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75" windowWidth="10380" windowHeight="6030" activeTab="0"/>
  </bookViews>
  <sheets>
    <sheet name="Úvod" sheetId="1" r:id="rId1"/>
    <sheet name="Krycí list" sheetId="2" r:id="rId2"/>
    <sheet name="Přirážky" sheetId="3" r:id="rId3"/>
    <sheet name="Rozpočet" sheetId="4" r:id="rId4"/>
    <sheet name="Rekapitulace" sheetId="5" r:id="rId5"/>
  </sheets>
  <definedNames>
    <definedName name="_xlnm.Print_Titles" localSheetId="4">'Rekapitulace'!$1:$2</definedName>
    <definedName name="_xlnm.Print_Titles" localSheetId="3">'Rozpočet'!$2:$3</definedName>
    <definedName name="_xlnm.Print_Area" localSheetId="1">'Krycí list'!$A$1:$N$35</definedName>
    <definedName name="_xlnm.Print_Area" localSheetId="4">'Rekapitulace'!$A$1:$I$13</definedName>
    <definedName name="_xlnm.Print_Area" localSheetId="3">'Rozpočet'!$A$1:$J$50</definedName>
    <definedName name="_xlnm.Print_Area" localSheetId="0">'Úvod'!$A$1:$L$28</definedName>
  </definedNames>
  <calcPr fullCalcOnLoad="1"/>
</workbook>
</file>

<file path=xl/comments2.xml><?xml version="1.0" encoding="utf-8"?>
<comments xmlns="http://schemas.openxmlformats.org/spreadsheetml/2006/main">
  <authors>
    <author>Fontan</author>
  </authors>
  <commentList>
    <comment ref="A25" authorId="0">
      <text>
        <r>
          <rPr>
            <sz val="8"/>
            <rFont val="Tahoma"/>
            <family val="0"/>
          </rPr>
          <t xml:space="preserve">Zde zadávejte libovolnou sazbu DPH, která se vyskytuje v sekci rozpočet. Zadávejte pouze číslo!
</t>
        </r>
      </text>
    </comment>
    <comment ref="J12" authorId="0">
      <text>
        <r>
          <rPr>
            <b/>
            <sz val="8"/>
            <rFont val="Tahoma"/>
            <family val="0"/>
          </rPr>
          <t>Zde můžete změnit procentní sazbu DPH pro ostatní náklady.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Martin Fontan</author>
  </authors>
  <commentList>
    <comment ref="A1" authorId="0">
      <text>
        <r>
          <rPr>
            <b/>
            <sz val="8"/>
            <rFont val="Tahoma"/>
            <family val="0"/>
          </rPr>
          <t>Martin Fontan:</t>
        </r>
        <r>
          <rPr>
            <sz val="8"/>
            <rFont val="Tahoma"/>
            <family val="0"/>
          </rPr>
          <t xml:space="preserve">
Prázdné položky slouží k uživatelsky definovatelným přirážkám.</t>
        </r>
      </text>
    </comment>
  </commentList>
</comments>
</file>

<file path=xl/sharedStrings.xml><?xml version="1.0" encoding="utf-8"?>
<sst xmlns="http://schemas.openxmlformats.org/spreadsheetml/2006/main" count="319" uniqueCount="233">
  <si>
    <t>Odbytový rozpočet stavebního objektu</t>
  </si>
  <si>
    <t>JKSO:</t>
  </si>
  <si>
    <t>MÍSTO STAVBY:</t>
  </si>
  <si>
    <t>ČÍSLO STAVBY:</t>
  </si>
  <si>
    <t>NÁZEV STAVBY:</t>
  </si>
  <si>
    <t>ČÍSLO OBJEKTU:</t>
  </si>
  <si>
    <t>NÁZEV OBJEKTU:</t>
  </si>
  <si>
    <t>ČÍSLO ROZPOČTU:</t>
  </si>
  <si>
    <t>IČO A NÁZEV OBJEDNATELE:</t>
  </si>
  <si>
    <t>ČÍSLO DODATKU:</t>
  </si>
  <si>
    <t>KOEFICIENT NA KURS MĚNY:</t>
  </si>
  <si>
    <t>IČO A NÁZEV PROJEKTANTA:</t>
  </si>
  <si>
    <t>IČO A NÁZEV ZHOTOVITELE:</t>
  </si>
  <si>
    <t>JMÉNO ZPRACOVATELE:</t>
  </si>
  <si>
    <t>SCHVÁLIL:</t>
  </si>
  <si>
    <t>DATUM ZPRACOVÁNÍ:</t>
  </si>
  <si>
    <t>DNE:</t>
  </si>
  <si>
    <t>Pro vytvoření slepého rozpočtu stiskněte Ctrl-s.</t>
  </si>
  <si>
    <t>Pro vložení položky do rozpočtu stiskněte Ctrl-a na řádku listu rozpočtu, kam požadujete položku vložit</t>
  </si>
  <si>
    <t>Pro export zpět do WinKaRoKu stiskněte Ctrl-e.</t>
  </si>
  <si>
    <t xml:space="preserve">U082229                        Silnice III/198 29,VYŠKOV-oprava po povodn.a příval.deštích    Silnice III/19829,VYŠKOV                                       0000                                                                       Mareš V.                                                                       000000000000000000000000000000000000000000000000000000002013072620130726                </t>
  </si>
  <si>
    <t>C:\Program Files\WinKaRoK\Texty</t>
  </si>
  <si>
    <t>82229</t>
  </si>
  <si>
    <t/>
  </si>
  <si>
    <t xml:space="preserve">  </t>
  </si>
  <si>
    <t>Silnice III/19829,VYŠKOV</t>
  </si>
  <si>
    <t>Silnice III/198 29,VYŠKOV-oprava po povodn.a příval.deštích</t>
  </si>
  <si>
    <t xml:space="preserve">         </t>
  </si>
  <si>
    <t>Mareš V.</t>
  </si>
  <si>
    <t>SOUPIS PRACÍ A DODÁVEK VČETNĚ OCENĚNÍ</t>
  </si>
  <si>
    <t>Kód</t>
  </si>
  <si>
    <t>Číslo</t>
  </si>
  <si>
    <t>Popis položky</t>
  </si>
  <si>
    <t xml:space="preserve">Měr. </t>
  </si>
  <si>
    <t xml:space="preserve">Množství </t>
  </si>
  <si>
    <t>Ceny v Kč</t>
  </si>
  <si>
    <t>Hmotnost</t>
  </si>
  <si>
    <t>DPH</t>
  </si>
  <si>
    <t>cen.</t>
  </si>
  <si>
    <t>položky</t>
  </si>
  <si>
    <t>jedn.</t>
  </si>
  <si>
    <t>Jedn.</t>
  </si>
  <si>
    <t>Montáž</t>
  </si>
  <si>
    <t>Dodávka</t>
  </si>
  <si>
    <t>celkem [t]</t>
  </si>
  <si>
    <t>[%]</t>
  </si>
  <si>
    <t>REKAPITULACE</t>
  </si>
  <si>
    <t>Celkem [Kč]</t>
  </si>
  <si>
    <t>Montáž [Kč]</t>
  </si>
  <si>
    <t>Dodávka [Kč]</t>
  </si>
  <si>
    <t>Hmotnost [t]</t>
  </si>
  <si>
    <t>HLAVNÍ STAVEBNÍ VÝROBA</t>
  </si>
  <si>
    <t>1 Zemní práce</t>
  </si>
  <si>
    <t>221</t>
  </si>
  <si>
    <t>113107142</t>
  </si>
  <si>
    <t>Odstraň.podkladu &lt;200m2 živice do 10cm</t>
  </si>
  <si>
    <t xml:space="preserve">m2     </t>
  </si>
  <si>
    <t>P0221113107142000000050m2     Odstraň.podkladu &lt;200m2 živice do 10cm                                                                                                                                                                                                                         01010000000000000000000000000000000000000000000000000000000000000000000000000000000000000000000000000000000000000000000000000000000000000000000000000000000006000000                  000000000000                                                0100001000000000000000</t>
  </si>
  <si>
    <t>113107162</t>
  </si>
  <si>
    <t>Odstraň.podkladu &lt;200m2 kam.drc.20cm</t>
  </si>
  <si>
    <t>P0221113107162000000050m2     Odstraň.podkladu &lt;200m2 kam.drc.20cm                                                                                                                                                                                                                           01010000000000000000000000000000000000000000000000000000000000000000000000000000000000000000000000000000000000000000000000000000000000000000000000000000000012000000                  000000000000                                                0100001000000000000000</t>
  </si>
  <si>
    <t>113107181</t>
  </si>
  <si>
    <t>Odstraň.krytu&lt;200m2 živice do 5cm</t>
  </si>
  <si>
    <t>P0221113107181000000050m2     Odstraň.krytu&lt;200m2 živice do 5cm                                                                                                                                                                                                                              01010000000000000000000000000000000000000000000000000000000000000000000000000000000000000000000000000000000000000000000000000000000000000000000000000000000006000000                  000000000000                                                0100001000000000000000</t>
  </si>
  <si>
    <t>001</t>
  </si>
  <si>
    <t>122302201</t>
  </si>
  <si>
    <t>Odkopávky silnic hor.4 &lt;100m3-sanace</t>
  </si>
  <si>
    <t xml:space="preserve">m3     </t>
  </si>
  <si>
    <t>P0001122302201000000100m3     Odkopávky silnic hor.4 &lt;100m3-sanace                                                                                                                                                                                                                           01020000000000000000000000000000000000000000000000000000000000000000000000000000000000000000000000000000000000000000000000000000000000000000000000000000000003000000                  000000000000                                                0100001000000000000000</t>
  </si>
  <si>
    <t>122302209</t>
  </si>
  <si>
    <t>Příplatek za lepivost hor.4</t>
  </si>
  <si>
    <t>P0001122302209000000100m3     Příplatek za lepivost hor.4                                                                                                                                                                                                                                    01020000000000000000000000000000000000000000000000000000000000000000000000000000000000000000000000000000000000000000000000000000000000000000000000000000000000900000                  000000000000                                                0100001000000000000000</t>
  </si>
  <si>
    <t>124303101</t>
  </si>
  <si>
    <t>Vykopávky vodotečí hor.4 &lt;1000m3</t>
  </si>
  <si>
    <t>P0001124303101000000100m3     Vykopávky vodotečí hor.4 &lt;1000m3                                                                                                                                                                                                                               01020000000000000000000000000000000000000000000000000000000000000000000000000000000000000000000000000000000000000000000000000000000000000000000000000000000008702000                  000000000000                                                0100001000000000000000</t>
  </si>
  <si>
    <t>124303109</t>
  </si>
  <si>
    <t>Příplatek za lepivost horn.tř.4</t>
  </si>
  <si>
    <t>P0001124303109000000100m3     Příplatek za lepivost horn.tř.4                                                                                                                                                                                                                                01020000000000000000000000000000000000000000000000000000000000000000000000000000000000000000000000000000000000000000000000000000000000000000000000000000000002611000                  000000000000                                                0100001000000000000000</t>
  </si>
  <si>
    <t>162701105</t>
  </si>
  <si>
    <t>Vodorovné přem.výkopku do 10000m 1-4</t>
  </si>
  <si>
    <t>P0001162701105000000100m3     Vodorovné přem.výkopku do 10000m 1-4                                                                                                                                                                                                                           01040000000000000000000000000000000000000000000000000000000000000000000000000000000000000000000000000000000000000000000000000000000000000000000000000000000031802000                  000000000000                                                0100001000000000000000</t>
  </si>
  <si>
    <t>162710000</t>
  </si>
  <si>
    <t>Poplatek za skládku zeminy</t>
  </si>
  <si>
    <t xml:space="preserve">t      </t>
  </si>
  <si>
    <t>P0001162710000000000170t      Poplatek za skládku zeminy                                                                                                                                                                                                                                     01040000000000000000000000000000000000000000000000000000000000000000000000000000000000000000000000000000000000000000000000000000000000000000000000000000000057244000                  000000000000                                                0100001000000000000000</t>
  </si>
  <si>
    <t>182201101</t>
  </si>
  <si>
    <t>Svahování násypů (příkop)</t>
  </si>
  <si>
    <t>P0001182201101000000050m2     Svahování násypů (příkop)                                                                                                                                                                                                                                      01080000000000000000000000000000000000000000000000000000000000000000000000000000000000000000000000000000000000000000000000000000000000000000000000000000000230003000                  000000000000                                                0100001000000000000000</t>
  </si>
  <si>
    <t>1 Zemní práce CELKEM Kč:</t>
  </si>
  <si>
    <t>4 Vodorovné konstrukce</t>
  </si>
  <si>
    <t>311</t>
  </si>
  <si>
    <t>452218010</t>
  </si>
  <si>
    <t>Zajišťovací práh z lom kam.na sucho</t>
  </si>
  <si>
    <t>P0311452218010000001100m3     Zajišťovací práh z lom kam.na sucho                                                                                                                                                                                                                            01410000000000000000000000000000000000000000000000000000000000000000000000000000000000000000000000000000000000000000000000000000000000000000000000000000000007500000                  000015000000                                                0100001000000000000000</t>
  </si>
  <si>
    <t>321</t>
  </si>
  <si>
    <t>464511111</t>
  </si>
  <si>
    <t>Zához lom.kam.neuprav.tříd.terén</t>
  </si>
  <si>
    <t>P0321464511111000001100m3     Zához lom.kam.neuprav.tříd.terén                                                                                                                                                                                                                               01780000000000000000000000000000000000000000000000000000000000000000000000000000000000000000000000000000000000000000000000000000000000000000000000000000000113100000                  000209008800                                                0100001000000000000000</t>
  </si>
  <si>
    <t>4 Vodorovné konstrukce CELKEM Kč:</t>
  </si>
  <si>
    <t>5 Komunikace</t>
  </si>
  <si>
    <t>564681111</t>
  </si>
  <si>
    <t>Podklad kam.hrub.tl.30cm (lomový kámen-sanace)</t>
  </si>
  <si>
    <t>P0221564681111000001050m2     Podklad kam.hrub.tl.30cm (lomový kámen-sanace)                                                                                                                                                                                                                 01660000000000000000000000000000000000000000000000000000000000000000000000000000000000000000000000000000000000000000000000000000000000000000000000000000000012000000                  000000000000                                                0100001000000000000000</t>
  </si>
  <si>
    <t>564861111</t>
  </si>
  <si>
    <t>Podklad ze štěrkodrti tl.20cm po zhut.</t>
  </si>
  <si>
    <t>P0221564861111000001050m2     Podklad ze štěrkodrti tl.20cm po zhut.                                                                                                                                                                                                                         01660000000000000000000000000000000000000000000000000000000000000000000000000000000000000000000000000000000000000000000000000000000000000000000000000000000006000000                  000000000000                                                0100001000000000000000</t>
  </si>
  <si>
    <t>564952111</t>
  </si>
  <si>
    <t>Podklad z mechan.zpev.kamen.tl.15cm</t>
  </si>
  <si>
    <t>P0221564952111000001050m2     Podklad z mechan.zpev.kamen.tl.15cm                                                                                                                                                                                                                            01660000000000000000000000000000000000000000000000000000000000000000000000000000000000000000000000000000000000000000000000000000000000000000000000000000000006000000                  000000000000                                                0100001000000000000000</t>
  </si>
  <si>
    <t>573230000</t>
  </si>
  <si>
    <t>Postřik živ.spojov.emulze 0,3kg/m2</t>
  </si>
  <si>
    <t>P0221573230000000001050m2     Postřik živ.spojov.emulze 0,3kg/m2                                                                                                                                                                                                                             01710000000000000000000000000000000000000000000000000000000000000000000000000000000000000000000000000000000000000000000000000000000000000000000000000000000006000000                  000000002580                                                0100001000000000000000</t>
  </si>
  <si>
    <t>573231111</t>
  </si>
  <si>
    <t>Postřik živ.spojov.emulze 0,5kg/m2</t>
  </si>
  <si>
    <t>P0221573231111000001050m2     Postřik živ.spojov.emulze 0,5kg/m2                                                                                                                                                                                                                             01710000000000000000000000000000000000000000000000000000000000000000000000000000000000000000000000000000000000000000000000000000000000000000000000000000000006000000                  000000004260                                                0100001000000000000000</t>
  </si>
  <si>
    <t>577134111</t>
  </si>
  <si>
    <t>ASF.bet.1-ACO11+50/70 &lt;3m tl.4cm</t>
  </si>
  <si>
    <t>P0221577134111000001050m2     ASF.bet.1-ACO11+50/70 &lt;3m tl.4cm                                                                                                                                                                                                                               01710000000000000000000000000000000000000000000000000000000000000000000000000000000000000000000000000000000000000000000000000000000000000000000000000000000006000000                  000000000000                                                0100001000000000000000</t>
  </si>
  <si>
    <t>577176111</t>
  </si>
  <si>
    <t>ASF.bet.ložný 1tř.tl.8cm &lt;3m-ACL22+50/70</t>
  </si>
  <si>
    <t>P0221577176111000001050m2     ASF.bet.ložný 1tř.tl.8cm &lt;3m-ACL22+50/70                                                                                                                                                                                                                       01710000000000000000000000000000000000000000000000000000000000000000000000000000000000000000000000000000000000000000000000000000000000000000000000000000000006000000                  000000000000                                                0100001000000000000000</t>
  </si>
  <si>
    <t>5 Komunikace CELKEM Kč:</t>
  </si>
  <si>
    <t>9 Ostatní konstrukce a práce - bourání</t>
  </si>
  <si>
    <t>271</t>
  </si>
  <si>
    <t>900000000</t>
  </si>
  <si>
    <t>Služby zajišť.převed.a ochranu veř.dopravy-DIO</t>
  </si>
  <si>
    <t xml:space="preserve">kus    </t>
  </si>
  <si>
    <t>P0271900000000000001600kus    Služby zajišť.převed.a ochranu veř.dopravy-DIO                                                                                                                                                                                                                 01880000000000000000000000000000000000000000000000000000000000000000000000000000000000000000000000000000000000000000000000000000000000000000000000000000000000100000                  000000003318                                                0100001000000000000000</t>
  </si>
  <si>
    <t>911331135</t>
  </si>
  <si>
    <t>Svodidlo silniční ocelové jednostranné</t>
  </si>
  <si>
    <t xml:space="preserve">m      </t>
  </si>
  <si>
    <t>P0221911331135000000001m      Svodidlo silniční ocelové jednostranné                                                                                                                                                                                                                         01790000000000000000000000000000000000000000000000000000000000000000000000000000000000000000000000000000000000000000000000000000000000000000000000000000000003200000                  000000141760                                                0100001000000000000000</t>
  </si>
  <si>
    <t>911331411</t>
  </si>
  <si>
    <t>Náběh jednostr.ocel.svodidla do 4,00m</t>
  </si>
  <si>
    <t>P0221911331411000000001m      Náběh jednostr.ocel.svodidla do 4,00m                                                                                                                                                                                                                          01790000000000000000000000000000000000000000000000000000000000000000000000000000000000000000000000000000000000000000000000000000000000000000000000000000000000800000                  000000031680                                                0100001000000000000000</t>
  </si>
  <si>
    <t>919412000</t>
  </si>
  <si>
    <t>Oprava trubního propustku DN400mm, vč.beton.čel</t>
  </si>
  <si>
    <t>P0311919412000000000600kus    Oprava trubního propustku DN400mm, vč.beton.čel                                                                                                                                                                                                                01790000000000000000000000000000000000000000000000000000000000000000000000000000000000000000000000000000000000000000000000000000000000000000000000000000000000100000                  000001160000                                                0100001000000000000000</t>
  </si>
  <si>
    <t>919415000</t>
  </si>
  <si>
    <t>Oprava trubního propustku DN800mm,vč.beton.čel</t>
  </si>
  <si>
    <t>P0221919415000000000600kus    Oprava trubního propustku DN800mm,vč.beton.čel                                                                                                                                                                                                                 01790000000000000000000000000000000000000000000000000000000000000000000000000000000000000000000000000000000000000000000000000000000000000000000000000000000000100000                  000002830000                                                0100001000000000000000</t>
  </si>
  <si>
    <t>919731121</t>
  </si>
  <si>
    <t>Zarov.styčné pl.podkl./krytu živič.tl.&lt;5cm</t>
  </si>
  <si>
    <t>P0221919731121000000001m      Zarov.styčné pl.podkl./krytu živič.tl.&lt;5cm                                                                                                                                                                                                                     01790000000000000000000000000000000000000000000000000000000000000000000000000000000000000000000000000000000000000000000000000000000000000000000000000000000006200000                  000000000000                                                0100001000000000000000</t>
  </si>
  <si>
    <t>919735111</t>
  </si>
  <si>
    <t>Řezání živič.krytu D&lt;=50mm</t>
  </si>
  <si>
    <t>P0221919735111000000001m      Řezání živič.krytu D&lt;=50mm                                                                                                                                                                                                                                     01790000000000000000000000000000000000000000000000000000000000000000000000000000000000000000000000000000000000000000000000000000000000000000000000000000000006200000                  000000000000                                                0100001000000000000000</t>
  </si>
  <si>
    <t>015</t>
  </si>
  <si>
    <t>938902122</t>
  </si>
  <si>
    <t>Čištění bet.kce tlak.vodou-propustky</t>
  </si>
  <si>
    <t>P0015938902122000000050m2     Čištění bet.kce tlak.vodou-propustky                                                                                                                                                                                                                           01520000000000000000000000000000000000000000000000000000000000000000000000000000000000000000000000000000000000000000000000000000000000000000000000000000000003517000                  000000000000                                                0100001000000000000000</t>
  </si>
  <si>
    <t>938902205</t>
  </si>
  <si>
    <t>Čišť.příkop.š.d.př.0,4m do 0,30m3/m</t>
  </si>
  <si>
    <t>P0001938902205000000001m      Čišť.příkop.š.d.př.0,4m do 0,30m3/m                                                                                                                                                                                                                            01520000000000000000000000000000000000000000000000000000000000000000000000000000000000000000000000000000000000000000000000000000000000000000000000000000000067000000                  000000000000                                                0100001000000000000000</t>
  </si>
  <si>
    <t>966005311</t>
  </si>
  <si>
    <t>Rozebr.silnič.svodidla</t>
  </si>
  <si>
    <t>P0221966005311000000001m      Rozebr.silnič.svodidla                                                                                                                                                                                                                                         01540000000000000000000000000000000000000000000000000000000000000000000000000000000000000000000000000000000000000000000000000000000000000000000000000000000003200000                  000000000288                                                0100001000000000000000</t>
  </si>
  <si>
    <t>966005911</t>
  </si>
  <si>
    <t>Přípl.odstraň.druhé pásnice</t>
  </si>
  <si>
    <t>P0221966005911000000001m      Přípl.odstraň.druhé pásnice                                                                                                                                                                                                                                    01540000000000000000000000000000000000000000000000000000000000000000000000000000000000000000000000000000000000000000000000000000000000000000000000000000000003200000                  000000000288                                                0100001000000000000000</t>
  </si>
  <si>
    <t>002</t>
  </si>
  <si>
    <t>997221551</t>
  </si>
  <si>
    <t>Vodor.doprava suti do 1,0km</t>
  </si>
  <si>
    <t>P0002997221551000000170t      Vodor.doprava suti do 1,0km                                                                                                                                                                                                                                    01550000000000000000000000000000000000000000000000000000000000000000000000000000000000000000000000000000000000000000000000000000000000000000000000000000000004494000                  000000000000                                                0100001000000000000000</t>
  </si>
  <si>
    <t>997221559</t>
  </si>
  <si>
    <t>Příplatek za další 1,0km</t>
  </si>
  <si>
    <t>P0002997221559000000170t      Příplatek za další 1,0km                                                                                                                                                                                                                                       01550000000000000000000000000000000000000000000000000000000000000000000000000000000000000000000000000000000000000000000000000000000000000000000000000000000040446000                  000000000000                                                0100001000000000000000</t>
  </si>
  <si>
    <t>997221571</t>
  </si>
  <si>
    <t>Vodor.doprava vybour.hmot do 1,0km</t>
  </si>
  <si>
    <t>P0002997221571000000170t      Vodor.doprava vybour.hmot do 1,0km                                                                                                                                                                                                                             01550000000000000000000000000000000000000000000000000000000000000000000000000000000000000000000000000000000000000000000000000000000000000000000000000000000004102000                  000000000000                                                0100001000000000000000</t>
  </si>
  <si>
    <t>997221579</t>
  </si>
  <si>
    <t>P0002997221579000000170t      Příplatek za další 1,0km                                                                                                                                                                                                                                       01550000000000000000000000000000000000000000000000000000000000000000000000000000000000000000000000000000000000000000000000000000000000000000000000000000000036918000                  000000000000                                                0100001000000000000000</t>
  </si>
  <si>
    <t>997230000</t>
  </si>
  <si>
    <t>Poplatek za skládku sutě a vybour.hmot</t>
  </si>
  <si>
    <t>P0002997230000000000170t      Poplatek za skládku sutě a vybour.hmot                                                                                                                                                                                                                         01550000000000000000000000000000000000000000000000000000000000000000000000000000000000000000000000000000000000000000000000000000000000000000000000000000000006922000                  000000000000                                                0100001000000000000000</t>
  </si>
  <si>
    <t>998225111</t>
  </si>
  <si>
    <t>Přesun hmot</t>
  </si>
  <si>
    <t>P0221998225111000000170t      Přesun hmot                                                                                                                                                                                                                                                    01550000000000000000000000000000000000000000000000000000000000000000000000000000000000000000000000000000000000000000000000000000000000000000000000000000000228182974                  000000000000                                                0100001000000000000000</t>
  </si>
  <si>
    <t>9 Ostatní konstrukce a práce - bourání CELKEM Kč:</t>
  </si>
  <si>
    <t>HLAVNÍ STAVEBNÍ VÝROBA CELKEM Kč:</t>
  </si>
  <si>
    <t>ROZPOČET CELKEM :</t>
  </si>
  <si>
    <t>Přirážka</t>
  </si>
  <si>
    <t>m.j.</t>
  </si>
  <si>
    <t>hlava</t>
  </si>
  <si>
    <t>sazba</t>
  </si>
  <si>
    <t>základna</t>
  </si>
  <si>
    <t>hlava VI</t>
  </si>
  <si>
    <t>hlava XI</t>
  </si>
  <si>
    <t>Zařízení staveniště (hl. VI)</t>
  </si>
  <si>
    <t>VI</t>
  </si>
  <si>
    <t>Územní vlivy (hl. VI)</t>
  </si>
  <si>
    <t>Provozní vlivy (hl. VI)</t>
  </si>
  <si>
    <t>Individuální mimostaveništní doprava (hl. VI)</t>
  </si>
  <si>
    <t>Kompleteční činnost (hl. XI)</t>
  </si>
  <si>
    <t>XI</t>
  </si>
  <si>
    <t>Skládkovné (hl. XI)</t>
  </si>
  <si>
    <t>Přirážky celkem bez DPH (suma přirážek)</t>
  </si>
  <si>
    <t>Kč</t>
  </si>
  <si>
    <t>ORIENTAČNÍ ROZPOČET STAVEBNÍHO OBJEKTU</t>
  </si>
  <si>
    <t>Náz. stavby:</t>
  </si>
  <si>
    <t>Stav. objekt č:</t>
  </si>
  <si>
    <t>Náz. objektu:</t>
  </si>
  <si>
    <t>Č. rozpočtu:</t>
  </si>
  <si>
    <t>Č. dodatku:</t>
  </si>
  <si>
    <t>Datum:</t>
  </si>
  <si>
    <t>ROZPOČTOVÉ NÁKLADY V KČ</t>
  </si>
  <si>
    <t>OSTATNÍ NÁKLADY</t>
  </si>
  <si>
    <t>HSV</t>
  </si>
  <si>
    <t>Dodávka celkem</t>
  </si>
  <si>
    <t>Montáž celkem</t>
  </si>
  <si>
    <t>Vypracoval:</t>
  </si>
  <si>
    <t>PSV</t>
  </si>
  <si>
    <t>"M"</t>
  </si>
  <si>
    <t>Hodinové zúčtovací ceny</t>
  </si>
  <si>
    <t>Dne:</t>
  </si>
  <si>
    <t>Základní rozpočtové náklady - hl. III</t>
  </si>
  <si>
    <t>Náklady dle hl. VI SR</t>
  </si>
  <si>
    <t>Odsouhlasil:</t>
  </si>
  <si>
    <t>Celkové náklady objektu 
hl.III+VI+XI (bez DPH)</t>
  </si>
  <si>
    <t>Daň z přidané hodnoty</t>
  </si>
  <si>
    <t>ÚČELOVÉ MĚRNÉ JEDNOTKY</t>
  </si>
  <si>
    <t>Sazba %</t>
  </si>
  <si>
    <t>Základ</t>
  </si>
  <si>
    <t>Daň</t>
  </si>
  <si>
    <t>MĚRNÁ JEDNOTKA</t>
  </si>
  <si>
    <t>POČET MJ</t>
  </si>
  <si>
    <t>NÁKLAD/MJ</t>
  </si>
  <si>
    <t>Celkem daň</t>
  </si>
  <si>
    <t>Celkové náklady objektu</t>
  </si>
  <si>
    <t>Razítko</t>
  </si>
  <si>
    <t>(včetně DPH)</t>
  </si>
  <si>
    <t>SUS Plzeňského kraje</t>
  </si>
  <si>
    <t>BOULA IPK s.r.o.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</si>
</sst>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,##0.00000"/>
    <numFmt numFmtId="166" formatCode="0.000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3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4"/>
      <name val="Arial CE"/>
      <family val="2"/>
    </font>
    <font>
      <b/>
      <sz val="8"/>
      <name val="Arial Black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justify" vertical="center"/>
    </xf>
    <xf numFmtId="166" fontId="0" fillId="3" borderId="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 horizontal="justify" vertical="top"/>
    </xf>
    <xf numFmtId="0" fontId="0" fillId="3" borderId="0" xfId="0" applyFill="1" applyAlignment="1">
      <alignment horizontal="justify" vertical="top"/>
    </xf>
    <xf numFmtId="0" fontId="0" fillId="0" borderId="2" xfId="0" applyBorder="1" applyAlignment="1">
      <alignment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5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24" xfId="0" applyFill="1" applyBorder="1" applyAlignment="1">
      <alignment/>
    </xf>
    <xf numFmtId="49" fontId="0" fillId="3" borderId="25" xfId="0" applyNumberFormat="1" applyFill="1" applyBorder="1" applyAlignment="1">
      <alignment vertical="top"/>
    </xf>
    <xf numFmtId="49" fontId="0" fillId="3" borderId="25" xfId="0" applyNumberFormat="1" applyFill="1" applyBorder="1" applyAlignment="1">
      <alignment horizontal="justify" vertical="top"/>
    </xf>
    <xf numFmtId="2" fontId="0" fillId="3" borderId="25" xfId="0" applyNumberFormat="1" applyFill="1" applyBorder="1" applyAlignment="1">
      <alignment vertical="top"/>
    </xf>
    <xf numFmtId="4" fontId="0" fillId="3" borderId="25" xfId="0" applyNumberFormat="1" applyFill="1" applyBorder="1" applyAlignment="1">
      <alignment vertical="top"/>
    </xf>
    <xf numFmtId="164" fontId="0" fillId="3" borderId="25" xfId="0" applyNumberFormat="1" applyFill="1" applyBorder="1" applyAlignment="1">
      <alignment vertical="top"/>
    </xf>
    <xf numFmtId="0" fontId="0" fillId="3" borderId="25" xfId="0" applyFill="1" applyBorder="1" applyAlignment="1">
      <alignment vertical="top"/>
    </xf>
    <xf numFmtId="49" fontId="0" fillId="3" borderId="26" xfId="0" applyNumberFormat="1" applyFill="1" applyBorder="1" applyAlignment="1">
      <alignment vertical="top"/>
    </xf>
    <xf numFmtId="49" fontId="0" fillId="3" borderId="26" xfId="0" applyNumberFormat="1" applyFill="1" applyBorder="1" applyAlignment="1">
      <alignment horizontal="justify" vertical="top"/>
    </xf>
    <xf numFmtId="2" fontId="0" fillId="3" borderId="26" xfId="0" applyNumberFormat="1" applyFill="1" applyBorder="1" applyAlignment="1">
      <alignment vertical="top"/>
    </xf>
    <xf numFmtId="4" fontId="0" fillId="3" borderId="26" xfId="0" applyNumberFormat="1" applyFill="1" applyBorder="1" applyAlignment="1">
      <alignment vertical="top"/>
    </xf>
    <xf numFmtId="164" fontId="0" fillId="3" borderId="26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49" fontId="0" fillId="3" borderId="27" xfId="0" applyNumberFormat="1" applyFill="1" applyBorder="1" applyAlignment="1">
      <alignment vertical="top"/>
    </xf>
    <xf numFmtId="49" fontId="0" fillId="3" borderId="27" xfId="0" applyNumberFormat="1" applyFill="1" applyBorder="1" applyAlignment="1">
      <alignment horizontal="justify" vertical="top"/>
    </xf>
    <xf numFmtId="2" fontId="0" fillId="3" borderId="27" xfId="0" applyNumberFormat="1" applyFill="1" applyBorder="1" applyAlignment="1">
      <alignment vertical="top"/>
    </xf>
    <xf numFmtId="4" fontId="0" fillId="3" borderId="27" xfId="0" applyNumberFormat="1" applyFill="1" applyBorder="1" applyAlignment="1">
      <alignment vertical="top"/>
    </xf>
    <xf numFmtId="164" fontId="0" fillId="3" borderId="27" xfId="0" applyNumberFormat="1" applyFill="1" applyBorder="1" applyAlignment="1">
      <alignment vertical="top"/>
    </xf>
    <xf numFmtId="0" fontId="0" fillId="3" borderId="27" xfId="0" applyFill="1" applyBorder="1" applyAlignment="1">
      <alignment vertical="top"/>
    </xf>
    <xf numFmtId="49" fontId="0" fillId="3" borderId="28" xfId="0" applyNumberFormat="1" applyFill="1" applyBorder="1" applyAlignment="1">
      <alignment/>
    </xf>
    <xf numFmtId="49" fontId="5" fillId="3" borderId="29" xfId="0" applyNumberFormat="1" applyFont="1" applyFill="1" applyBorder="1" applyAlignment="1">
      <alignment/>
    </xf>
    <xf numFmtId="2" fontId="5" fillId="3" borderId="29" xfId="0" applyNumberFormat="1" applyFont="1" applyFill="1" applyBorder="1" applyAlignment="1">
      <alignment/>
    </xf>
    <xf numFmtId="4" fontId="5" fillId="3" borderId="29" xfId="0" applyNumberFormat="1" applyFont="1" applyFill="1" applyBorder="1" applyAlignment="1">
      <alignment/>
    </xf>
    <xf numFmtId="164" fontId="5" fillId="3" borderId="29" xfId="0" applyNumberFormat="1" applyFont="1" applyFill="1" applyBorder="1" applyAlignment="1">
      <alignment/>
    </xf>
    <xf numFmtId="0" fontId="5" fillId="3" borderId="30" xfId="0" applyFont="1" applyFill="1" applyBorder="1" applyAlignment="1">
      <alignment/>
    </xf>
    <xf numFmtId="49" fontId="0" fillId="3" borderId="22" xfId="0" applyNumberFormat="1" applyFill="1" applyBorder="1" applyAlignment="1">
      <alignment/>
    </xf>
    <xf numFmtId="49" fontId="5" fillId="3" borderId="31" xfId="0" applyNumberFormat="1" applyFont="1" applyFill="1" applyBorder="1" applyAlignment="1">
      <alignment/>
    </xf>
    <xf numFmtId="2" fontId="5" fillId="3" borderId="31" xfId="0" applyNumberFormat="1" applyFont="1" applyFill="1" applyBorder="1" applyAlignment="1">
      <alignment/>
    </xf>
    <xf numFmtId="4" fontId="5" fillId="3" borderId="31" xfId="0" applyNumberFormat="1" applyFont="1" applyFill="1" applyBorder="1" applyAlignment="1">
      <alignment/>
    </xf>
    <xf numFmtId="164" fontId="5" fillId="3" borderId="31" xfId="0" applyNumberFormat="1" applyFont="1" applyFill="1" applyBorder="1" applyAlignment="1">
      <alignment/>
    </xf>
    <xf numFmtId="0" fontId="5" fillId="3" borderId="32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justify" vertical="top"/>
    </xf>
    <xf numFmtId="0" fontId="0" fillId="3" borderId="8" xfId="0" applyFill="1" applyBorder="1" applyAlignment="1">
      <alignment horizontal="justify" vertical="top"/>
    </xf>
    <xf numFmtId="0" fontId="5" fillId="3" borderId="4" xfId="0" applyFont="1" applyFill="1" applyBorder="1" applyAlignment="1">
      <alignment/>
    </xf>
    <xf numFmtId="164" fontId="0" fillId="3" borderId="5" xfId="0" applyNumberForma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5" fillId="3" borderId="0" xfId="0" applyNumberFormat="1" applyFont="1" applyFill="1" applyBorder="1" applyAlignment="1">
      <alignment/>
    </xf>
    <xf numFmtId="164" fontId="5" fillId="3" borderId="5" xfId="0" applyNumberFormat="1" applyFont="1" applyFill="1" applyBorder="1" applyAlignment="1">
      <alignment/>
    </xf>
    <xf numFmtId="164" fontId="0" fillId="3" borderId="8" xfId="0" applyNumberFormat="1" applyFill="1" applyBorder="1" applyAlignment="1">
      <alignment/>
    </xf>
    <xf numFmtId="0" fontId="5" fillId="4" borderId="33" xfId="0" applyFont="1" applyFill="1" applyBorder="1" applyAlignment="1">
      <alignment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2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39" xfId="0" applyNumberForma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7" xfId="0" applyFill="1" applyBorder="1" applyAlignment="1">
      <alignment/>
    </xf>
    <xf numFmtId="0" fontId="5" fillId="0" borderId="41" xfId="0" applyFont="1" applyBorder="1" applyAlignment="1">
      <alignment/>
    </xf>
    <xf numFmtId="0" fontId="0" fillId="0" borderId="36" xfId="0" applyBorder="1" applyAlignment="1">
      <alignment/>
    </xf>
    <xf numFmtId="4" fontId="0" fillId="4" borderId="34" xfId="0" applyNumberFormat="1" applyFill="1" applyBorder="1" applyAlignment="1">
      <alignment/>
    </xf>
    <xf numFmtId="4" fontId="0" fillId="4" borderId="37" xfId="0" applyNumberFormat="1" applyFill="1" applyBorder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42" xfId="0" applyBorder="1" applyAlignment="1">
      <alignment/>
    </xf>
    <xf numFmtId="0" fontId="0" fillId="3" borderId="42" xfId="0" applyFill="1" applyBorder="1" applyAlignment="1">
      <alignment/>
    </xf>
    <xf numFmtId="0" fontId="5" fillId="3" borderId="41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/>
    </xf>
    <xf numFmtId="4" fontId="0" fillId="3" borderId="15" xfId="0" applyNumberFormat="1" applyFill="1" applyBorder="1" applyAlignment="1">
      <alignment/>
    </xf>
    <xf numFmtId="4" fontId="0" fillId="3" borderId="44" xfId="0" applyNumberFormat="1" applyFill="1" applyBorder="1" applyAlignment="1">
      <alignment/>
    </xf>
    <xf numFmtId="0" fontId="0" fillId="3" borderId="2" xfId="0" applyFont="1" applyFill="1" applyBorder="1" applyAlignment="1">
      <alignment/>
    </xf>
    <xf numFmtId="4" fontId="0" fillId="3" borderId="3" xfId="0" applyNumberFormat="1" applyFill="1" applyBorder="1" applyAlignment="1">
      <alignment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/>
    </xf>
    <xf numFmtId="4" fontId="0" fillId="3" borderId="47" xfId="0" applyNumberFormat="1" applyFill="1" applyBorder="1" applyAlignment="1">
      <alignment/>
    </xf>
    <xf numFmtId="4" fontId="0" fillId="3" borderId="48" xfId="0" applyNumberFormat="1" applyFill="1" applyBorder="1" applyAlignment="1">
      <alignment/>
    </xf>
    <xf numFmtId="0" fontId="0" fillId="3" borderId="0" xfId="0" applyFon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51" xfId="0" applyFill="1" applyBorder="1" applyAlignment="1">
      <alignment/>
    </xf>
    <xf numFmtId="0" fontId="0" fillId="3" borderId="51" xfId="0" applyFont="1" applyFill="1" applyBorder="1" applyAlignment="1">
      <alignment/>
    </xf>
    <xf numFmtId="0" fontId="0" fillId="3" borderId="52" xfId="0" applyFill="1" applyBorder="1" applyAlignment="1">
      <alignment horizontal="justify" vertical="top" wrapText="1"/>
    </xf>
    <xf numFmtId="0" fontId="0" fillId="3" borderId="29" xfId="0" applyFill="1" applyBorder="1" applyAlignment="1">
      <alignment horizontal="justify" vertical="top"/>
    </xf>
    <xf numFmtId="4" fontId="0" fillId="3" borderId="29" xfId="0" applyNumberFormat="1" applyFill="1" applyBorder="1" applyAlignment="1">
      <alignment/>
    </xf>
    <xf numFmtId="4" fontId="0" fillId="3" borderId="53" xfId="0" applyNumberFormat="1" applyFill="1" applyBorder="1" applyAlignment="1">
      <alignment/>
    </xf>
    <xf numFmtId="4" fontId="0" fillId="3" borderId="54" xfId="0" applyNumberFormat="1" applyFill="1" applyBorder="1" applyAlignment="1">
      <alignment/>
    </xf>
    <xf numFmtId="0" fontId="0" fillId="3" borderId="9" xfId="0" applyFill="1" applyBorder="1" applyAlignment="1">
      <alignment horizontal="justify" vertical="top"/>
    </xf>
    <xf numFmtId="0" fontId="0" fillId="3" borderId="10" xfId="0" applyFill="1" applyBorder="1" applyAlignment="1">
      <alignment horizontal="justify" vertical="top"/>
    </xf>
    <xf numFmtId="4" fontId="0" fillId="3" borderId="10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0" fontId="11" fillId="3" borderId="7" xfId="0" applyFont="1" applyFill="1" applyBorder="1" applyAlignment="1">
      <alignment horizontal="right"/>
    </xf>
    <xf numFmtId="0" fontId="0" fillId="3" borderId="52" xfId="0" applyFill="1" applyBorder="1" applyAlignment="1">
      <alignment/>
    </xf>
    <xf numFmtId="0" fontId="0" fillId="3" borderId="29" xfId="0" applyFill="1" applyBorder="1" applyAlignment="1">
      <alignment/>
    </xf>
    <xf numFmtId="4" fontId="0" fillId="3" borderId="29" xfId="0" applyNumberFormat="1" applyFill="1" applyBorder="1" applyAlignment="1">
      <alignment/>
    </xf>
    <xf numFmtId="4" fontId="0" fillId="3" borderId="53" xfId="0" applyNumberForma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12" fillId="3" borderId="10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4" fontId="0" fillId="3" borderId="0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0" fillId="3" borderId="0" xfId="0" applyFill="1" applyBorder="1" applyAlignment="1">
      <alignment/>
    </xf>
    <xf numFmtId="4" fontId="5" fillId="3" borderId="7" xfId="0" applyNumberFormat="1" applyFont="1" applyFill="1" applyBorder="1" applyAlignment="1">
      <alignment/>
    </xf>
    <xf numFmtId="4" fontId="5" fillId="3" borderId="8" xfId="0" applyNumberFormat="1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0" fontId="13" fillId="3" borderId="2" xfId="0" applyFont="1" applyFill="1" applyBorder="1" applyAlignment="1">
      <alignment horizontal="justify" vertical="center"/>
    </xf>
    <xf numFmtId="4" fontId="13" fillId="3" borderId="2" xfId="0" applyNumberFormat="1" applyFont="1" applyFill="1" applyBorder="1" applyAlignment="1">
      <alignment vertical="center"/>
    </xf>
    <xf numFmtId="4" fontId="13" fillId="3" borderId="3" xfId="0" applyNumberFormat="1" applyFont="1" applyFill="1" applyBorder="1" applyAlignment="1">
      <alignment vertical="center"/>
    </xf>
    <xf numFmtId="0" fontId="13" fillId="3" borderId="4" xfId="0" applyFont="1" applyFill="1" applyBorder="1" applyAlignment="1">
      <alignment horizontal="justify" vertical="center"/>
    </xf>
    <xf numFmtId="0" fontId="13" fillId="3" borderId="0" xfId="0" applyFont="1" applyFill="1" applyBorder="1" applyAlignment="1">
      <alignment horizontal="justify" vertical="center"/>
    </xf>
    <xf numFmtId="4" fontId="13" fillId="3" borderId="0" xfId="0" applyNumberFormat="1" applyFont="1" applyFill="1" applyBorder="1" applyAlignment="1">
      <alignment vertical="center"/>
    </xf>
    <xf numFmtId="4" fontId="13" fillId="3" borderId="5" xfId="0" applyNumberFormat="1" applyFont="1" applyFill="1" applyBorder="1" applyAlignment="1">
      <alignment vertical="center"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14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Border="1" applyAlignment="1">
      <alignment/>
    </xf>
    <xf numFmtId="49" fontId="0" fillId="3" borderId="0" xfId="0" applyNumberFormat="1" applyFill="1" applyBorder="1" applyAlignment="1">
      <alignment/>
    </xf>
    <xf numFmtId="14" fontId="0" fillId="3" borderId="0" xfId="0" applyNumberFormat="1" applyFill="1" applyBorder="1" applyAlignment="1">
      <alignment/>
    </xf>
    <xf numFmtId="14" fontId="0" fillId="3" borderId="7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Z100"/>
  <sheetViews>
    <sheetView tabSelected="1" zoomScale="75" zoomScaleNormal="75" workbookViewId="0" topLeftCell="A1">
      <selection activeCell="E27" sqref="E27"/>
    </sheetView>
  </sheetViews>
  <sheetFormatPr defaultColWidth="9.00390625" defaultRowHeight="12.75"/>
  <cols>
    <col min="5" max="5" width="10.875" style="0" customWidth="1"/>
    <col min="10" max="10" width="11.625" style="0" customWidth="1"/>
    <col min="11" max="11" width="26.125" style="0" customWidth="1"/>
    <col min="12" max="12" width="4.75390625" style="0" customWidth="1"/>
    <col min="16" max="16" width="0" style="0" hidden="1" customWidth="1"/>
  </cols>
  <sheetData>
    <row r="1" spans="1:26" ht="15">
      <c r="A1" s="6"/>
      <c r="B1" s="7"/>
      <c r="C1" s="7"/>
      <c r="D1" s="7"/>
      <c r="E1" s="7"/>
      <c r="F1" s="7"/>
      <c r="G1" s="8"/>
      <c r="H1" s="7"/>
      <c r="I1" s="7"/>
      <c r="J1" s="7"/>
      <c r="K1" s="7"/>
      <c r="L1" s="9"/>
      <c r="M1" s="3"/>
      <c r="N1" s="3"/>
      <c r="O1" s="3"/>
      <c r="P1" s="3" t="s">
        <v>20</v>
      </c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10"/>
      <c r="B2" s="11"/>
      <c r="C2" s="11"/>
      <c r="D2" s="11"/>
      <c r="E2" s="11"/>
      <c r="F2" s="12" t="s">
        <v>0</v>
      </c>
      <c r="G2" s="11"/>
      <c r="H2" s="11"/>
      <c r="I2" s="11"/>
      <c r="J2" s="11"/>
      <c r="K2" s="11"/>
      <c r="L2" s="13"/>
      <c r="M2" s="3"/>
      <c r="N2" s="3"/>
      <c r="O2" s="3"/>
      <c r="P2" s="3" t="s">
        <v>21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10"/>
      <c r="B6" s="17" t="s">
        <v>1</v>
      </c>
      <c r="C6" s="11"/>
      <c r="D6" s="18" t="s">
        <v>22</v>
      </c>
      <c r="E6" s="11"/>
      <c r="F6" s="11"/>
      <c r="G6" s="11"/>
      <c r="H6" s="17" t="s">
        <v>2</v>
      </c>
      <c r="I6" s="19"/>
      <c r="J6" s="11"/>
      <c r="K6" s="11"/>
      <c r="L6" s="1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10"/>
      <c r="B7" s="11"/>
      <c r="C7" s="11"/>
      <c r="D7" s="18"/>
      <c r="E7" s="11"/>
      <c r="F7" s="11"/>
      <c r="G7" s="11"/>
      <c r="H7" s="11"/>
      <c r="I7" s="19"/>
      <c r="J7" s="11"/>
      <c r="K7" s="11"/>
      <c r="L7" s="1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10"/>
      <c r="B8" s="17" t="s">
        <v>3</v>
      </c>
      <c r="C8" s="11"/>
      <c r="D8" s="18" t="s">
        <v>23</v>
      </c>
      <c r="E8" s="11"/>
      <c r="F8" s="11"/>
      <c r="G8" s="11"/>
      <c r="H8" s="20" t="s">
        <v>4</v>
      </c>
      <c r="I8" s="19"/>
      <c r="J8" s="11"/>
      <c r="K8" s="21" t="s">
        <v>25</v>
      </c>
      <c r="L8" s="1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10"/>
      <c r="B9" s="11"/>
      <c r="C9" s="11"/>
      <c r="D9" s="18"/>
      <c r="E9" s="11"/>
      <c r="F9" s="11"/>
      <c r="G9" s="11"/>
      <c r="H9" s="11"/>
      <c r="I9" s="19"/>
      <c r="J9" s="11"/>
      <c r="K9" s="11"/>
      <c r="L9" s="1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8.25">
      <c r="A10" s="10"/>
      <c r="B10" s="17" t="s">
        <v>5</v>
      </c>
      <c r="C10" s="11"/>
      <c r="D10" s="18" t="s">
        <v>23</v>
      </c>
      <c r="E10" s="11"/>
      <c r="F10" s="11"/>
      <c r="G10" s="11"/>
      <c r="H10" s="20" t="s">
        <v>6</v>
      </c>
      <c r="I10" s="19"/>
      <c r="J10" s="11"/>
      <c r="K10" s="21" t="s">
        <v>26</v>
      </c>
      <c r="L10" s="1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10"/>
      <c r="B11" s="11"/>
      <c r="C11" s="11"/>
      <c r="D11" s="18"/>
      <c r="E11" s="11"/>
      <c r="F11" s="11"/>
      <c r="G11" s="11"/>
      <c r="H11" s="11"/>
      <c r="I11" s="19"/>
      <c r="J11" s="11"/>
      <c r="K11" s="11"/>
      <c r="L11" s="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10"/>
      <c r="B12" s="17" t="s">
        <v>7</v>
      </c>
      <c r="C12" s="11"/>
      <c r="D12" s="18" t="s">
        <v>23</v>
      </c>
      <c r="E12" s="11"/>
      <c r="F12" s="11"/>
      <c r="G12" s="11"/>
      <c r="H12" s="17" t="s">
        <v>8</v>
      </c>
      <c r="I12" s="19"/>
      <c r="J12" s="11"/>
      <c r="K12" s="11" t="s">
        <v>231</v>
      </c>
      <c r="L12" s="1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10"/>
      <c r="B13" s="11"/>
      <c r="C13" s="11"/>
      <c r="D13" s="18"/>
      <c r="E13" s="11"/>
      <c r="F13" s="11"/>
      <c r="G13" s="11"/>
      <c r="H13" s="11"/>
      <c r="I13" s="19"/>
      <c r="J13" s="11"/>
      <c r="K13" s="11"/>
      <c r="L13" s="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10"/>
      <c r="B14" s="17" t="s">
        <v>9</v>
      </c>
      <c r="C14" s="11"/>
      <c r="D14" s="18" t="s">
        <v>24</v>
      </c>
      <c r="E14" s="11"/>
      <c r="F14" s="11"/>
      <c r="G14" s="11"/>
      <c r="H14" s="11"/>
      <c r="I14" s="19"/>
      <c r="J14" s="11"/>
      <c r="K14" s="11"/>
      <c r="L14" s="1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10"/>
      <c r="B15" s="11"/>
      <c r="C15" s="11"/>
      <c r="D15" s="11"/>
      <c r="E15" s="11"/>
      <c r="F15" s="11"/>
      <c r="G15" s="11"/>
      <c r="H15" s="11"/>
      <c r="I15" s="19"/>
      <c r="J15" s="11"/>
      <c r="K15" s="11"/>
      <c r="L15" s="1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10"/>
      <c r="B16" s="17" t="s">
        <v>10</v>
      </c>
      <c r="C16" s="11"/>
      <c r="D16" s="11"/>
      <c r="E16" s="22">
        <v>1</v>
      </c>
      <c r="F16" s="11"/>
      <c r="G16" s="11"/>
      <c r="H16" s="17" t="s">
        <v>11</v>
      </c>
      <c r="I16" s="19"/>
      <c r="J16" s="11"/>
      <c r="K16" s="11" t="s">
        <v>232</v>
      </c>
      <c r="L16" s="1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10"/>
      <c r="B17" s="11"/>
      <c r="C17" s="11"/>
      <c r="D17" s="11"/>
      <c r="E17" s="11"/>
      <c r="F17" s="11"/>
      <c r="G17" s="11"/>
      <c r="H17" s="11"/>
      <c r="I17" s="19"/>
      <c r="J17" s="11"/>
      <c r="K17" s="11"/>
      <c r="L17" s="1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10"/>
      <c r="B18" s="11"/>
      <c r="C18" s="11"/>
      <c r="D18" s="11"/>
      <c r="E18" s="11"/>
      <c r="F18" s="11"/>
      <c r="G18" s="11"/>
      <c r="H18" s="11"/>
      <c r="I18" s="19"/>
      <c r="J18" s="11"/>
      <c r="K18" s="11"/>
      <c r="L18" s="1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10"/>
      <c r="B19" s="11"/>
      <c r="C19" s="11"/>
      <c r="D19" s="11"/>
      <c r="E19" s="11"/>
      <c r="F19" s="11"/>
      <c r="G19" s="11"/>
      <c r="H19" s="20" t="s">
        <v>12</v>
      </c>
      <c r="I19" s="19"/>
      <c r="J19" s="11"/>
      <c r="K19" s="21" t="s">
        <v>27</v>
      </c>
      <c r="L19" s="1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10"/>
      <c r="B25" s="17" t="s">
        <v>13</v>
      </c>
      <c r="C25" s="11"/>
      <c r="D25" s="11"/>
      <c r="E25" s="26" t="s">
        <v>28</v>
      </c>
      <c r="F25" s="27"/>
      <c r="G25" s="26"/>
      <c r="H25" s="17" t="s">
        <v>14</v>
      </c>
      <c r="I25" s="19"/>
      <c r="J25" s="11"/>
      <c r="K25" s="11"/>
      <c r="L25" s="1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10"/>
      <c r="B26" s="11"/>
      <c r="C26" s="11"/>
      <c r="D26" s="11"/>
      <c r="E26" s="26"/>
      <c r="F26" s="26"/>
      <c r="G26" s="26"/>
      <c r="H26" s="11"/>
      <c r="I26" s="19"/>
      <c r="J26" s="11"/>
      <c r="K26" s="11"/>
      <c r="L26" s="1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10"/>
      <c r="B27" s="17" t="s">
        <v>15</v>
      </c>
      <c r="C27" s="11"/>
      <c r="D27" s="11"/>
      <c r="E27" s="197">
        <v>41481</v>
      </c>
      <c r="F27" s="11"/>
      <c r="G27" s="11"/>
      <c r="H27" s="17" t="s">
        <v>16</v>
      </c>
      <c r="I27" s="19"/>
      <c r="J27" s="11"/>
      <c r="K27" s="11"/>
      <c r="L27" s="1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thickBo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5" t="s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5" t="s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5" t="s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mergeCells count="1">
    <mergeCell ref="E25:G2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R75"/>
  <sheetViews>
    <sheetView zoomScale="75" zoomScaleNormal="75" workbookViewId="0" topLeftCell="A6">
      <selection activeCell="M19" sqref="M19"/>
    </sheetView>
  </sheetViews>
  <sheetFormatPr defaultColWidth="9.00390625" defaultRowHeight="12.75"/>
  <cols>
    <col min="2" max="2" width="10.375" style="0" customWidth="1"/>
    <col min="3" max="3" width="14.00390625" style="0" customWidth="1"/>
    <col min="4" max="4" width="4.00390625" style="0" customWidth="1"/>
    <col min="9" max="9" width="11.25390625" style="0" customWidth="1"/>
    <col min="10" max="10" width="10.25390625" style="0" customWidth="1"/>
    <col min="12" max="12" width="4.375" style="0" customWidth="1"/>
    <col min="13" max="13" width="11.00390625" style="0" customWidth="1"/>
  </cols>
  <sheetData>
    <row r="1" spans="1:18" ht="12.75">
      <c r="A1" s="120" t="s">
        <v>198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  <c r="O1" s="3"/>
      <c r="P1" s="3"/>
      <c r="Q1" s="3"/>
      <c r="R1" s="3"/>
    </row>
    <row r="2" spans="1:18" ht="12.7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  <c r="O2" s="3"/>
      <c r="P2" s="3"/>
      <c r="Q2" s="3"/>
      <c r="R2" s="3"/>
    </row>
    <row r="3" spans="1:18" ht="13.5" thickBo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  <c r="O3" s="3"/>
      <c r="P3" s="3"/>
      <c r="Q3" s="3"/>
      <c r="R3" s="3"/>
    </row>
    <row r="4" spans="1:18" ht="12.75">
      <c r="A4" s="6"/>
      <c r="B4" s="7"/>
      <c r="C4" s="7"/>
      <c r="D4" s="129"/>
      <c r="E4" s="11"/>
      <c r="F4" s="11"/>
      <c r="G4" s="11"/>
      <c r="H4" s="11"/>
      <c r="I4" s="11"/>
      <c r="J4" s="11"/>
      <c r="K4" s="11"/>
      <c r="L4" s="11"/>
      <c r="M4" s="11"/>
      <c r="N4" s="13"/>
      <c r="O4" s="3"/>
      <c r="P4" s="3"/>
      <c r="Q4" s="3"/>
      <c r="R4" s="3"/>
    </row>
    <row r="5" spans="1:18" ht="12.75">
      <c r="A5" s="10" t="s">
        <v>1</v>
      </c>
      <c r="B5" s="11"/>
      <c r="C5" s="196" t="str">
        <f>Úvod!D6</f>
        <v>82229</v>
      </c>
      <c r="D5" s="131"/>
      <c r="E5" s="11" t="s">
        <v>199</v>
      </c>
      <c r="F5" s="11"/>
      <c r="G5" s="130" t="str">
        <f>Úvod!K8</f>
        <v>Silnice III/19829,VYŠKOV</v>
      </c>
      <c r="H5" s="130"/>
      <c r="I5" s="130"/>
      <c r="J5" s="130"/>
      <c r="K5" s="130"/>
      <c r="L5" s="2"/>
      <c r="M5" s="2"/>
      <c r="N5" s="13"/>
      <c r="O5" s="3"/>
      <c r="P5" s="3"/>
      <c r="Q5" s="3"/>
      <c r="R5" s="3"/>
    </row>
    <row r="6" spans="1:18" ht="12.75">
      <c r="A6" s="10" t="s">
        <v>200</v>
      </c>
      <c r="B6" s="11"/>
      <c r="C6" s="196">
        <f>Úvod!D10</f>
      </c>
      <c r="D6" s="131"/>
      <c r="E6" s="11" t="s">
        <v>201</v>
      </c>
      <c r="F6" s="11"/>
      <c r="G6" s="130" t="str">
        <f>Úvod!K10</f>
        <v>Silnice III/198 29,VYŠKOV-oprava po povodn.a příval.deštích</v>
      </c>
      <c r="H6" s="130"/>
      <c r="I6" s="130"/>
      <c r="J6" s="130"/>
      <c r="K6" s="130"/>
      <c r="L6" s="2"/>
      <c r="M6" s="2"/>
      <c r="N6" s="13"/>
      <c r="O6" s="3"/>
      <c r="P6" s="3"/>
      <c r="Q6" s="3"/>
      <c r="R6" s="3"/>
    </row>
    <row r="7" spans="1:18" ht="12.75">
      <c r="A7" s="10" t="s">
        <v>202</v>
      </c>
      <c r="B7" s="11"/>
      <c r="C7" s="196">
        <f>Úvod!D12</f>
      </c>
      <c r="D7" s="131"/>
      <c r="E7" s="11"/>
      <c r="F7" s="11"/>
      <c r="G7" s="11"/>
      <c r="H7" s="11"/>
      <c r="I7" s="11"/>
      <c r="J7" s="11"/>
      <c r="K7" s="11"/>
      <c r="L7" s="11"/>
      <c r="M7" s="11"/>
      <c r="N7" s="13"/>
      <c r="O7" s="3"/>
      <c r="P7" s="3"/>
      <c r="Q7" s="3"/>
      <c r="R7" s="3"/>
    </row>
    <row r="8" spans="1:18" ht="12.75">
      <c r="A8" s="10" t="s">
        <v>203</v>
      </c>
      <c r="B8" s="11"/>
      <c r="C8" s="196" t="str">
        <f>Úvod!D14</f>
        <v>  </v>
      </c>
      <c r="D8" s="131"/>
      <c r="E8" s="11"/>
      <c r="F8" s="11"/>
      <c r="G8" s="11"/>
      <c r="H8" s="11"/>
      <c r="I8" s="11"/>
      <c r="J8" s="11"/>
      <c r="K8" s="11"/>
      <c r="L8" s="11"/>
      <c r="M8" s="11"/>
      <c r="N8" s="13"/>
      <c r="O8" s="3"/>
      <c r="P8" s="3"/>
      <c r="Q8" s="3"/>
      <c r="R8" s="3"/>
    </row>
    <row r="9" spans="1:18" ht="12.75">
      <c r="A9" s="10"/>
      <c r="B9" s="11"/>
      <c r="C9" s="11"/>
      <c r="D9" s="132"/>
      <c r="E9" s="11"/>
      <c r="F9" s="11"/>
      <c r="G9" s="11"/>
      <c r="H9" s="11"/>
      <c r="I9" s="11"/>
      <c r="J9" s="11"/>
      <c r="K9" s="11"/>
      <c r="L9" s="11"/>
      <c r="M9" s="11"/>
      <c r="N9" s="13"/>
      <c r="O9" s="3"/>
      <c r="P9" s="3"/>
      <c r="Q9" s="3"/>
      <c r="R9" s="3"/>
    </row>
    <row r="10" spans="1:18" ht="12.75">
      <c r="A10" s="10" t="s">
        <v>204</v>
      </c>
      <c r="B10" s="197">
        <v>41481</v>
      </c>
      <c r="C10" s="130"/>
      <c r="D10" s="13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3"/>
      <c r="P10" s="3"/>
      <c r="Q10" s="3"/>
      <c r="R10" s="3"/>
    </row>
    <row r="11" spans="1:18" ht="13.5" thickBot="1">
      <c r="A11" s="10"/>
      <c r="B11" s="11"/>
      <c r="C11" s="11"/>
      <c r="D11" s="132"/>
      <c r="E11" s="11"/>
      <c r="F11" s="11"/>
      <c r="G11" s="11"/>
      <c r="H11" s="11"/>
      <c r="I11" s="11"/>
      <c r="J11" s="11"/>
      <c r="K11" s="15"/>
      <c r="L11" s="15"/>
      <c r="M11" s="15"/>
      <c r="N11" s="16"/>
      <c r="O11" s="3"/>
      <c r="P11" s="3"/>
      <c r="Q11" s="3"/>
      <c r="R11" s="3"/>
    </row>
    <row r="12" spans="1:18" ht="13.5" thickBot="1">
      <c r="A12" s="133" t="s">
        <v>205</v>
      </c>
      <c r="B12" s="134"/>
      <c r="C12" s="134"/>
      <c r="D12" s="134"/>
      <c r="E12" s="135"/>
      <c r="F12" s="133" t="s">
        <v>206</v>
      </c>
      <c r="G12" s="134"/>
      <c r="H12" s="134"/>
      <c r="I12" s="136" t="s">
        <v>37</v>
      </c>
      <c r="J12" s="137">
        <v>5</v>
      </c>
      <c r="K12" s="6"/>
      <c r="L12" s="7"/>
      <c r="M12" s="7"/>
      <c r="N12" s="9"/>
      <c r="O12" s="3"/>
      <c r="P12" s="3"/>
      <c r="Q12" s="3"/>
      <c r="R12" s="3"/>
    </row>
    <row r="13" spans="1:18" ht="12.75">
      <c r="A13" s="138" t="s">
        <v>207</v>
      </c>
      <c r="B13" s="48" t="s">
        <v>208</v>
      </c>
      <c r="C13" s="139"/>
      <c r="D13" s="140">
        <f>Rekapitulace!H10</f>
        <v>0</v>
      </c>
      <c r="E13" s="141"/>
      <c r="F13" s="142" t="str">
        <f>IF(Přirážky!A2="","",Přirážky!A2)</f>
        <v>Zařízení staveniště (hl. VI)</v>
      </c>
      <c r="G13" s="7"/>
      <c r="H13" s="7"/>
      <c r="I13" s="7"/>
      <c r="J13" s="143">
        <f>IF(Přirážky!C2="VI",Přirážky!F2,Přirážky!G2)</f>
        <v>0</v>
      </c>
      <c r="K13" s="10"/>
      <c r="L13" s="11"/>
      <c r="M13" s="11"/>
      <c r="N13" s="13"/>
      <c r="O13" s="3"/>
      <c r="P13" s="3"/>
      <c r="Q13" s="3"/>
      <c r="R13" s="3"/>
    </row>
    <row r="14" spans="1:18" ht="12.75">
      <c r="A14" s="144"/>
      <c r="B14" s="145" t="s">
        <v>209</v>
      </c>
      <c r="C14" s="24"/>
      <c r="D14" s="146">
        <f>Rekapitulace!G10</f>
        <v>0</v>
      </c>
      <c r="E14" s="147"/>
      <c r="F14" s="148" t="str">
        <f>IF(Přirážky!A3="","",Přirážky!A3)</f>
        <v>Územní vlivy (hl. VI)</v>
      </c>
      <c r="G14" s="11"/>
      <c r="H14" s="11"/>
      <c r="I14" s="11"/>
      <c r="J14" s="149">
        <f>IF(Přirážky!C3="VI",Přirážky!F3,Přirážky!G3)</f>
        <v>0</v>
      </c>
      <c r="K14" s="10" t="s">
        <v>210</v>
      </c>
      <c r="L14" s="11"/>
      <c r="M14" s="11" t="s">
        <v>28</v>
      </c>
      <c r="N14" s="13"/>
      <c r="O14" s="3"/>
      <c r="P14" s="3"/>
      <c r="Q14" s="3"/>
      <c r="R14" s="3"/>
    </row>
    <row r="15" spans="1:18" ht="12.75">
      <c r="A15" s="150" t="s">
        <v>211</v>
      </c>
      <c r="B15" s="151" t="s">
        <v>208</v>
      </c>
      <c r="C15" s="152"/>
      <c r="D15" s="146"/>
      <c r="E15" s="147"/>
      <c r="F15" s="148" t="str">
        <f>IF(Přirážky!A4="","",Přirážky!A4)</f>
        <v>Provozní vlivy (hl. VI)</v>
      </c>
      <c r="G15" s="11"/>
      <c r="H15" s="11"/>
      <c r="I15" s="11"/>
      <c r="J15" s="149">
        <f>IF(Přirážky!C4="VI",Přirážky!F4,Přirážky!G4)</f>
        <v>0</v>
      </c>
      <c r="K15" s="10"/>
      <c r="L15" s="11"/>
      <c r="M15" s="11"/>
      <c r="N15" s="13"/>
      <c r="O15" s="3"/>
      <c r="P15" s="3"/>
      <c r="Q15" s="3"/>
      <c r="R15" s="3"/>
    </row>
    <row r="16" spans="1:18" ht="12.75">
      <c r="A16" s="144"/>
      <c r="B16" s="145" t="s">
        <v>209</v>
      </c>
      <c r="C16" s="24"/>
      <c r="D16" s="146"/>
      <c r="E16" s="147"/>
      <c r="F16" s="148" t="str">
        <f>IF(Přirážky!A5="","",Přirážky!A5)</f>
        <v>Individuální mimostaveništní doprava (hl. VI)</v>
      </c>
      <c r="G16" s="11"/>
      <c r="H16" s="11"/>
      <c r="I16" s="11"/>
      <c r="J16" s="149">
        <f>IF(Přirážky!C5="VI",Přirážky!F5,Přirážky!G5)</f>
        <v>0</v>
      </c>
      <c r="K16" s="10"/>
      <c r="L16" s="11"/>
      <c r="M16" s="11"/>
      <c r="N16" s="13"/>
      <c r="O16" s="3"/>
      <c r="P16" s="3"/>
      <c r="Q16" s="3"/>
      <c r="R16" s="3"/>
    </row>
    <row r="17" spans="1:18" ht="12.75">
      <c r="A17" s="150" t="s">
        <v>212</v>
      </c>
      <c r="B17" s="151" t="s">
        <v>208</v>
      </c>
      <c r="C17" s="152"/>
      <c r="D17" s="146"/>
      <c r="E17" s="147"/>
      <c r="F17" s="148" t="str">
        <f>IF(Přirážky!A6="","",Přirážky!A6)</f>
        <v>Kompleteční činnost (hl. XI)</v>
      </c>
      <c r="G17" s="11"/>
      <c r="H17" s="11"/>
      <c r="I17" s="11"/>
      <c r="J17" s="149">
        <f>IF(Přirážky!C6="VI",Přirážky!F6,Přirážky!G6)</f>
        <v>0</v>
      </c>
      <c r="K17" s="10"/>
      <c r="L17" s="11"/>
      <c r="M17" s="11"/>
      <c r="N17" s="13"/>
      <c r="O17" s="3"/>
      <c r="P17" s="3"/>
      <c r="Q17" s="3"/>
      <c r="R17" s="3"/>
    </row>
    <row r="18" spans="1:18" ht="12.75">
      <c r="A18" s="144"/>
      <c r="B18" s="145" t="s">
        <v>209</v>
      </c>
      <c r="C18" s="24"/>
      <c r="D18" s="146"/>
      <c r="E18" s="147"/>
      <c r="F18" s="148" t="str">
        <f>IF(Přirážky!A7="","",Přirážky!A7)</f>
        <v>Skládkovné (hl. XI)</v>
      </c>
      <c r="G18" s="11"/>
      <c r="H18" s="11"/>
      <c r="I18" s="11"/>
      <c r="J18" s="149">
        <f>IF(Přirážky!C7="VI",Přirážky!F7,Přirážky!G7)</f>
        <v>0</v>
      </c>
      <c r="K18" s="10"/>
      <c r="L18" s="11"/>
      <c r="M18" s="11"/>
      <c r="N18" s="13"/>
      <c r="O18" s="3"/>
      <c r="P18" s="3"/>
      <c r="Q18" s="3"/>
      <c r="R18" s="3"/>
    </row>
    <row r="19" spans="1:18" ht="13.5" thickBot="1">
      <c r="A19" s="153" t="s">
        <v>213</v>
      </c>
      <c r="B19" s="152"/>
      <c r="C19" s="152"/>
      <c r="D19" s="146"/>
      <c r="E19" s="147"/>
      <c r="F19" s="11">
        <f>IF(Přirážky!A8="","",Přirážky!A8)</f>
      </c>
      <c r="G19" s="11"/>
      <c r="H19" s="11"/>
      <c r="I19" s="11"/>
      <c r="J19" s="149">
        <f>IF(Přirážky!C8="VI",Přirážky!F8,Přirážky!G8)</f>
      </c>
      <c r="K19" s="14" t="s">
        <v>214</v>
      </c>
      <c r="L19" s="15"/>
      <c r="M19" s="198">
        <v>41481</v>
      </c>
      <c r="N19" s="16"/>
      <c r="O19" s="3"/>
      <c r="P19" s="3"/>
      <c r="Q19" s="3"/>
      <c r="R19" s="3"/>
    </row>
    <row r="20" spans="1:18" ht="12.75">
      <c r="A20" s="154" t="s">
        <v>215</v>
      </c>
      <c r="B20" s="152"/>
      <c r="C20" s="152"/>
      <c r="D20" s="146">
        <f>SUM(D13:D19)</f>
        <v>0</v>
      </c>
      <c r="E20" s="147"/>
      <c r="F20" s="11">
        <f>IF(Přirážky!A9="","",Přirážky!A9)</f>
      </c>
      <c r="G20" s="11"/>
      <c r="H20" s="11"/>
      <c r="I20" s="11"/>
      <c r="J20" s="149">
        <f>IF(Přirážky!C9="VI",Přirážky!F9,Přirážky!G9)</f>
      </c>
      <c r="K20" s="6"/>
      <c r="L20" s="7"/>
      <c r="M20" s="7"/>
      <c r="N20" s="9"/>
      <c r="O20" s="3"/>
      <c r="P20" s="3"/>
      <c r="Q20" s="3"/>
      <c r="R20" s="3"/>
    </row>
    <row r="21" spans="1:18" ht="12.75">
      <c r="A21" s="153" t="s">
        <v>216</v>
      </c>
      <c r="B21" s="152"/>
      <c r="C21" s="152"/>
      <c r="D21" s="146">
        <f>Přirážky!F12</f>
        <v>0</v>
      </c>
      <c r="E21" s="147"/>
      <c r="F21" s="11">
        <f>IF(Přirážky!A10="","",Přirážky!A10)</f>
      </c>
      <c r="G21" s="11"/>
      <c r="H21" s="11"/>
      <c r="I21" s="11"/>
      <c r="J21" s="149">
        <f>IF(Přirážky!C10="VI",Přirážky!F10,Přirážky!G10)</f>
      </c>
      <c r="K21" s="10" t="s">
        <v>217</v>
      </c>
      <c r="L21" s="11"/>
      <c r="M21" s="11"/>
      <c r="N21" s="13"/>
      <c r="O21" s="3"/>
      <c r="P21" s="3"/>
      <c r="Q21" s="3"/>
      <c r="R21" s="3"/>
    </row>
    <row r="22" spans="1:18" ht="13.5" thickBot="1">
      <c r="A22" s="155" t="s">
        <v>218</v>
      </c>
      <c r="B22" s="156"/>
      <c r="C22" s="156"/>
      <c r="D22" s="157">
        <f>D20+J23</f>
        <v>0</v>
      </c>
      <c r="E22" s="158"/>
      <c r="F22" s="11">
        <f>IF(Přirážky!A11="","",Přirážky!A11)</f>
      </c>
      <c r="G22" s="11"/>
      <c r="H22" s="11"/>
      <c r="I22" s="11"/>
      <c r="J22" s="159">
        <f>IF(Přirážky!C11="VI",Přirážky!F11,Přirážky!G11)</f>
      </c>
      <c r="K22" s="10"/>
      <c r="L22" s="11"/>
      <c r="M22" s="11"/>
      <c r="N22" s="13"/>
      <c r="O22" s="3"/>
      <c r="P22" s="3"/>
      <c r="Q22" s="3"/>
      <c r="R22" s="3"/>
    </row>
    <row r="23" spans="1:18" ht="14.25" thickBot="1" thickTop="1">
      <c r="A23" s="160"/>
      <c r="B23" s="161"/>
      <c r="C23" s="161"/>
      <c r="D23" s="162"/>
      <c r="E23" s="163"/>
      <c r="F23" s="15"/>
      <c r="G23" s="15"/>
      <c r="H23" s="15"/>
      <c r="I23" s="164"/>
      <c r="J23" s="149">
        <f>SUM(J13:J22)</f>
        <v>0</v>
      </c>
      <c r="K23" s="10"/>
      <c r="L23" s="11"/>
      <c r="M23" s="11"/>
      <c r="N23" s="13"/>
      <c r="O23" s="3"/>
      <c r="P23" s="3"/>
      <c r="Q23" s="3"/>
      <c r="R23" s="3"/>
    </row>
    <row r="24" spans="1:18" ht="13.5" thickBot="1">
      <c r="A24" s="165" t="s">
        <v>219</v>
      </c>
      <c r="B24" s="166"/>
      <c r="C24" s="166"/>
      <c r="D24" s="167"/>
      <c r="E24" s="168"/>
      <c r="F24" s="134" t="s">
        <v>220</v>
      </c>
      <c r="G24" s="134"/>
      <c r="H24" s="134"/>
      <c r="I24" s="134"/>
      <c r="J24" s="135"/>
      <c r="K24" s="10"/>
      <c r="L24" s="11"/>
      <c r="M24" s="11"/>
      <c r="N24" s="13"/>
      <c r="O24" s="3"/>
      <c r="P24" s="3"/>
      <c r="Q24" s="3"/>
      <c r="R24" s="3"/>
    </row>
    <row r="25" spans="1:18" ht="12.75">
      <c r="A25" s="10" t="s">
        <v>221</v>
      </c>
      <c r="B25" s="169" t="s">
        <v>222</v>
      </c>
      <c r="C25" s="169"/>
      <c r="D25" s="170" t="s">
        <v>223</v>
      </c>
      <c r="E25" s="171"/>
      <c r="F25" s="172" t="s">
        <v>224</v>
      </c>
      <c r="G25" s="172"/>
      <c r="H25" s="172"/>
      <c r="I25" s="173" t="s">
        <v>225</v>
      </c>
      <c r="J25" s="174" t="s">
        <v>226</v>
      </c>
      <c r="K25" s="10"/>
      <c r="L25" s="11"/>
      <c r="M25" s="11"/>
      <c r="N25" s="13"/>
      <c r="O25" s="3"/>
      <c r="P25" s="3"/>
      <c r="Q25" s="3"/>
      <c r="R25" s="3"/>
    </row>
    <row r="26" spans="1:18" ht="12.75">
      <c r="A26" s="175"/>
      <c r="B26" s="176">
        <f>SUMIF(Rozpočet!J1:Rozpočet!J50,A26,Rozpočet!G1:Rozpočet!G50)+SUMIF(Rozpočet!J1:Rozpočet!J50,A26,Rozpočet!H1:Rozpočet!H50)+IF($J$12=$A$26,J23,0)</f>
        <v>0</v>
      </c>
      <c r="C26" s="176"/>
      <c r="D26" s="176">
        <f>A26/100*B26</f>
        <v>0</v>
      </c>
      <c r="E26" s="177"/>
      <c r="F26" s="130"/>
      <c r="G26" s="130"/>
      <c r="H26" s="130"/>
      <c r="I26" s="11"/>
      <c r="J26" s="149">
        <f>IF(I26&gt;0,$D$31/I26,"")</f>
      </c>
      <c r="K26" s="10"/>
      <c r="L26" s="11"/>
      <c r="M26" s="11"/>
      <c r="N26" s="13"/>
      <c r="O26" s="3"/>
      <c r="P26" s="3"/>
      <c r="Q26" s="3"/>
      <c r="R26" s="3"/>
    </row>
    <row r="27" spans="1:18" ht="12.75">
      <c r="A27" s="175">
        <v>21</v>
      </c>
      <c r="B27" s="176">
        <f>SUMIF(Rozpočet!J1:Rozpočet!J50,A27,Rozpočet!G1:Rozpočet!G50)+SUMIF(Rozpočet!J1:Rozpočet!J50,A27,Rozpočet!H1:Rozpočet!H50)+IF($J$12=$A$27,J23,0)</f>
        <v>0</v>
      </c>
      <c r="C27" s="176"/>
      <c r="D27" s="176">
        <f>A27/100*B27</f>
        <v>0</v>
      </c>
      <c r="E27" s="177"/>
      <c r="F27" s="178"/>
      <c r="G27" s="178"/>
      <c r="H27" s="178"/>
      <c r="I27" s="11"/>
      <c r="J27" s="149"/>
      <c r="K27" s="10"/>
      <c r="L27" s="11"/>
      <c r="M27" s="11"/>
      <c r="N27" s="13"/>
      <c r="O27" s="3"/>
      <c r="P27" s="3"/>
      <c r="Q27" s="3"/>
      <c r="R27" s="3"/>
    </row>
    <row r="28" spans="1:18" ht="12.75">
      <c r="A28" s="175"/>
      <c r="B28" s="176">
        <f>SUMIF(Rozpočet!J1:Rozpočet!J50,A28,Rozpočet!G1:Rozpočet!G50)+SUMIF(Rozpočet!J1:Rozpočet!J50,A28,Rozpočet!H1:Rozpočet!H50)+IF($J$12=$A$28,J23,0)</f>
        <v>0</v>
      </c>
      <c r="C28" s="176"/>
      <c r="D28" s="176">
        <f>A28/100*B28</f>
        <v>0</v>
      </c>
      <c r="E28" s="177"/>
      <c r="F28" s="178"/>
      <c r="G28" s="178"/>
      <c r="H28" s="178"/>
      <c r="I28" s="11"/>
      <c r="J28" s="149"/>
      <c r="K28" s="10"/>
      <c r="L28" s="11"/>
      <c r="M28" s="11"/>
      <c r="N28" s="13"/>
      <c r="O28" s="3"/>
      <c r="P28" s="3"/>
      <c r="Q28" s="3"/>
      <c r="R28" s="3"/>
    </row>
    <row r="29" spans="1:18" ht="12.75">
      <c r="A29" s="175"/>
      <c r="B29" s="176">
        <f>SUMIF(Rozpočet!J1:Rozpočet!J50,A29,Rozpočet!G1:Rozpočet!G50)+SUMIF(Rozpočet!J1:Rozpočet!J50,A29,Rozpočet!H1:Rozpočet!H50)+IF($J$12=$A$29,J23,0)</f>
        <v>0</v>
      </c>
      <c r="C29" s="176"/>
      <c r="D29" s="176">
        <f>A29/100*B29</f>
        <v>0</v>
      </c>
      <c r="E29" s="177"/>
      <c r="F29" s="178"/>
      <c r="G29" s="178"/>
      <c r="H29" s="178"/>
      <c r="I29" s="11"/>
      <c r="J29" s="149"/>
      <c r="K29" s="10"/>
      <c r="L29" s="11"/>
      <c r="M29" s="11"/>
      <c r="N29" s="13"/>
      <c r="O29" s="3"/>
      <c r="P29" s="3"/>
      <c r="Q29" s="3"/>
      <c r="R29" s="3"/>
    </row>
    <row r="30" spans="1:18" ht="13.5" thickBot="1">
      <c r="A30" s="14" t="s">
        <v>227</v>
      </c>
      <c r="B30" s="15"/>
      <c r="C30" s="15"/>
      <c r="D30" s="179">
        <f>SUM(D26:E29)</f>
        <v>0</v>
      </c>
      <c r="E30" s="180"/>
      <c r="F30" s="130"/>
      <c r="G30" s="130"/>
      <c r="H30" s="130"/>
      <c r="I30" s="11"/>
      <c r="J30" s="149">
        <f>IF(I30&gt;0,$D$31/I30,"")</f>
      </c>
      <c r="K30" s="14" t="s">
        <v>214</v>
      </c>
      <c r="L30" s="15"/>
      <c r="M30" s="15"/>
      <c r="N30" s="16"/>
      <c r="O30" s="3"/>
      <c r="P30" s="3"/>
      <c r="Q30" s="3"/>
      <c r="R30" s="3"/>
    </row>
    <row r="31" spans="1:18" ht="12.75">
      <c r="A31" s="181" t="s">
        <v>228</v>
      </c>
      <c r="B31" s="182"/>
      <c r="C31" s="182"/>
      <c r="D31" s="183">
        <f>D30+D22</f>
        <v>0</v>
      </c>
      <c r="E31" s="184"/>
      <c r="F31" s="130"/>
      <c r="G31" s="130"/>
      <c r="H31" s="130"/>
      <c r="I31" s="11"/>
      <c r="J31" s="149">
        <f>IF(I31&gt;0,$D$31/I31,"")</f>
      </c>
      <c r="K31" s="11"/>
      <c r="L31" s="11"/>
      <c r="M31" s="11"/>
      <c r="N31" s="13"/>
      <c r="O31" s="3"/>
      <c r="P31" s="3"/>
      <c r="Q31" s="3"/>
      <c r="R31" s="3"/>
    </row>
    <row r="32" spans="1:18" ht="13.5" thickBot="1">
      <c r="A32" s="185"/>
      <c r="B32" s="186"/>
      <c r="C32" s="186"/>
      <c r="D32" s="187"/>
      <c r="E32" s="188"/>
      <c r="F32" s="130"/>
      <c r="G32" s="130"/>
      <c r="H32" s="130"/>
      <c r="I32" s="11"/>
      <c r="J32" s="149">
        <f>IF(I32&gt;0,$D$31/I32,"")</f>
      </c>
      <c r="K32" s="11" t="s">
        <v>229</v>
      </c>
      <c r="L32" s="11"/>
      <c r="M32" s="11"/>
      <c r="N32" s="13"/>
      <c r="O32" s="3"/>
      <c r="P32" s="3"/>
      <c r="Q32" s="3"/>
      <c r="R32" s="3"/>
    </row>
    <row r="33" spans="1:18" ht="12.75">
      <c r="A33" s="185"/>
      <c r="B33" s="186"/>
      <c r="C33" s="186"/>
      <c r="D33" s="187"/>
      <c r="E33" s="188"/>
      <c r="F33" s="189"/>
      <c r="G33" s="189"/>
      <c r="H33" s="189"/>
      <c r="I33" s="28"/>
      <c r="J33" s="190"/>
      <c r="K33" s="11"/>
      <c r="L33" s="11"/>
      <c r="M33" s="11"/>
      <c r="N33" s="13"/>
      <c r="O33" s="3"/>
      <c r="P33" s="3"/>
      <c r="Q33" s="3"/>
      <c r="R33" s="3"/>
    </row>
    <row r="34" spans="1:18" ht="12.75">
      <c r="A34" s="191" t="s">
        <v>230</v>
      </c>
      <c r="B34" s="11"/>
      <c r="C34" s="11"/>
      <c r="D34" s="11"/>
      <c r="E34" s="13"/>
      <c r="F34" s="1"/>
      <c r="G34" s="1"/>
      <c r="H34" s="1"/>
      <c r="I34" s="1"/>
      <c r="J34" s="192"/>
      <c r="K34" s="11"/>
      <c r="L34" s="11"/>
      <c r="M34" s="11"/>
      <c r="N34" s="13"/>
      <c r="O34" s="3"/>
      <c r="P34" s="3"/>
      <c r="Q34" s="3"/>
      <c r="R34" s="3"/>
    </row>
    <row r="35" spans="1:18" ht="13.5" thickBot="1">
      <c r="A35" s="14"/>
      <c r="B35" s="15"/>
      <c r="C35" s="15"/>
      <c r="D35" s="15"/>
      <c r="E35" s="16"/>
      <c r="F35" s="193"/>
      <c r="G35" s="193"/>
      <c r="H35" s="193"/>
      <c r="I35" s="193"/>
      <c r="J35" s="194"/>
      <c r="K35" s="15"/>
      <c r="L35" s="15"/>
      <c r="M35" s="15"/>
      <c r="N35" s="16"/>
      <c r="O35" s="3"/>
      <c r="P35" s="3"/>
      <c r="Q35" s="3"/>
      <c r="R35" s="3"/>
    </row>
    <row r="36" spans="1:18" ht="12.75">
      <c r="A36" s="4"/>
      <c r="B36" s="4"/>
      <c r="C36" s="4"/>
      <c r="D36" s="4"/>
      <c r="E36" s="4"/>
      <c r="F36" s="195"/>
      <c r="G36" s="195"/>
      <c r="H36" s="195"/>
      <c r="I36" s="4"/>
      <c r="J36" s="4"/>
      <c r="K36" s="4"/>
      <c r="L36" s="4"/>
      <c r="M36" s="4"/>
      <c r="N36" s="4"/>
      <c r="O36" s="4"/>
      <c r="P36" s="3"/>
      <c r="Q36" s="3"/>
      <c r="R36" s="3"/>
    </row>
    <row r="37" spans="1:18" ht="12.75">
      <c r="A37" s="4"/>
      <c r="B37" s="4"/>
      <c r="C37" s="4"/>
      <c r="D37" s="4"/>
      <c r="E37" s="4"/>
      <c r="F37" s="195"/>
      <c r="G37" s="195"/>
      <c r="H37" s="195"/>
      <c r="I37" s="4"/>
      <c r="J37" s="4"/>
      <c r="K37" s="4"/>
      <c r="L37" s="4"/>
      <c r="M37" s="4"/>
      <c r="N37" s="4"/>
      <c r="O37" s="4"/>
      <c r="P37" s="3"/>
      <c r="Q37" s="3"/>
      <c r="R37" s="3"/>
    </row>
    <row r="38" spans="1:18" ht="12.75">
      <c r="A38" s="4"/>
      <c r="B38" s="4"/>
      <c r="C38" s="4"/>
      <c r="D38" s="4"/>
      <c r="E38" s="4"/>
      <c r="F38" s="195"/>
      <c r="G38" s="195"/>
      <c r="H38" s="195"/>
      <c r="I38" s="4"/>
      <c r="J38" s="4"/>
      <c r="K38" s="4"/>
      <c r="L38" s="4"/>
      <c r="M38" s="4"/>
      <c r="N38" s="4"/>
      <c r="O38" s="4"/>
      <c r="P38" s="3"/>
      <c r="Q38" s="3"/>
      <c r="R38" s="3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3"/>
      <c r="R39" s="3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</sheetData>
  <mergeCells count="47">
    <mergeCell ref="C10:D10"/>
    <mergeCell ref="D22:E23"/>
    <mergeCell ref="B25:C25"/>
    <mergeCell ref="C5:D5"/>
    <mergeCell ref="C6:D6"/>
    <mergeCell ref="C7:D7"/>
    <mergeCell ref="C8:D8"/>
    <mergeCell ref="D25:E25"/>
    <mergeCell ref="B26:C26"/>
    <mergeCell ref="D26:E26"/>
    <mergeCell ref="F36:H36"/>
    <mergeCell ref="F33:J35"/>
    <mergeCell ref="F30:H30"/>
    <mergeCell ref="F31:H31"/>
    <mergeCell ref="D30:E30"/>
    <mergeCell ref="A31:C33"/>
    <mergeCell ref="D31:E33"/>
    <mergeCell ref="B27:C27"/>
    <mergeCell ref="F37:H37"/>
    <mergeCell ref="F38:H38"/>
    <mergeCell ref="A17:A18"/>
    <mergeCell ref="D17:E17"/>
    <mergeCell ref="D18:E18"/>
    <mergeCell ref="D19:E19"/>
    <mergeCell ref="D20:E20"/>
    <mergeCell ref="D21:E21"/>
    <mergeCell ref="A22:C23"/>
    <mergeCell ref="F32:H32"/>
    <mergeCell ref="G6:M6"/>
    <mergeCell ref="F25:H25"/>
    <mergeCell ref="F26:H26"/>
    <mergeCell ref="F12:H12"/>
    <mergeCell ref="A1:N3"/>
    <mergeCell ref="A12:E12"/>
    <mergeCell ref="F24:J24"/>
    <mergeCell ref="A13:A14"/>
    <mergeCell ref="D13:E13"/>
    <mergeCell ref="D14:E14"/>
    <mergeCell ref="A15:A16"/>
    <mergeCell ref="D15:E15"/>
    <mergeCell ref="D16:E16"/>
    <mergeCell ref="G5:M5"/>
    <mergeCell ref="B28:C28"/>
    <mergeCell ref="D27:E27"/>
    <mergeCell ref="D28:E28"/>
    <mergeCell ref="B29:C29"/>
    <mergeCell ref="D29:E29"/>
  </mergeCells>
  <conditionalFormatting sqref="B26:E2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300" verticalDpi="300" orientation="landscape" paperSize="9" r:id="rId3"/>
  <headerFooter alignWithMargins="0">
    <oddFooter>&amp;LKrycí list&amp;C&amp;F&amp;RStránka &amp;P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G12"/>
  <sheetViews>
    <sheetView workbookViewId="0" topLeftCell="A1">
      <selection activeCell="A1" sqref="A1"/>
    </sheetView>
  </sheetViews>
  <sheetFormatPr defaultColWidth="9.00390625" defaultRowHeight="12.75"/>
  <cols>
    <col min="1" max="1" width="43.625" style="0" customWidth="1"/>
    <col min="4" max="4" width="9.875" style="0" customWidth="1"/>
    <col min="5" max="5" width="10.25390625" style="0" customWidth="1"/>
    <col min="6" max="6" width="11.125" style="0" customWidth="1"/>
    <col min="7" max="7" width="11.625" style="0" customWidth="1"/>
  </cols>
  <sheetData>
    <row r="1" spans="1:7" ht="13.5" thickBot="1">
      <c r="A1" s="93" t="s">
        <v>181</v>
      </c>
      <c r="B1" s="94" t="s">
        <v>182</v>
      </c>
      <c r="C1" s="95" t="s">
        <v>183</v>
      </c>
      <c r="D1" s="95" t="s">
        <v>184</v>
      </c>
      <c r="E1" s="96" t="s">
        <v>185</v>
      </c>
      <c r="F1" s="94" t="s">
        <v>186</v>
      </c>
      <c r="G1" s="97" t="s">
        <v>187</v>
      </c>
    </row>
    <row r="2" spans="1:7" ht="16.5" customHeight="1">
      <c r="A2" s="98" t="s">
        <v>188</v>
      </c>
      <c r="B2" s="99" t="s">
        <v>197</v>
      </c>
      <c r="C2" s="100" t="s">
        <v>189</v>
      </c>
      <c r="D2" s="101"/>
      <c r="E2" s="102">
        <f>IF(B2="%",Rekapitulace!F12,"")</f>
      </c>
      <c r="F2" s="103">
        <f>IF($C2="VI",IF($B2="Kč",$D2,($D2/100)*$E2),"")</f>
        <v>0</v>
      </c>
      <c r="G2" s="104">
        <f aca="true" t="shared" si="0" ref="G2:G11">IF($C2="XI",IF($B2="Kč",$D2,($D2/100)*$E2),"")</f>
      </c>
    </row>
    <row r="3" spans="1:7" ht="16.5" customHeight="1">
      <c r="A3" s="105" t="s">
        <v>190</v>
      </c>
      <c r="B3" s="106" t="s">
        <v>197</v>
      </c>
      <c r="C3" s="107" t="s">
        <v>189</v>
      </c>
      <c r="D3" s="108"/>
      <c r="E3" s="109">
        <f>IF(B3="%",Rekapitulace!F12,"")</f>
      </c>
      <c r="F3" s="110">
        <f aca="true" t="shared" si="1" ref="F3:F11">IF(C3="VI",IF(B3="Kč",D3,(D3/100)*E3),"")</f>
        <v>0</v>
      </c>
      <c r="G3" s="104">
        <f t="shared" si="0"/>
      </c>
    </row>
    <row r="4" spans="1:7" ht="16.5" customHeight="1">
      <c r="A4" s="105" t="s">
        <v>191</v>
      </c>
      <c r="B4" s="106" t="s">
        <v>197</v>
      </c>
      <c r="C4" s="107" t="s">
        <v>189</v>
      </c>
      <c r="D4" s="108"/>
      <c r="E4" s="109">
        <f>IF(B4="%",Rekapitulace!F12,"")</f>
      </c>
      <c r="F4" s="110">
        <f t="shared" si="1"/>
        <v>0</v>
      </c>
      <c r="G4" s="104">
        <f t="shared" si="0"/>
      </c>
    </row>
    <row r="5" spans="1:7" ht="16.5" customHeight="1">
      <c r="A5" s="105" t="s">
        <v>192</v>
      </c>
      <c r="B5" s="106" t="s">
        <v>197</v>
      </c>
      <c r="C5" s="107" t="s">
        <v>189</v>
      </c>
      <c r="D5" s="108"/>
      <c r="E5" s="109">
        <f>IF(B5="%",Rekapitulace!F12,"")</f>
      </c>
      <c r="F5" s="110">
        <f t="shared" si="1"/>
        <v>0</v>
      </c>
      <c r="G5" s="104">
        <f t="shared" si="0"/>
      </c>
    </row>
    <row r="6" spans="1:7" ht="16.5" customHeight="1">
      <c r="A6" s="105" t="s">
        <v>193</v>
      </c>
      <c r="B6" s="106" t="s">
        <v>197</v>
      </c>
      <c r="C6" s="107" t="s">
        <v>194</v>
      </c>
      <c r="D6" s="108"/>
      <c r="E6" s="109">
        <f>IF(B6="%",Rekapitulace!F12,"")</f>
      </c>
      <c r="F6" s="110">
        <f t="shared" si="1"/>
      </c>
      <c r="G6" s="104">
        <f t="shared" si="0"/>
        <v>0</v>
      </c>
    </row>
    <row r="7" spans="1:7" ht="16.5" customHeight="1">
      <c r="A7" s="105" t="s">
        <v>195</v>
      </c>
      <c r="B7" s="106" t="s">
        <v>197</v>
      </c>
      <c r="C7" s="107" t="s">
        <v>194</v>
      </c>
      <c r="D7" s="108"/>
      <c r="E7" s="109">
        <f>IF(B7="%",Rekapitulace!F12,"")</f>
      </c>
      <c r="F7" s="110">
        <f t="shared" si="1"/>
      </c>
      <c r="G7" s="104">
        <f t="shared" si="0"/>
        <v>0</v>
      </c>
    </row>
    <row r="8" spans="1:7" ht="16.5" customHeight="1">
      <c r="A8" s="105"/>
      <c r="B8" s="106"/>
      <c r="C8" s="107"/>
      <c r="D8" s="108"/>
      <c r="E8" s="109">
        <f>IF(B8="%",Rekapitulace!F12,"")</f>
      </c>
      <c r="F8" s="110">
        <f t="shared" si="1"/>
      </c>
      <c r="G8" s="104">
        <f t="shared" si="0"/>
      </c>
    </row>
    <row r="9" spans="1:7" ht="16.5" customHeight="1">
      <c r="A9" s="105"/>
      <c r="B9" s="106"/>
      <c r="C9" s="107"/>
      <c r="D9" s="108"/>
      <c r="E9" s="109">
        <f>IF(B9="%",Rekapitulace!F12,"")</f>
      </c>
      <c r="F9" s="110">
        <f t="shared" si="1"/>
      </c>
      <c r="G9" s="104">
        <f t="shared" si="0"/>
      </c>
    </row>
    <row r="10" spans="1:7" ht="16.5" customHeight="1">
      <c r="A10" s="105"/>
      <c r="B10" s="106"/>
      <c r="C10" s="107"/>
      <c r="D10" s="108"/>
      <c r="E10" s="109">
        <f>IF(B10="%",Rekapitulace!F12,"")</f>
      </c>
      <c r="F10" s="110">
        <f t="shared" si="1"/>
      </c>
      <c r="G10" s="104">
        <f t="shared" si="0"/>
      </c>
    </row>
    <row r="11" spans="1:7" ht="16.5" customHeight="1" thickBot="1">
      <c r="A11" s="111"/>
      <c r="B11" s="112"/>
      <c r="C11" s="113"/>
      <c r="D11" s="114"/>
      <c r="E11" s="115">
        <f>IF(B11="%",Rekapitulace!F12,"")</f>
      </c>
      <c r="F11" s="110">
        <f t="shared" si="1"/>
      </c>
      <c r="G11" s="104">
        <f t="shared" si="0"/>
      </c>
    </row>
    <row r="12" spans="1:7" ht="13.5" thickBot="1">
      <c r="A12" s="116" t="s">
        <v>196</v>
      </c>
      <c r="B12" s="117"/>
      <c r="C12" s="117"/>
      <c r="D12" s="117"/>
      <c r="E12" s="117"/>
      <c r="F12" s="118">
        <f>SUM(F2:F11)</f>
        <v>0</v>
      </c>
      <c r="G12" s="119">
        <f>SUM(G2:G11)</f>
        <v>0</v>
      </c>
    </row>
  </sheetData>
  <dataValidations count="2">
    <dataValidation type="list" allowBlank="1" showInputMessage="1" showErrorMessage="1" sqref="B2:B11">
      <formula1>"%,Kč"</formula1>
    </dataValidation>
    <dataValidation type="list" allowBlank="1" showInputMessage="1" showErrorMessage="1" sqref="C2:C11">
      <formula1>"VI,XI"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Footer>&amp;LPřirážky&amp;C&amp;F&amp;RStránka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Z60"/>
  <sheetViews>
    <sheetView zoomScale="75" zoomScaleNormal="75" workbookViewId="0" topLeftCell="A24">
      <selection activeCell="A1" sqref="A1:J1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47.25390625" style="0" customWidth="1"/>
    <col min="4" max="4" width="4.625" style="0" customWidth="1"/>
    <col min="5" max="5" width="12.375" style="0" customWidth="1"/>
    <col min="6" max="6" width="10.625" style="0" customWidth="1"/>
    <col min="7" max="7" width="10.75390625" style="0" customWidth="1"/>
    <col min="8" max="8" width="11.00390625" style="0" customWidth="1"/>
    <col min="9" max="9" width="12.75390625" style="0" customWidth="1"/>
    <col min="10" max="10" width="4.75390625" style="0" hidden="1" customWidth="1"/>
    <col min="11" max="16" width="0" style="0" hidden="1" customWidth="1"/>
  </cols>
  <sheetData>
    <row r="1" spans="1:26" ht="13.5" thickBot="1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31" t="s">
        <v>30</v>
      </c>
      <c r="B2" s="32" t="s">
        <v>31</v>
      </c>
      <c r="C2" s="32" t="s">
        <v>32</v>
      </c>
      <c r="D2" s="32" t="s">
        <v>33</v>
      </c>
      <c r="E2" s="33" t="s">
        <v>34</v>
      </c>
      <c r="F2" s="34"/>
      <c r="G2" s="35" t="s">
        <v>35</v>
      </c>
      <c r="H2" s="35"/>
      <c r="I2" s="36" t="s">
        <v>36</v>
      </c>
      <c r="J2" s="37" t="s">
        <v>37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thickBot="1">
      <c r="A3" s="38" t="s">
        <v>38</v>
      </c>
      <c r="B3" s="39" t="s">
        <v>39</v>
      </c>
      <c r="C3" s="39"/>
      <c r="D3" s="39" t="s">
        <v>40</v>
      </c>
      <c r="E3" s="40" t="s">
        <v>39</v>
      </c>
      <c r="F3" s="41" t="s">
        <v>41</v>
      </c>
      <c r="G3" s="42" t="s">
        <v>42</v>
      </c>
      <c r="H3" s="43" t="s">
        <v>43</v>
      </c>
      <c r="I3" s="41" t="s">
        <v>44</v>
      </c>
      <c r="J3" s="44" t="s">
        <v>45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>
      <c r="A4" s="45" t="s">
        <v>51</v>
      </c>
      <c r="B4" s="46"/>
      <c r="C4" s="46"/>
      <c r="D4" s="46"/>
      <c r="E4" s="46"/>
      <c r="F4" s="46"/>
      <c r="G4" s="46"/>
      <c r="H4" s="46"/>
      <c r="I4" s="46"/>
      <c r="J4" s="4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48"/>
      <c r="B5" s="49" t="s">
        <v>52</v>
      </c>
      <c r="C5" s="50"/>
      <c r="D5" s="50"/>
      <c r="E5" s="50"/>
      <c r="F5" s="50"/>
      <c r="G5" s="50"/>
      <c r="H5" s="50"/>
      <c r="I5" s="50"/>
      <c r="J5" s="5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52" t="s">
        <v>53</v>
      </c>
      <c r="B6" s="52" t="s">
        <v>54</v>
      </c>
      <c r="C6" s="53" t="s">
        <v>55</v>
      </c>
      <c r="D6" s="52" t="s">
        <v>56</v>
      </c>
      <c r="E6" s="54">
        <v>60</v>
      </c>
      <c r="F6" s="55">
        <v>0</v>
      </c>
      <c r="G6" s="55">
        <f>IF(E6=0,,E6*F6*Úvod!E16)</f>
        <v>0</v>
      </c>
      <c r="H6" s="55"/>
      <c r="I6" s="56">
        <f>IF(E6=0,,E6*K6)</f>
        <v>0</v>
      </c>
      <c r="J6" s="57">
        <v>5</v>
      </c>
      <c r="K6" s="3">
        <v>0</v>
      </c>
      <c r="L6" s="3"/>
      <c r="M6" s="3"/>
      <c r="N6" s="3"/>
      <c r="O6" s="3"/>
      <c r="P6" s="3" t="s">
        <v>57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58" t="s">
        <v>53</v>
      </c>
      <c r="B7" s="58" t="s">
        <v>58</v>
      </c>
      <c r="C7" s="59" t="s">
        <v>59</v>
      </c>
      <c r="D7" s="58" t="s">
        <v>56</v>
      </c>
      <c r="E7" s="60">
        <v>120</v>
      </c>
      <c r="F7" s="61">
        <v>0</v>
      </c>
      <c r="G7" s="61">
        <f>IF(E7=0,,E7*F7*Úvod!E16)</f>
        <v>0</v>
      </c>
      <c r="H7" s="61"/>
      <c r="I7" s="62">
        <f>IF(E7=0,,E7*K7)</f>
        <v>0</v>
      </c>
      <c r="J7" s="63">
        <v>5</v>
      </c>
      <c r="K7" s="3">
        <v>0</v>
      </c>
      <c r="L7" s="3"/>
      <c r="M7" s="3"/>
      <c r="N7" s="3"/>
      <c r="O7" s="3"/>
      <c r="P7" s="3" t="s">
        <v>60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58" t="s">
        <v>53</v>
      </c>
      <c r="B8" s="58" t="s">
        <v>61</v>
      </c>
      <c r="C8" s="59" t="s">
        <v>62</v>
      </c>
      <c r="D8" s="58" t="s">
        <v>56</v>
      </c>
      <c r="E8" s="60">
        <v>60</v>
      </c>
      <c r="F8" s="61">
        <v>0</v>
      </c>
      <c r="G8" s="61">
        <f>IF(E8=0,,E8*F8*Úvod!E16)</f>
        <v>0</v>
      </c>
      <c r="H8" s="61"/>
      <c r="I8" s="62">
        <f>IF(E8=0,,E8*K8)</f>
        <v>0</v>
      </c>
      <c r="J8" s="63">
        <v>5</v>
      </c>
      <c r="K8" s="3">
        <v>0</v>
      </c>
      <c r="L8" s="3"/>
      <c r="M8" s="3"/>
      <c r="N8" s="3"/>
      <c r="O8" s="3"/>
      <c r="P8" s="3" t="s">
        <v>63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58" t="s">
        <v>64</v>
      </c>
      <c r="B9" s="58" t="s">
        <v>65</v>
      </c>
      <c r="C9" s="59" t="s">
        <v>66</v>
      </c>
      <c r="D9" s="58" t="s">
        <v>67</v>
      </c>
      <c r="E9" s="60">
        <v>30</v>
      </c>
      <c r="F9" s="61">
        <v>0</v>
      </c>
      <c r="G9" s="61">
        <f>IF(E9=0,,E9*F9*Úvod!E16)</f>
        <v>0</v>
      </c>
      <c r="H9" s="61"/>
      <c r="I9" s="62">
        <f>IF(E9=0,,E9*K9)</f>
        <v>0</v>
      </c>
      <c r="J9" s="63">
        <v>5</v>
      </c>
      <c r="K9" s="3">
        <v>0</v>
      </c>
      <c r="L9" s="3"/>
      <c r="M9" s="3"/>
      <c r="N9" s="3"/>
      <c r="O9" s="3"/>
      <c r="P9" s="3" t="s">
        <v>68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58" t="s">
        <v>64</v>
      </c>
      <c r="B10" s="58" t="s">
        <v>69</v>
      </c>
      <c r="C10" s="59" t="s">
        <v>70</v>
      </c>
      <c r="D10" s="58" t="s">
        <v>67</v>
      </c>
      <c r="E10" s="60">
        <v>9</v>
      </c>
      <c r="F10" s="61">
        <v>0</v>
      </c>
      <c r="G10" s="61">
        <f>IF(E10=0,,E10*F10*Úvod!E16)</f>
        <v>0</v>
      </c>
      <c r="H10" s="61"/>
      <c r="I10" s="62">
        <f>IF(E10=0,,E10*K10)</f>
        <v>0</v>
      </c>
      <c r="J10" s="63">
        <v>5</v>
      </c>
      <c r="K10" s="3">
        <v>0</v>
      </c>
      <c r="L10" s="3"/>
      <c r="M10" s="3"/>
      <c r="N10" s="3"/>
      <c r="O10" s="3"/>
      <c r="P10" s="3" t="s">
        <v>71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58" t="s">
        <v>64</v>
      </c>
      <c r="B11" s="58" t="s">
        <v>72</v>
      </c>
      <c r="C11" s="59" t="s">
        <v>73</v>
      </c>
      <c r="D11" s="58" t="s">
        <v>67</v>
      </c>
      <c r="E11" s="60">
        <v>87.02</v>
      </c>
      <c r="F11" s="61">
        <v>0</v>
      </c>
      <c r="G11" s="61">
        <f>IF(E11=0,,E11*F11*Úvod!E16)</f>
        <v>0</v>
      </c>
      <c r="H11" s="61"/>
      <c r="I11" s="62">
        <f>IF(E11=0,,E11*K11)</f>
        <v>0</v>
      </c>
      <c r="J11" s="63">
        <v>5</v>
      </c>
      <c r="K11" s="3">
        <v>0</v>
      </c>
      <c r="L11" s="3"/>
      <c r="M11" s="3"/>
      <c r="N11" s="3"/>
      <c r="O11" s="3"/>
      <c r="P11" s="3" t="s">
        <v>74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58" t="s">
        <v>64</v>
      </c>
      <c r="B12" s="58" t="s">
        <v>75</v>
      </c>
      <c r="C12" s="59" t="s">
        <v>76</v>
      </c>
      <c r="D12" s="58" t="s">
        <v>67</v>
      </c>
      <c r="E12" s="60">
        <v>26.11</v>
      </c>
      <c r="F12" s="61">
        <v>0</v>
      </c>
      <c r="G12" s="61">
        <f>IF(E12=0,,E12*F12*Úvod!E16)</f>
        <v>0</v>
      </c>
      <c r="H12" s="61"/>
      <c r="I12" s="62">
        <f>IF(E12=0,,E12*K12)</f>
        <v>0</v>
      </c>
      <c r="J12" s="63">
        <v>5</v>
      </c>
      <c r="K12" s="3">
        <v>0</v>
      </c>
      <c r="L12" s="3"/>
      <c r="M12" s="3"/>
      <c r="N12" s="3"/>
      <c r="O12" s="3"/>
      <c r="P12" s="3" t="s">
        <v>77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58" t="s">
        <v>64</v>
      </c>
      <c r="B13" s="58" t="s">
        <v>78</v>
      </c>
      <c r="C13" s="59" t="s">
        <v>79</v>
      </c>
      <c r="D13" s="58" t="s">
        <v>67</v>
      </c>
      <c r="E13" s="60">
        <v>318.02</v>
      </c>
      <c r="F13" s="61">
        <v>0</v>
      </c>
      <c r="G13" s="61">
        <f>IF(E13=0,,E13*F13*Úvod!E16)</f>
        <v>0</v>
      </c>
      <c r="H13" s="61"/>
      <c r="I13" s="62">
        <f>IF(E13=0,,E13*K13)</f>
        <v>0</v>
      </c>
      <c r="J13" s="63">
        <v>5</v>
      </c>
      <c r="K13" s="3">
        <v>0</v>
      </c>
      <c r="L13" s="3"/>
      <c r="M13" s="3"/>
      <c r="N13" s="3"/>
      <c r="O13" s="3"/>
      <c r="P13" s="3" t="s">
        <v>80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58" t="s">
        <v>64</v>
      </c>
      <c r="B14" s="58" t="s">
        <v>81</v>
      </c>
      <c r="C14" s="59" t="s">
        <v>82</v>
      </c>
      <c r="D14" s="58" t="s">
        <v>83</v>
      </c>
      <c r="E14" s="60">
        <v>572.44</v>
      </c>
      <c r="F14" s="61">
        <v>0</v>
      </c>
      <c r="G14" s="61">
        <f>IF(E14=0,,E14*F14*Úvod!E16)</f>
        <v>0</v>
      </c>
      <c r="H14" s="61"/>
      <c r="I14" s="62">
        <f>IF(E14=0,,E14*K14)</f>
        <v>0</v>
      </c>
      <c r="J14" s="63">
        <v>5</v>
      </c>
      <c r="K14" s="3">
        <v>0</v>
      </c>
      <c r="L14" s="3"/>
      <c r="M14" s="3"/>
      <c r="N14" s="3"/>
      <c r="O14" s="3"/>
      <c r="P14" s="3" t="s">
        <v>84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64" t="s">
        <v>64</v>
      </c>
      <c r="B15" s="64" t="s">
        <v>85</v>
      </c>
      <c r="C15" s="65" t="s">
        <v>86</v>
      </c>
      <c r="D15" s="64" t="s">
        <v>56</v>
      </c>
      <c r="E15" s="66">
        <v>2300.03</v>
      </c>
      <c r="F15" s="67">
        <v>0</v>
      </c>
      <c r="G15" s="67">
        <f>IF(E15=0,,E15*F15*Úvod!E16)</f>
        <v>0</v>
      </c>
      <c r="H15" s="67"/>
      <c r="I15" s="68">
        <f>IF(E15=0,,E15*K15)</f>
        <v>0</v>
      </c>
      <c r="J15" s="69">
        <v>5</v>
      </c>
      <c r="K15" s="3">
        <v>0</v>
      </c>
      <c r="L15" s="3"/>
      <c r="M15" s="3"/>
      <c r="N15" s="3"/>
      <c r="O15" s="3"/>
      <c r="P15" s="3" t="s">
        <v>87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>
      <c r="A16" s="70"/>
      <c r="B16" s="71" t="s">
        <v>88</v>
      </c>
      <c r="C16" s="71"/>
      <c r="D16" s="71"/>
      <c r="E16" s="72"/>
      <c r="F16" s="73">
        <f>G16+H16</f>
        <v>0</v>
      </c>
      <c r="G16" s="73">
        <f>SUM(G6:G15)</f>
        <v>0</v>
      </c>
      <c r="H16" s="73">
        <f>SUM(H6:H15)</f>
        <v>0</v>
      </c>
      <c r="I16" s="74">
        <f>SUM(I6:I15)</f>
        <v>0</v>
      </c>
      <c r="J16" s="7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48"/>
      <c r="B17" s="49" t="s">
        <v>89</v>
      </c>
      <c r="C17" s="50"/>
      <c r="D17" s="50"/>
      <c r="E17" s="50"/>
      <c r="F17" s="50"/>
      <c r="G17" s="50"/>
      <c r="H17" s="50"/>
      <c r="I17" s="50"/>
      <c r="J17" s="5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52" t="s">
        <v>90</v>
      </c>
      <c r="B18" s="52" t="s">
        <v>91</v>
      </c>
      <c r="C18" s="53" t="s">
        <v>92</v>
      </c>
      <c r="D18" s="52" t="s">
        <v>67</v>
      </c>
      <c r="E18" s="54">
        <v>75</v>
      </c>
      <c r="F18" s="55">
        <v>0</v>
      </c>
      <c r="G18" s="55">
        <f>IF(E18=0,,E18*F18*Úvod!E16)</f>
        <v>0</v>
      </c>
      <c r="H18" s="55"/>
      <c r="I18" s="56">
        <f>IF(E18=0,,E18*K18)</f>
        <v>150</v>
      </c>
      <c r="J18" s="57">
        <v>5</v>
      </c>
      <c r="K18" s="3">
        <v>2</v>
      </c>
      <c r="L18" s="3"/>
      <c r="M18" s="3"/>
      <c r="N18" s="3"/>
      <c r="O18" s="3"/>
      <c r="P18" s="3" t="s">
        <v>93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64" t="s">
        <v>94</v>
      </c>
      <c r="B19" s="64" t="s">
        <v>95</v>
      </c>
      <c r="C19" s="65" t="s">
        <v>96</v>
      </c>
      <c r="D19" s="64" t="s">
        <v>67</v>
      </c>
      <c r="E19" s="66">
        <v>1131</v>
      </c>
      <c r="F19" s="67">
        <v>0</v>
      </c>
      <c r="G19" s="67">
        <f>IF(E19=0,,E19*F19*Úvod!E16)</f>
        <v>0</v>
      </c>
      <c r="H19" s="67"/>
      <c r="I19" s="68">
        <f>IF(E19=0,,E19*K19)</f>
        <v>2090.088</v>
      </c>
      <c r="J19" s="69">
        <v>5</v>
      </c>
      <c r="K19" s="3">
        <v>1.848</v>
      </c>
      <c r="L19" s="3"/>
      <c r="M19" s="3"/>
      <c r="N19" s="3"/>
      <c r="O19" s="3"/>
      <c r="P19" s="3" t="s">
        <v>97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>
      <c r="A20" s="70"/>
      <c r="B20" s="71" t="s">
        <v>98</v>
      </c>
      <c r="C20" s="71"/>
      <c r="D20" s="71"/>
      <c r="E20" s="72"/>
      <c r="F20" s="73">
        <f>G20+H20</f>
        <v>0</v>
      </c>
      <c r="G20" s="73">
        <f>SUM(G18:G19)</f>
        <v>0</v>
      </c>
      <c r="H20" s="73">
        <f>SUM(H18:H19)</f>
        <v>0</v>
      </c>
      <c r="I20" s="74">
        <f>SUM(I18:I19)</f>
        <v>2240.088</v>
      </c>
      <c r="J20" s="7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48"/>
      <c r="B21" s="49" t="s">
        <v>99</v>
      </c>
      <c r="C21" s="50"/>
      <c r="D21" s="50"/>
      <c r="E21" s="50"/>
      <c r="F21" s="50"/>
      <c r="G21" s="50"/>
      <c r="H21" s="50"/>
      <c r="I21" s="50"/>
      <c r="J21" s="5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52" t="s">
        <v>53</v>
      </c>
      <c r="B22" s="52" t="s">
        <v>100</v>
      </c>
      <c r="C22" s="53" t="s">
        <v>101</v>
      </c>
      <c r="D22" s="52" t="s">
        <v>56</v>
      </c>
      <c r="E22" s="54">
        <v>120</v>
      </c>
      <c r="F22" s="55">
        <v>0</v>
      </c>
      <c r="G22" s="55">
        <f>IF(E22=0,,E22*F22*Úvod!E16)</f>
        <v>0</v>
      </c>
      <c r="H22" s="55"/>
      <c r="I22" s="56">
        <f>IF(E22=0,,E22*K22)</f>
        <v>0</v>
      </c>
      <c r="J22" s="57">
        <v>5</v>
      </c>
      <c r="K22" s="3">
        <v>0</v>
      </c>
      <c r="L22" s="3"/>
      <c r="M22" s="3"/>
      <c r="N22" s="3"/>
      <c r="O22" s="3"/>
      <c r="P22" s="3" t="s">
        <v>102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58" t="s">
        <v>53</v>
      </c>
      <c r="B23" s="58" t="s">
        <v>103</v>
      </c>
      <c r="C23" s="59" t="s">
        <v>104</v>
      </c>
      <c r="D23" s="58" t="s">
        <v>56</v>
      </c>
      <c r="E23" s="60">
        <v>60</v>
      </c>
      <c r="F23" s="61">
        <v>0</v>
      </c>
      <c r="G23" s="61">
        <f>IF(E23=0,,E23*F23*Úvod!E16)</f>
        <v>0</v>
      </c>
      <c r="H23" s="61"/>
      <c r="I23" s="62">
        <f>IF(E23=0,,E23*K23)</f>
        <v>0</v>
      </c>
      <c r="J23" s="63">
        <v>5</v>
      </c>
      <c r="K23" s="3">
        <v>0</v>
      </c>
      <c r="L23" s="3"/>
      <c r="M23" s="3"/>
      <c r="N23" s="3"/>
      <c r="O23" s="3"/>
      <c r="P23" s="3" t="s">
        <v>105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58" t="s">
        <v>53</v>
      </c>
      <c r="B24" s="58" t="s">
        <v>106</v>
      </c>
      <c r="C24" s="59" t="s">
        <v>107</v>
      </c>
      <c r="D24" s="58" t="s">
        <v>56</v>
      </c>
      <c r="E24" s="60">
        <v>60</v>
      </c>
      <c r="F24" s="61">
        <v>0</v>
      </c>
      <c r="G24" s="61">
        <f>IF(E24=0,,E24*F24*Úvod!E16)</f>
        <v>0</v>
      </c>
      <c r="H24" s="61"/>
      <c r="I24" s="62">
        <f>IF(E24=0,,E24*K24)</f>
        <v>0</v>
      </c>
      <c r="J24" s="63">
        <v>5</v>
      </c>
      <c r="K24" s="3">
        <v>0</v>
      </c>
      <c r="L24" s="3"/>
      <c r="M24" s="3"/>
      <c r="N24" s="3"/>
      <c r="O24" s="3"/>
      <c r="P24" s="3" t="s">
        <v>108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58" t="s">
        <v>53</v>
      </c>
      <c r="B25" s="58" t="s">
        <v>109</v>
      </c>
      <c r="C25" s="59" t="s">
        <v>110</v>
      </c>
      <c r="D25" s="58" t="s">
        <v>56</v>
      </c>
      <c r="E25" s="60">
        <v>60</v>
      </c>
      <c r="F25" s="61">
        <v>0</v>
      </c>
      <c r="G25" s="61">
        <f>IF(E25=0,,E25*F25*Úvod!E16)</f>
        <v>0</v>
      </c>
      <c r="H25" s="61"/>
      <c r="I25" s="62">
        <f>IF(E25=0,,E25*K25)</f>
        <v>0.0258</v>
      </c>
      <c r="J25" s="63">
        <v>5</v>
      </c>
      <c r="K25" s="3">
        <v>0.00043</v>
      </c>
      <c r="L25" s="3"/>
      <c r="M25" s="3"/>
      <c r="N25" s="3"/>
      <c r="O25" s="3"/>
      <c r="P25" s="3" t="s">
        <v>111</v>
      </c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58" t="s">
        <v>53</v>
      </c>
      <c r="B26" s="58" t="s">
        <v>112</v>
      </c>
      <c r="C26" s="59" t="s">
        <v>113</v>
      </c>
      <c r="D26" s="58" t="s">
        <v>56</v>
      </c>
      <c r="E26" s="60">
        <v>60</v>
      </c>
      <c r="F26" s="61">
        <v>0</v>
      </c>
      <c r="G26" s="61">
        <f>IF(E26=0,,E26*F26*Úvod!E16)</f>
        <v>0</v>
      </c>
      <c r="H26" s="61"/>
      <c r="I26" s="62">
        <f>IF(E26=0,,E26*K26)</f>
        <v>0.0426</v>
      </c>
      <c r="J26" s="63">
        <v>5</v>
      </c>
      <c r="K26" s="3">
        <v>0.00071</v>
      </c>
      <c r="L26" s="3"/>
      <c r="M26" s="3"/>
      <c r="N26" s="3"/>
      <c r="O26" s="3"/>
      <c r="P26" s="3" t="s">
        <v>114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58" t="s">
        <v>53</v>
      </c>
      <c r="B27" s="58" t="s">
        <v>115</v>
      </c>
      <c r="C27" s="59" t="s">
        <v>116</v>
      </c>
      <c r="D27" s="58" t="s">
        <v>56</v>
      </c>
      <c r="E27" s="60">
        <v>60</v>
      </c>
      <c r="F27" s="61">
        <v>0</v>
      </c>
      <c r="G27" s="61">
        <f>IF(E27=0,,E27*F27*Úvod!E16)</f>
        <v>0</v>
      </c>
      <c r="H27" s="61"/>
      <c r="I27" s="62">
        <f>IF(E27=0,,E27*K27)</f>
        <v>0</v>
      </c>
      <c r="J27" s="63">
        <v>5</v>
      </c>
      <c r="K27" s="3">
        <v>0</v>
      </c>
      <c r="L27" s="3"/>
      <c r="M27" s="3"/>
      <c r="N27" s="3"/>
      <c r="O27" s="3"/>
      <c r="P27" s="3" t="s">
        <v>117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64" t="s">
        <v>53</v>
      </c>
      <c r="B28" s="64" t="s">
        <v>118</v>
      </c>
      <c r="C28" s="65" t="s">
        <v>119</v>
      </c>
      <c r="D28" s="64" t="s">
        <v>56</v>
      </c>
      <c r="E28" s="66">
        <v>60</v>
      </c>
      <c r="F28" s="67">
        <v>0</v>
      </c>
      <c r="G28" s="67">
        <f>IF(E28=0,,E28*F28*Úvod!E16)</f>
        <v>0</v>
      </c>
      <c r="H28" s="67"/>
      <c r="I28" s="68">
        <f>IF(E28=0,,E28*K28)</f>
        <v>0</v>
      </c>
      <c r="J28" s="69">
        <v>5</v>
      </c>
      <c r="K28" s="3">
        <v>0</v>
      </c>
      <c r="L28" s="3"/>
      <c r="M28" s="3"/>
      <c r="N28" s="3"/>
      <c r="O28" s="3"/>
      <c r="P28" s="3" t="s">
        <v>120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thickBot="1">
      <c r="A29" s="70"/>
      <c r="B29" s="71" t="s">
        <v>121</v>
      </c>
      <c r="C29" s="71"/>
      <c r="D29" s="71"/>
      <c r="E29" s="72"/>
      <c r="F29" s="73">
        <f>G29+H29</f>
        <v>0</v>
      </c>
      <c r="G29" s="73">
        <f>SUM(G22:G28)</f>
        <v>0</v>
      </c>
      <c r="H29" s="73">
        <f>SUM(H22:H28)</f>
        <v>0</v>
      </c>
      <c r="I29" s="74">
        <f>SUM(I22:I28)</f>
        <v>0.0684</v>
      </c>
      <c r="J29" s="7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48"/>
      <c r="B30" s="49" t="s">
        <v>122</v>
      </c>
      <c r="C30" s="50"/>
      <c r="D30" s="50"/>
      <c r="E30" s="50"/>
      <c r="F30" s="50"/>
      <c r="G30" s="50"/>
      <c r="H30" s="50"/>
      <c r="I30" s="50"/>
      <c r="J30" s="5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52" t="s">
        <v>123</v>
      </c>
      <c r="B31" s="52" t="s">
        <v>124</v>
      </c>
      <c r="C31" s="53" t="s">
        <v>125</v>
      </c>
      <c r="D31" s="52" t="s">
        <v>126</v>
      </c>
      <c r="E31" s="54">
        <v>1</v>
      </c>
      <c r="F31" s="55">
        <v>0</v>
      </c>
      <c r="G31" s="55">
        <f>IF(E31=0,,E31*F31*Úvod!E16)</f>
        <v>0</v>
      </c>
      <c r="H31" s="55"/>
      <c r="I31" s="56">
        <f>IF(E31=0,,E31*K31)</f>
        <v>0.03318</v>
      </c>
      <c r="J31" s="57">
        <v>5</v>
      </c>
      <c r="K31" s="3">
        <v>0.03318</v>
      </c>
      <c r="L31" s="3"/>
      <c r="M31" s="3"/>
      <c r="N31" s="3"/>
      <c r="O31" s="3"/>
      <c r="P31" s="3" t="s">
        <v>127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58" t="s">
        <v>53</v>
      </c>
      <c r="B32" s="58" t="s">
        <v>128</v>
      </c>
      <c r="C32" s="59" t="s">
        <v>129</v>
      </c>
      <c r="D32" s="58" t="s">
        <v>130</v>
      </c>
      <c r="E32" s="60">
        <v>32</v>
      </c>
      <c r="F32" s="61">
        <v>0</v>
      </c>
      <c r="G32" s="61">
        <f>IF(E32=0,,E32*F32*Úvod!E16)</f>
        <v>0</v>
      </c>
      <c r="H32" s="61"/>
      <c r="I32" s="62">
        <f>IF(E32=0,,E32*K32)</f>
        <v>1.4176</v>
      </c>
      <c r="J32" s="63">
        <v>5</v>
      </c>
      <c r="K32" s="3">
        <v>0.0443</v>
      </c>
      <c r="L32" s="3"/>
      <c r="M32" s="3"/>
      <c r="N32" s="3"/>
      <c r="O32" s="3"/>
      <c r="P32" s="3" t="s">
        <v>131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58" t="s">
        <v>53</v>
      </c>
      <c r="B33" s="58" t="s">
        <v>132</v>
      </c>
      <c r="C33" s="59" t="s">
        <v>133</v>
      </c>
      <c r="D33" s="58" t="s">
        <v>130</v>
      </c>
      <c r="E33" s="60">
        <v>8</v>
      </c>
      <c r="F33" s="61">
        <v>0</v>
      </c>
      <c r="G33" s="61">
        <f>IF(E33=0,,E33*F33*Úvod!E16)</f>
        <v>0</v>
      </c>
      <c r="H33" s="61"/>
      <c r="I33" s="62">
        <f>IF(E33=0,,E33*K33)</f>
        <v>0.3168</v>
      </c>
      <c r="J33" s="63">
        <v>5</v>
      </c>
      <c r="K33" s="3">
        <v>0.0396</v>
      </c>
      <c r="L33" s="3"/>
      <c r="M33" s="3"/>
      <c r="N33" s="3"/>
      <c r="O33" s="3"/>
      <c r="P33" s="3" t="s">
        <v>134</v>
      </c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58" t="s">
        <v>90</v>
      </c>
      <c r="B34" s="58" t="s">
        <v>135</v>
      </c>
      <c r="C34" s="59" t="s">
        <v>136</v>
      </c>
      <c r="D34" s="58" t="s">
        <v>126</v>
      </c>
      <c r="E34" s="60">
        <v>1</v>
      </c>
      <c r="F34" s="61">
        <v>0</v>
      </c>
      <c r="G34" s="61">
        <f>IF(E34=0,,E34*F34*Úvod!E16)</f>
        <v>0</v>
      </c>
      <c r="H34" s="61"/>
      <c r="I34" s="62">
        <f>IF(E34=0,,E34*K34)</f>
        <v>11.6</v>
      </c>
      <c r="J34" s="63">
        <v>5</v>
      </c>
      <c r="K34" s="3">
        <v>11.6</v>
      </c>
      <c r="L34" s="3"/>
      <c r="M34" s="3"/>
      <c r="N34" s="3"/>
      <c r="O34" s="3"/>
      <c r="P34" s="3" t="s">
        <v>137</v>
      </c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58" t="s">
        <v>53</v>
      </c>
      <c r="B35" s="58" t="s">
        <v>138</v>
      </c>
      <c r="C35" s="59" t="s">
        <v>139</v>
      </c>
      <c r="D35" s="58" t="s">
        <v>126</v>
      </c>
      <c r="E35" s="60">
        <v>1</v>
      </c>
      <c r="F35" s="61">
        <v>0</v>
      </c>
      <c r="G35" s="61">
        <f>IF(E35=0,,E35*F35*Úvod!E16)</f>
        <v>0</v>
      </c>
      <c r="H35" s="61"/>
      <c r="I35" s="62">
        <f>IF(E35=0,,E35*K35)</f>
        <v>28.3</v>
      </c>
      <c r="J35" s="63">
        <v>5</v>
      </c>
      <c r="K35" s="3">
        <v>28.3</v>
      </c>
      <c r="L35" s="3"/>
      <c r="M35" s="3"/>
      <c r="N35" s="3"/>
      <c r="O35" s="3"/>
      <c r="P35" s="3" t="s">
        <v>140</v>
      </c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58" t="s">
        <v>53</v>
      </c>
      <c r="B36" s="58" t="s">
        <v>141</v>
      </c>
      <c r="C36" s="59" t="s">
        <v>142</v>
      </c>
      <c r="D36" s="58" t="s">
        <v>130</v>
      </c>
      <c r="E36" s="60">
        <v>62</v>
      </c>
      <c r="F36" s="61">
        <v>0</v>
      </c>
      <c r="G36" s="61">
        <f>IF(E36=0,,E36*F36*Úvod!E16)</f>
        <v>0</v>
      </c>
      <c r="H36" s="61"/>
      <c r="I36" s="62">
        <f>IF(E36=0,,E36*K36)</f>
        <v>0</v>
      </c>
      <c r="J36" s="63">
        <v>5</v>
      </c>
      <c r="K36" s="3">
        <v>0</v>
      </c>
      <c r="L36" s="3"/>
      <c r="M36" s="3"/>
      <c r="N36" s="3"/>
      <c r="O36" s="3"/>
      <c r="P36" s="3" t="s">
        <v>143</v>
      </c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58" t="s">
        <v>53</v>
      </c>
      <c r="B37" s="58" t="s">
        <v>144</v>
      </c>
      <c r="C37" s="59" t="s">
        <v>145</v>
      </c>
      <c r="D37" s="58" t="s">
        <v>130</v>
      </c>
      <c r="E37" s="60">
        <v>62</v>
      </c>
      <c r="F37" s="61">
        <v>0</v>
      </c>
      <c r="G37" s="61">
        <f>IF(E37=0,,E37*F37*Úvod!E16)</f>
        <v>0</v>
      </c>
      <c r="H37" s="61"/>
      <c r="I37" s="62">
        <f>IF(E37=0,,E37*K37)</f>
        <v>0</v>
      </c>
      <c r="J37" s="63">
        <v>5</v>
      </c>
      <c r="K37" s="3">
        <v>0</v>
      </c>
      <c r="L37" s="3"/>
      <c r="M37" s="3"/>
      <c r="N37" s="3"/>
      <c r="O37" s="3"/>
      <c r="P37" s="3" t="s">
        <v>146</v>
      </c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8" t="s">
        <v>147</v>
      </c>
      <c r="B38" s="58" t="s">
        <v>148</v>
      </c>
      <c r="C38" s="59" t="s">
        <v>149</v>
      </c>
      <c r="D38" s="58" t="s">
        <v>56</v>
      </c>
      <c r="E38" s="60">
        <v>35.17</v>
      </c>
      <c r="F38" s="61">
        <v>0</v>
      </c>
      <c r="G38" s="61">
        <f>IF(E38=0,,E38*F38*Úvod!E16)</f>
        <v>0</v>
      </c>
      <c r="H38" s="61"/>
      <c r="I38" s="62">
        <f>IF(E38=0,,E38*K38)</f>
        <v>0</v>
      </c>
      <c r="J38" s="63">
        <v>5</v>
      </c>
      <c r="K38" s="3">
        <v>0</v>
      </c>
      <c r="L38" s="3"/>
      <c r="M38" s="3"/>
      <c r="N38" s="3"/>
      <c r="O38" s="3"/>
      <c r="P38" s="3" t="s">
        <v>150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58" t="s">
        <v>64</v>
      </c>
      <c r="B39" s="58" t="s">
        <v>151</v>
      </c>
      <c r="C39" s="59" t="s">
        <v>152</v>
      </c>
      <c r="D39" s="58" t="s">
        <v>130</v>
      </c>
      <c r="E39" s="60">
        <v>670</v>
      </c>
      <c r="F39" s="61">
        <v>0</v>
      </c>
      <c r="G39" s="61">
        <f>IF(E39=0,,E39*F39*Úvod!E16)</f>
        <v>0</v>
      </c>
      <c r="H39" s="61"/>
      <c r="I39" s="62">
        <f>IF(E39=0,,E39*K39)</f>
        <v>0</v>
      </c>
      <c r="J39" s="63">
        <v>5</v>
      </c>
      <c r="K39" s="3">
        <v>0</v>
      </c>
      <c r="L39" s="3"/>
      <c r="M39" s="3"/>
      <c r="N39" s="3"/>
      <c r="O39" s="3"/>
      <c r="P39" s="3" t="s">
        <v>153</v>
      </c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58" t="s">
        <v>53</v>
      </c>
      <c r="B40" s="58" t="s">
        <v>154</v>
      </c>
      <c r="C40" s="59" t="s">
        <v>155</v>
      </c>
      <c r="D40" s="58" t="s">
        <v>130</v>
      </c>
      <c r="E40" s="60">
        <v>32</v>
      </c>
      <c r="F40" s="61">
        <v>0</v>
      </c>
      <c r="G40" s="61">
        <f>IF(E40=0,,E40*F40*Úvod!E16)</f>
        <v>0</v>
      </c>
      <c r="H40" s="61"/>
      <c r="I40" s="62">
        <f>IF(E40=0,,E40*K40)</f>
        <v>0.00288</v>
      </c>
      <c r="J40" s="63">
        <v>5</v>
      </c>
      <c r="K40" s="3">
        <v>9E-05</v>
      </c>
      <c r="L40" s="3"/>
      <c r="M40" s="3"/>
      <c r="N40" s="3"/>
      <c r="O40" s="3"/>
      <c r="P40" s="3" t="s">
        <v>156</v>
      </c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58" t="s">
        <v>53</v>
      </c>
      <c r="B41" s="58" t="s">
        <v>157</v>
      </c>
      <c r="C41" s="59" t="s">
        <v>158</v>
      </c>
      <c r="D41" s="58" t="s">
        <v>130</v>
      </c>
      <c r="E41" s="60">
        <v>32</v>
      </c>
      <c r="F41" s="61">
        <v>0</v>
      </c>
      <c r="G41" s="61">
        <f>IF(E41=0,,E41*F41*Úvod!E16)</f>
        <v>0</v>
      </c>
      <c r="H41" s="61"/>
      <c r="I41" s="62">
        <f>IF(E41=0,,E41*K41)</f>
        <v>0.00288</v>
      </c>
      <c r="J41" s="63">
        <v>5</v>
      </c>
      <c r="K41" s="3">
        <v>9E-05</v>
      </c>
      <c r="L41" s="3"/>
      <c r="M41" s="3"/>
      <c r="N41" s="3"/>
      <c r="O41" s="3"/>
      <c r="P41" s="3" t="s">
        <v>159</v>
      </c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58" t="s">
        <v>160</v>
      </c>
      <c r="B42" s="58" t="s">
        <v>161</v>
      </c>
      <c r="C42" s="59" t="s">
        <v>162</v>
      </c>
      <c r="D42" s="58" t="s">
        <v>83</v>
      </c>
      <c r="E42" s="60">
        <v>44.94</v>
      </c>
      <c r="F42" s="61">
        <v>0</v>
      </c>
      <c r="G42" s="61">
        <f>IF(E42=0,,E42*F42*Úvod!E16)</f>
        <v>0</v>
      </c>
      <c r="H42" s="61"/>
      <c r="I42" s="62">
        <f>IF(E42=0,,E42*K42)</f>
        <v>0</v>
      </c>
      <c r="J42" s="63">
        <v>5</v>
      </c>
      <c r="K42" s="3">
        <v>0</v>
      </c>
      <c r="L42" s="3"/>
      <c r="M42" s="3"/>
      <c r="N42" s="3"/>
      <c r="O42" s="3"/>
      <c r="P42" s="3" t="s">
        <v>163</v>
      </c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58" t="s">
        <v>160</v>
      </c>
      <c r="B43" s="58" t="s">
        <v>164</v>
      </c>
      <c r="C43" s="59" t="s">
        <v>165</v>
      </c>
      <c r="D43" s="58" t="s">
        <v>83</v>
      </c>
      <c r="E43" s="60">
        <v>404.46</v>
      </c>
      <c r="F43" s="61">
        <v>0</v>
      </c>
      <c r="G43" s="61">
        <f>IF(E43=0,,E43*F43*Úvod!E16)</f>
        <v>0</v>
      </c>
      <c r="H43" s="61"/>
      <c r="I43" s="62">
        <f>IF(E43=0,,E43*K43)</f>
        <v>0</v>
      </c>
      <c r="J43" s="63">
        <v>5</v>
      </c>
      <c r="K43" s="3">
        <v>0</v>
      </c>
      <c r="L43" s="3"/>
      <c r="M43" s="3"/>
      <c r="N43" s="3"/>
      <c r="O43" s="3"/>
      <c r="P43" s="3" t="s">
        <v>166</v>
      </c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58" t="s">
        <v>160</v>
      </c>
      <c r="B44" s="58" t="s">
        <v>167</v>
      </c>
      <c r="C44" s="59" t="s">
        <v>168</v>
      </c>
      <c r="D44" s="58" t="s">
        <v>83</v>
      </c>
      <c r="E44" s="60">
        <v>41.02</v>
      </c>
      <c r="F44" s="61">
        <v>0</v>
      </c>
      <c r="G44" s="61">
        <f>IF(E44=0,,E44*F44*Úvod!E16)</f>
        <v>0</v>
      </c>
      <c r="H44" s="61"/>
      <c r="I44" s="62">
        <f>IF(E44=0,,E44*K44)</f>
        <v>0</v>
      </c>
      <c r="J44" s="63">
        <v>5</v>
      </c>
      <c r="K44" s="3">
        <v>0</v>
      </c>
      <c r="L44" s="3"/>
      <c r="M44" s="3"/>
      <c r="N44" s="3"/>
      <c r="O44" s="3"/>
      <c r="P44" s="3" t="s">
        <v>169</v>
      </c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58" t="s">
        <v>160</v>
      </c>
      <c r="B45" s="58" t="s">
        <v>170</v>
      </c>
      <c r="C45" s="59" t="s">
        <v>165</v>
      </c>
      <c r="D45" s="58" t="s">
        <v>83</v>
      </c>
      <c r="E45" s="60">
        <v>369.18</v>
      </c>
      <c r="F45" s="61">
        <v>0</v>
      </c>
      <c r="G45" s="61">
        <f>IF(E45=0,,E45*F45*Úvod!E16)</f>
        <v>0</v>
      </c>
      <c r="H45" s="61"/>
      <c r="I45" s="62">
        <f>IF(E45=0,,E45*K45)</f>
        <v>0</v>
      </c>
      <c r="J45" s="63">
        <v>5</v>
      </c>
      <c r="K45" s="3">
        <v>0</v>
      </c>
      <c r="L45" s="3"/>
      <c r="M45" s="3"/>
      <c r="N45" s="3"/>
      <c r="O45" s="3"/>
      <c r="P45" s="3" t="s">
        <v>171</v>
      </c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58" t="s">
        <v>160</v>
      </c>
      <c r="B46" s="58" t="s">
        <v>172</v>
      </c>
      <c r="C46" s="59" t="s">
        <v>173</v>
      </c>
      <c r="D46" s="58" t="s">
        <v>83</v>
      </c>
      <c r="E46" s="60">
        <v>69.22</v>
      </c>
      <c r="F46" s="61">
        <v>0</v>
      </c>
      <c r="G46" s="61">
        <f>IF(E46=0,,E46*F46*Úvod!E16)</f>
        <v>0</v>
      </c>
      <c r="H46" s="61"/>
      <c r="I46" s="62">
        <f>IF(E46=0,,E46*K46)</f>
        <v>0</v>
      </c>
      <c r="J46" s="63">
        <v>5</v>
      </c>
      <c r="K46" s="3">
        <v>0</v>
      </c>
      <c r="L46" s="3"/>
      <c r="M46" s="3"/>
      <c r="N46" s="3"/>
      <c r="O46" s="3"/>
      <c r="P46" s="3" t="s">
        <v>174</v>
      </c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64" t="s">
        <v>53</v>
      </c>
      <c r="B47" s="64" t="s">
        <v>175</v>
      </c>
      <c r="C47" s="65" t="s">
        <v>176</v>
      </c>
      <c r="D47" s="64" t="s">
        <v>83</v>
      </c>
      <c r="E47" s="66">
        <v>2281.82974</v>
      </c>
      <c r="F47" s="67">
        <v>0</v>
      </c>
      <c r="G47" s="67">
        <f>IF(E47=0,,E47*F47*Úvod!E16)</f>
        <v>0</v>
      </c>
      <c r="H47" s="67"/>
      <c r="I47" s="68">
        <f>IF(E47=0,,E47*K47)</f>
        <v>0</v>
      </c>
      <c r="J47" s="69">
        <v>5</v>
      </c>
      <c r="K47" s="3">
        <v>0</v>
      </c>
      <c r="L47" s="3"/>
      <c r="M47" s="3"/>
      <c r="N47" s="3"/>
      <c r="O47" s="3"/>
      <c r="P47" s="3" t="s">
        <v>177</v>
      </c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thickBot="1">
      <c r="A48" s="76"/>
      <c r="B48" s="77" t="s">
        <v>178</v>
      </c>
      <c r="C48" s="77"/>
      <c r="D48" s="77"/>
      <c r="E48" s="78"/>
      <c r="F48" s="79">
        <f>G48+H48</f>
        <v>0</v>
      </c>
      <c r="G48" s="79">
        <f>SUM(G31:G47)</f>
        <v>0</v>
      </c>
      <c r="H48" s="79">
        <f>SUM(H31:H47)</f>
        <v>0</v>
      </c>
      <c r="I48" s="80">
        <f>SUM(I31:I47)</f>
        <v>41.673339999999996</v>
      </c>
      <c r="J48" s="8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3"/>
      <c r="L50" s="3">
        <f>SUM(L1:L49)</f>
        <v>0</v>
      </c>
      <c r="M50" s="3">
        <f>SUM(M1:M49)</f>
        <v>0</v>
      </c>
      <c r="N50" s="3">
        <f>SUM(N1:N49)</f>
        <v>0</v>
      </c>
      <c r="O50" s="3">
        <f>SUM(O1:O49)</f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</sheetData>
  <mergeCells count="6">
    <mergeCell ref="B21:J21"/>
    <mergeCell ref="B30:J30"/>
    <mergeCell ref="A1:J1"/>
    <mergeCell ref="A4:J4"/>
    <mergeCell ref="B5:J5"/>
    <mergeCell ref="B17:J1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&amp;LRozpočet&amp;C1513VYŠKOVsl.xls&amp;RStránka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Z23"/>
  <sheetViews>
    <sheetView zoomScale="75" zoomScaleNormal="75" workbookViewId="0" topLeftCell="A1">
      <selection activeCell="A1" sqref="A1:I1"/>
    </sheetView>
  </sheetViews>
  <sheetFormatPr defaultColWidth="9.00390625" defaultRowHeight="12.75"/>
  <cols>
    <col min="2" max="2" width="46.75390625" style="0" customWidth="1"/>
    <col min="6" max="8" width="10.75390625" style="0" customWidth="1"/>
    <col min="9" max="9" width="15.75390625" style="0" customWidth="1"/>
  </cols>
  <sheetData>
    <row r="1" spans="1:26" ht="16.5">
      <c r="A1" s="82" t="s">
        <v>46</v>
      </c>
      <c r="B1" s="83"/>
      <c r="C1" s="83"/>
      <c r="D1" s="83"/>
      <c r="E1" s="83"/>
      <c r="F1" s="83"/>
      <c r="G1" s="83"/>
      <c r="H1" s="83"/>
      <c r="I1" s="8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6.25" thickBot="1">
      <c r="A2" s="14"/>
      <c r="B2" s="15"/>
      <c r="C2" s="15"/>
      <c r="D2" s="15"/>
      <c r="E2" s="15"/>
      <c r="F2" s="85" t="s">
        <v>47</v>
      </c>
      <c r="G2" s="85" t="s">
        <v>48</v>
      </c>
      <c r="H2" s="85" t="s">
        <v>49</v>
      </c>
      <c r="I2" s="86" t="s">
        <v>50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87" t="s">
        <v>51</v>
      </c>
      <c r="B3" s="11"/>
      <c r="C3" s="11"/>
      <c r="D3" s="11"/>
      <c r="E3" s="11"/>
      <c r="F3" s="11"/>
      <c r="G3" s="11"/>
      <c r="H3" s="11"/>
      <c r="I3" s="8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10"/>
      <c r="B4" s="11"/>
      <c r="C4" s="11"/>
      <c r="D4" s="11"/>
      <c r="E4" s="11"/>
      <c r="F4" s="11"/>
      <c r="G4" s="11"/>
      <c r="H4" s="11"/>
      <c r="I4" s="8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10"/>
      <c r="B5" s="11" t="s">
        <v>52</v>
      </c>
      <c r="C5" s="11"/>
      <c r="D5" s="11"/>
      <c r="E5" s="11"/>
      <c r="F5" s="89">
        <f>G5+H5</f>
        <v>0</v>
      </c>
      <c r="G5" s="89">
        <f>Rozpočet!G16</f>
        <v>0</v>
      </c>
      <c r="H5" s="89">
        <f>Rozpočet!H16</f>
        <v>0</v>
      </c>
      <c r="I5" s="88">
        <f>Rozpočet!I16</f>
        <v>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10"/>
      <c r="B6" s="11" t="s">
        <v>89</v>
      </c>
      <c r="C6" s="11"/>
      <c r="D6" s="11"/>
      <c r="E6" s="11"/>
      <c r="F6" s="89">
        <f>G6+H6</f>
        <v>0</v>
      </c>
      <c r="G6" s="89">
        <f>Rozpočet!G20</f>
        <v>0</v>
      </c>
      <c r="H6" s="89">
        <f>Rozpočet!H20</f>
        <v>0</v>
      </c>
      <c r="I6" s="88">
        <f>Rozpočet!I20</f>
        <v>2240.088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10"/>
      <c r="B7" s="11" t="s">
        <v>99</v>
      </c>
      <c r="C7" s="11"/>
      <c r="D7" s="11"/>
      <c r="E7" s="11"/>
      <c r="F7" s="89">
        <f>G7+H7</f>
        <v>0</v>
      </c>
      <c r="G7" s="89">
        <f>Rozpočet!G29</f>
        <v>0</v>
      </c>
      <c r="H7" s="89">
        <f>Rozpočet!H29</f>
        <v>0</v>
      </c>
      <c r="I7" s="88">
        <f>Rozpočet!I29</f>
        <v>0.0684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10"/>
      <c r="B8" s="11" t="s">
        <v>122</v>
      </c>
      <c r="C8" s="11"/>
      <c r="D8" s="11"/>
      <c r="E8" s="11"/>
      <c r="F8" s="89">
        <f>G8+H8</f>
        <v>0</v>
      </c>
      <c r="G8" s="89">
        <f>Rozpočet!G48</f>
        <v>0</v>
      </c>
      <c r="H8" s="89">
        <f>Rozpočet!H48</f>
        <v>0</v>
      </c>
      <c r="I8" s="88">
        <f>Rozpočet!I48</f>
        <v>41.673339999999996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10"/>
      <c r="B9" s="11"/>
      <c r="C9" s="11"/>
      <c r="D9" s="11"/>
      <c r="E9" s="11"/>
      <c r="F9" s="11"/>
      <c r="G9" s="11"/>
      <c r="H9" s="11"/>
      <c r="I9" s="8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87" t="s">
        <v>179</v>
      </c>
      <c r="B10" s="11"/>
      <c r="C10" s="11"/>
      <c r="D10" s="11"/>
      <c r="E10" s="11"/>
      <c r="F10" s="90">
        <f>G10+H10</f>
        <v>0</v>
      </c>
      <c r="G10" s="90">
        <f>SUM(G5:G8)</f>
        <v>0</v>
      </c>
      <c r="H10" s="90">
        <f>SUM(H5:H8)</f>
        <v>0</v>
      </c>
      <c r="I10" s="91">
        <f>SUM(I5:I8)</f>
        <v>2281.82974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10"/>
      <c r="B11" s="11"/>
      <c r="C11" s="11"/>
      <c r="D11" s="11"/>
      <c r="E11" s="11"/>
      <c r="F11" s="11"/>
      <c r="G11" s="11"/>
      <c r="H11" s="11"/>
      <c r="I11" s="8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87" t="s">
        <v>180</v>
      </c>
      <c r="B12" s="17"/>
      <c r="C12" s="17"/>
      <c r="D12" s="17"/>
      <c r="E12" s="17"/>
      <c r="F12" s="90">
        <f>G12+H12</f>
        <v>0</v>
      </c>
      <c r="G12" s="90">
        <f>G10</f>
        <v>0</v>
      </c>
      <c r="H12" s="90">
        <f>H10</f>
        <v>0</v>
      </c>
      <c r="I12" s="91">
        <f>I10</f>
        <v>2281.82974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thickBot="1">
      <c r="A13" s="14"/>
      <c r="B13" s="15"/>
      <c r="C13" s="15"/>
      <c r="D13" s="15"/>
      <c r="E13" s="15"/>
      <c r="F13" s="15"/>
      <c r="G13" s="15"/>
      <c r="H13" s="15"/>
      <c r="I13" s="9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&amp;LRekapitulace&amp;C1513VYŠKOVsl.xls&amp;RStránka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Fontan</dc:creator>
  <cp:keywords/>
  <dc:description/>
  <cp:lastModifiedBy>P.Mares</cp:lastModifiedBy>
  <cp:lastPrinted>2013-07-26T12:21:58Z</cp:lastPrinted>
  <dcterms:created xsi:type="dcterms:W3CDTF">2001-11-23T16:23:28Z</dcterms:created>
  <dcterms:modified xsi:type="dcterms:W3CDTF">2013-07-26T12:26:13Z</dcterms:modified>
  <cp:category/>
  <cp:version/>
  <cp:contentType/>
  <cp:contentStatus/>
</cp:coreProperties>
</file>