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1"/>
  </bookViews>
  <sheets>
    <sheet name="Rekapitulace stavby" sheetId="1" r:id="rId1"/>
    <sheet name="008 - Oprava Ledolamu" sheetId="2" r:id="rId2"/>
  </sheets>
  <definedNames>
    <definedName name="_xlnm.Print_Titles" localSheetId="1">'008 - Oprava Ledolamu'!$120:$120</definedName>
    <definedName name="_xlnm.Print_Titles" localSheetId="0">'Rekapitulace stavby'!$85:$85</definedName>
    <definedName name="_xlnm.Print_Area" localSheetId="1">'008 - Oprava Ledolamu'!$C$4:$Q$70,'008 - Oprava Ledolamu'!$C$76:$Q$104,'008 - Oprava Ledolamu'!$C$110:$Q$201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<sst xmlns="http://schemas.openxmlformats.org/spreadsheetml/2006/main" count="1222" uniqueCount="329">
  <si>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</si>
  <si>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</si>
  <si>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</si>
  <si>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</si>
  <si>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</si>
  <si>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</si>
  <si>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</si>
  <si>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</si>
  <si>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</si>
  <si>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</si>
  <si>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</si>
  <si>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</si>
  <si>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</si>
  <si>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</si>
  <si>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2017/1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</si>
  <si>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</si>
  <si>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</si>
  <si>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</si>
  <si>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</si>
  <si>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</si>
  <si>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</si>
  <si>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</si>
  <si>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</si>
  <si>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</si>
  <si>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</si>
  <si>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</si>
  <si>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</si>
  <si>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</si>
  <si>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</si>
  <si>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</si>
  <si>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</si>
  <si>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</si>
  <si>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</si>
  <si>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</si>
  <si>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</si>
  <si>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</si>
  <si>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</si>
  <si>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</si>
  <si>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</si>
  <si>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</si>
  <si>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</si>
  <si>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</si>
  <si>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</si>
  <si>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</si>
  <si>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</si>
  <si>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</si>
  <si>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</si>
  <si>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</si>
  <si>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</si>
  <si>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</si>
  <si>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</si>
  <si>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</si>
  <si>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</si>
  <si>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</si>
  <si>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</si>
  <si>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</si>
  <si>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</si>
  <si>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</si>
  <si>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</si>
  <si>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</si>
  <si>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</si>
  <si>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</si>
  <si>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</si>
  <si>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</si>
  <si>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</si>
  <si>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</si>
  <si>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</si>
  <si>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</si>
  <si>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</si>
  <si>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</si>
  <si>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</si>
  <si>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</si>
  <si>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</si>
  <si>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</si>
  <si>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</si>
  <si>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{37d6c128-e3f8-4104-93bd-2df967dd80bc}</t>
  </si>
  <si>
    <t>{00000000-0000-0000-0000-000000000000}</t>
  </si>
  <si>
    <t>008</t>
  </si>
  <si>
    <t>Oprava Ledolamu</t>
  </si>
  <si>
    <t>{939ac4c2-cfaa-4491-ad36-e40cf784d23a}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</si>
  <si>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</si>
  <si>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</si>
  <si>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</si>
  <si>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</si>
  <si>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</si>
  <si>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</si>
  <si>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</si>
  <si>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</si>
  <si>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008 - Oprava Ledolamu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</si>
  <si>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</si>
  <si>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</si>
  <si>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</si>
  <si>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</si>
  <si>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</si>
  <si>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</si>
  <si>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</si>
  <si>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D1 - RESTAUROVÁNÍ LEDOLAMU</t>
  </si>
  <si>
    <t>D2 - DOROZEBÍRÁNÍ JÁDRA LEDOLAMU VČ. PŘÍPRAVY MATERIÁLU NA ZDĚNÍ</t>
  </si>
  <si>
    <t>D3 - OPRAVA PŘEZDĚNÍM POD ŽIHELSKÝM OBLOUKEM - jen nárožní bloky</t>
  </si>
  <si>
    <t xml:space="preserve">    D4 - Oprava nároží pilíře mostu (pod žihelským obloukem)</t>
  </si>
  <si>
    <t>D5 - OSAZENÍ LEDOLAMU</t>
  </si>
  <si>
    <t xml:space="preserve">    D6 - Osazení 6 řady včetně zdění jádra ledolamu</t>
  </si>
  <si>
    <t xml:space="preserve">    D7 - Osazení 5 řady včetně zdění jádra ledolamu</t>
  </si>
  <si>
    <t xml:space="preserve">    D8 - Osazení 4 řady včetně zdění jádra ledolamu</t>
  </si>
  <si>
    <t xml:space="preserve">    D9 - Osazení 3 řady včetně zdění jádra ledolamu</t>
  </si>
  <si>
    <t xml:space="preserve">    D10 - Osazení 2 řady včetně zdění jádra ledolamu</t>
  </si>
  <si>
    <t xml:space="preserve">    D11 - Osazení 1 řady včetně zdění jádra ledolamu</t>
  </si>
  <si>
    <t xml:space="preserve">    D12 - Ostatní práce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</si>
  <si>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</si>
  <si>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</si>
  <si>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</si>
  <si>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</si>
  <si>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</si>
  <si>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</si>
  <si>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</si>
  <si>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</si>
  <si>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</si>
  <si>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</si>
  <si>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</si>
  <si>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</si>
  <si>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</si>
  <si>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</si>
  <si>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</si>
  <si>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</si>
  <si>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</si>
  <si>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Odstranění tmelů a druhotných vysprávek, vyčištění lůžek pro kramle</t>
  </si>
  <si>
    <t>ks</t>
  </si>
  <si>
    <t>4</t>
  </si>
  <si>
    <t>15+5+6+7+8+8+6</t>
  </si>
  <si>
    <t>VV</t>
  </si>
  <si>
    <t>Součet</t>
  </si>
  <si>
    <t>Omytí kamenů ledolamu</t>
  </si>
  <si>
    <t>Manipulace - mytí a odstrojení</t>
  </si>
  <si>
    <t>3</t>
  </si>
  <si>
    <t>Lepení a čepování</t>
  </si>
  <si>
    <t>M</t>
  </si>
  <si>
    <t>354410800.1</t>
  </si>
  <si>
    <t>Nerezová ocel kulatina pr. 10 mm, délka 1 m - 1.4301</t>
  </si>
  <si>
    <t>8</t>
  </si>
  <si>
    <t>-1040765641</t>
  </si>
  <si>
    <t>Hmotnost: 0,4 kg/m</t>
  </si>
  <si>
    <t>P</t>
  </si>
  <si>
    <t>Tmelení</t>
  </si>
  <si>
    <t>5</t>
  </si>
  <si>
    <t>Dorozebrání jádra ledolamu, deponie kamene, očištění, výběr</t>
  </si>
  <si>
    <t>m3</t>
  </si>
  <si>
    <t>6</t>
  </si>
  <si>
    <t>Výběr z rozebrané části ledolamu, očištění, deponie</t>
  </si>
  <si>
    <t>7</t>
  </si>
  <si>
    <t>Vybourání zdiva + vyčištění tlakovou vodou</t>
  </si>
  <si>
    <t>kpl</t>
  </si>
  <si>
    <t>Vyzdění zdiva + technologická pauza 14 dní</t>
  </si>
  <si>
    <t>9</t>
  </si>
  <si>
    <t>Uvolnění bloků + čištění</t>
  </si>
  <si>
    <t>Výroba kramlí</t>
  </si>
  <si>
    <t>-1576910161</t>
  </si>
  <si>
    <t>Znovuosazení bloků + kotvení do zdiva (původní kramlování nebude možno realizovat)</t>
  </si>
  <si>
    <t>11</t>
  </si>
  <si>
    <t>Nový blok</t>
  </si>
  <si>
    <t>12</t>
  </si>
  <si>
    <t>Převoz 6 řady na stavbu</t>
  </si>
  <si>
    <t>13</t>
  </si>
  <si>
    <t>Osazení 6 řady, zaměření kramlí</t>
  </si>
  <si>
    <t>14</t>
  </si>
  <si>
    <t>Jeřábnické práce</t>
  </si>
  <si>
    <t>hod</t>
  </si>
  <si>
    <t>Výroba kramlí 6 řady</t>
  </si>
  <si>
    <t>16</t>
  </si>
  <si>
    <t>Kramlování a spárování 6 řady</t>
  </si>
  <si>
    <t>17</t>
  </si>
  <si>
    <t>Vyzdívání 6 řady</t>
  </si>
  <si>
    <t>18</t>
  </si>
  <si>
    <t>Převoz 5 řady na stavbu</t>
  </si>
  <si>
    <t>19</t>
  </si>
  <si>
    <t>Osazení 5 řady, zaměření kramlí</t>
  </si>
  <si>
    <t>20</t>
  </si>
  <si>
    <t>Výroba kramlí 5 řady</t>
  </si>
  <si>
    <t>22</t>
  </si>
  <si>
    <t>Kramlování a spárování 5 řady</t>
  </si>
  <si>
    <t>23</t>
  </si>
  <si>
    <t>Vyzdívání 5 řady</t>
  </si>
  <si>
    <t>24</t>
  </si>
  <si>
    <t>Převoz 4 řady na stavbu</t>
  </si>
  <si>
    <t>25</t>
  </si>
  <si>
    <t>Osazení 4 řady, zaměření kramlí</t>
  </si>
  <si>
    <t>26</t>
  </si>
  <si>
    <t>27</t>
  </si>
  <si>
    <t>Výroba kramlí 4 řady</t>
  </si>
  <si>
    <t>28</t>
  </si>
  <si>
    <t>Kramlování a spárování 4 řady</t>
  </si>
  <si>
    <t>29</t>
  </si>
  <si>
    <t>Vyzdívání 4 řady</t>
  </si>
  <si>
    <t>30</t>
  </si>
  <si>
    <t>Převoz 3 řady na stavbu</t>
  </si>
  <si>
    <t>31</t>
  </si>
  <si>
    <t>Osazení 3 řady, zaměření kramlí</t>
  </si>
  <si>
    <t>32</t>
  </si>
  <si>
    <t>33</t>
  </si>
  <si>
    <t>Výroba kramlí 3 řady</t>
  </si>
  <si>
    <t>34</t>
  </si>
  <si>
    <t>Kramlování a spárování 3 řady</t>
  </si>
  <si>
    <t>35</t>
  </si>
  <si>
    <t>Vyzdívání 3 řady</t>
  </si>
  <si>
    <t>36</t>
  </si>
  <si>
    <t>Převoz 2 řady na stavbu</t>
  </si>
  <si>
    <t>37</t>
  </si>
  <si>
    <t>Osazení 2 řady, zaměření kramlí</t>
  </si>
  <si>
    <t>38</t>
  </si>
  <si>
    <t>39</t>
  </si>
  <si>
    <t>Výroba kramlí 2 řady</t>
  </si>
  <si>
    <t>40</t>
  </si>
  <si>
    <t>Kramlování a spárování 2 řady</t>
  </si>
  <si>
    <t>41</t>
  </si>
  <si>
    <t>Vyzdívání 2 řady</t>
  </si>
  <si>
    <t>42</t>
  </si>
  <si>
    <t>Převoz 1 řady na stavbu</t>
  </si>
  <si>
    <t>43</t>
  </si>
  <si>
    <t>Osazení 1 řady, zaměření kramlí</t>
  </si>
  <si>
    <t>44</t>
  </si>
  <si>
    <t>45</t>
  </si>
  <si>
    <t>Výroba kramlí 1 řady</t>
  </si>
  <si>
    <t>46</t>
  </si>
  <si>
    <t>Kramlování a spárování 1 řady</t>
  </si>
  <si>
    <t>47</t>
  </si>
  <si>
    <t>Vyzdívání 1 řady</t>
  </si>
  <si>
    <t>48</t>
  </si>
  <si>
    <t>Oprava štětového kamenného dna, vyspárování</t>
  </si>
  <si>
    <t>m2</t>
  </si>
  <si>
    <t>49</t>
  </si>
  <si>
    <t>Nová táhla (K80,K81, K82) - viz. Seznam kramlí</t>
  </si>
  <si>
    <t>236524918</t>
  </si>
  <si>
    <t>Pomocné lešení kolem ledolamu (pracovní podlaha bude průběžně posunuta do 4 výšek dle postupu prací) + lávka dle situace</t>
  </si>
  <si>
    <t>1729077085</t>
  </si>
  <si>
    <t>1704771231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</si>
  <si>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</si>
  <si>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</si>
  <si>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</si>
  <si>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</si>
  <si>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</si>
  <si>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</si>
  <si>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</si>
  <si>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D13 - ZALOŽENÍ LEDOLAMU</t>
  </si>
  <si>
    <t>Úprava pro příjezd vrtačky k ledolamu, uvažována "sklepní" vrtačka, š. cca 0,90 m, která projede mezi záporami provizorního pažení, rampa z betonových panelů, montáž - demontáž</t>
  </si>
  <si>
    <t>Úprava místa pro vrtání - odstranění jádra ledolamu v nezbytném rozsahu v okolí vrtu, ručně, kamenická práce</t>
  </si>
  <si>
    <t>225222316R</t>
  </si>
  <si>
    <t>Vrty maloprofilové jádrové D do 93mm</t>
  </si>
  <si>
    <t>m</t>
  </si>
  <si>
    <t>Trubka ocelová bezešvá hladká</t>
  </si>
  <si>
    <t>Hlavy mikropilot namáhaných tlakem i tahem D do 80 mm</t>
  </si>
  <si>
    <t>Příplatek k vykopávkám pro koryta vodotečí v hornině tř.5 v tekoucí vodě</t>
  </si>
  <si>
    <t>Svislé přemístění výkopku z horniny tř. 5-7</t>
  </si>
  <si>
    <t>Vodorovné přemístění výkopku do 10000mz horniny tř. 5-7</t>
  </si>
  <si>
    <t>Podkladní desky z betonu prostého tř. C 12/15 otevřený výkop</t>
  </si>
  <si>
    <t>Konstrukce vodních staveb ze ŽB tř. C 25/30</t>
  </si>
  <si>
    <t>Výztuž ztužujících pásů a věnců betonářskou ocelí 10 216</t>
  </si>
  <si>
    <t>t</t>
  </si>
  <si>
    <t>Zřízení vrstvy z geotextilie v rovině nebo ve sklonu do 1:5 š do 3 m</t>
  </si>
  <si>
    <t>geotextilie netkaná PP 300g/m2</t>
  </si>
  <si>
    <t>Čerpání vody na dopravní výšku do 10 m s uvažovaným průměrným přítokem do 500 l/min</t>
  </si>
  <si>
    <t>Pohotovost záložní čerpací soupravy pro dopravní výšku do 10 m s uvažovaným průměrným přítokem do 500 l/min</t>
  </si>
  <si>
    <t>den</t>
  </si>
  <si>
    <t>R</t>
  </si>
  <si>
    <t>Zařízení staveniště</t>
  </si>
  <si>
    <t>Vykopávky do 1000 m3 pro koryta vodotečí v hornině tř. 5</t>
  </si>
  <si>
    <t>Čerpání vody na dopravní výšku do 10 m s uvažovaným průměrným přítokem do 500 l/min - po dobud provádění prvních tří řad</t>
  </si>
  <si>
    <t>Výrobně technická dokumentace</t>
  </si>
  <si>
    <t>Vnitrostaveništní doprava a manipulace</t>
  </si>
  <si>
    <t>Fotodokumentace</t>
  </si>
  <si>
    <t>Geologické práce</t>
  </si>
  <si>
    <t>Restaurátorská zpráva (3 paré)</t>
  </si>
  <si>
    <t>D3 - OPRAVA PŘEZDĚNÍM středového pilíře POD ŽIHELSKÝM OBLOUKEM - jen nárožní bloky</t>
  </si>
  <si>
    <t>Provizorní dřevěná podpěrná konstrukce (dva ramenáty), vč. montáže a demontáže</t>
  </si>
  <si>
    <t>Laboratorní zkoušky - Zkušebnictví, vč. zkoušek založení</t>
  </si>
  <si>
    <t>Geodetické práce vč. geodetických prací založení</t>
  </si>
  <si>
    <t>Dokumentace skutečného provedení vč. založení</t>
  </si>
  <si>
    <t>Pol10 - R</t>
  </si>
  <si>
    <t>Pol11- R</t>
  </si>
  <si>
    <t>Pol12- R</t>
  </si>
  <si>
    <t>Pol13- R</t>
  </si>
  <si>
    <t>Pol14- R</t>
  </si>
  <si>
    <t>Pol15- R</t>
  </si>
  <si>
    <t>Pol16- R</t>
  </si>
  <si>
    <t>Pol17- R</t>
  </si>
  <si>
    <t>Pol18- R</t>
  </si>
  <si>
    <t>Pol19- R</t>
  </si>
  <si>
    <t>Pol19.1- R</t>
  </si>
  <si>
    <t>Pol20- R</t>
  </si>
  <si>
    <t>Pol21- R</t>
  </si>
  <si>
    <t>Pol21.1- R</t>
  </si>
  <si>
    <t>Pol22- R</t>
  </si>
  <si>
    <t>Pol23.1- R</t>
  </si>
  <si>
    <t>Pol24- R</t>
  </si>
  <si>
    <t>Pol25- R</t>
  </si>
  <si>
    <t>Pol26- R</t>
  </si>
  <si>
    <t>Pol27- R</t>
  </si>
  <si>
    <t>Pol28- R</t>
  </si>
  <si>
    <t>Pol29- R</t>
  </si>
  <si>
    <t>Pol30- R</t>
  </si>
  <si>
    <t>Pol31- R</t>
  </si>
  <si>
    <t>Pol32- R</t>
  </si>
  <si>
    <t>Pol33- R</t>
  </si>
  <si>
    <t>Pol34- R</t>
  </si>
  <si>
    <t>Pol35- R</t>
  </si>
  <si>
    <t>Pol36- R</t>
  </si>
  <si>
    <t>Pol37- R</t>
  </si>
  <si>
    <t>Pol38- R</t>
  </si>
  <si>
    <t>Pol39- R</t>
  </si>
  <si>
    <t>Pol40- R</t>
  </si>
  <si>
    <t>Pol41- R</t>
  </si>
  <si>
    <t>Pol42- R</t>
  </si>
  <si>
    <t>Pol43- R</t>
  </si>
  <si>
    <t>Pol44- R</t>
  </si>
  <si>
    <t>Pol45- R</t>
  </si>
  <si>
    <t>Pol46- R</t>
  </si>
  <si>
    <t>Pol47- R</t>
  </si>
  <si>
    <t>Pol48- R</t>
  </si>
  <si>
    <t>Pol23- R</t>
  </si>
  <si>
    <t>Pol25.1- R</t>
  </si>
  <si>
    <t>Pol49- R</t>
  </si>
  <si>
    <t>Pol27.1- R</t>
  </si>
  <si>
    <t>Pol50- R</t>
  </si>
  <si>
    <t>Pol51- R</t>
  </si>
  <si>
    <t>Pol52- R</t>
  </si>
  <si>
    <t>Dopravně inženýrská opatření - 8 měsíců</t>
  </si>
  <si>
    <t>Pol53 - R</t>
  </si>
  <si>
    <t>Pol51 - R</t>
  </si>
  <si>
    <t>Pol52 - R</t>
  </si>
  <si>
    <t>Most ev.č.206-004 Rabštejn n. Střelou / kamenný ledolam</t>
  </si>
  <si>
    <t>Správa a údržba silnic Plzeňského kraje, příspěvková organizace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</si>
</sst>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i/>
      <sz val="7"/>
      <color indexed="55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i/>
      <sz val="7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58" fillId="23" borderId="6" applyNumberFormat="0" applyFont="0" applyAlignment="0" applyProtection="0"/>
    <xf numFmtId="9" fontId="58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77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4" fillId="0" borderId="0" xfId="0" applyFont="1" applyAlignment="1">
      <alignment horizontal="left" vertical="center"/>
    </xf>
    <xf numFmtId="0" fontId="8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86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172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87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8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8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85" fillId="0" borderId="30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vertical="center"/>
    </xf>
    <xf numFmtId="4" fontId="90" fillId="0" borderId="22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74" fontId="90" fillId="0" borderId="0" xfId="0" applyNumberFormat="1" applyFont="1" applyBorder="1" applyAlignment="1">
      <alignment vertical="center"/>
    </xf>
    <xf numFmtId="4" fontId="90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3" fillId="0" borderId="24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174" fontId="93" fillId="0" borderId="25" xfId="0" applyNumberFormat="1" applyFont="1" applyBorder="1" applyAlignment="1">
      <alignment vertical="center"/>
    </xf>
    <xf numFmtId="4" fontId="93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89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95" fillId="0" borderId="20" xfId="0" applyNumberFormat="1" applyFont="1" applyBorder="1" applyAlignment="1">
      <alignment/>
    </xf>
    <xf numFmtId="174" fontId="95" fillId="0" borderId="21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Border="1" applyAlignment="1">
      <alignment/>
    </xf>
    <xf numFmtId="0" fontId="78" fillId="0" borderId="0" xfId="0" applyFont="1" applyBorder="1" applyAlignment="1">
      <alignment horizontal="left"/>
    </xf>
    <xf numFmtId="0" fontId="80" fillId="0" borderId="14" xfId="0" applyFont="1" applyBorder="1" applyAlignment="1">
      <alignment/>
    </xf>
    <xf numFmtId="0" fontId="80" fillId="0" borderId="22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3" xfId="0" applyNumberFormat="1" applyFont="1" applyBorder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75" fontId="4" fillId="0" borderId="33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77" fillId="0" borderId="33" xfId="0" applyFont="1" applyBorder="1" applyAlignment="1">
      <alignment horizontal="left" vertical="center"/>
    </xf>
    <xf numFmtId="174" fontId="77" fillId="0" borderId="0" xfId="0" applyNumberFormat="1" applyFont="1" applyBorder="1" applyAlignment="1">
      <alignment vertical="center"/>
    </xf>
    <xf numFmtId="174" fontId="77" fillId="0" borderId="23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175" fontId="81" fillId="0" borderId="0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1" fillId="0" borderId="22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175" fontId="82" fillId="0" borderId="0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96" fillId="0" borderId="33" xfId="0" applyFont="1" applyBorder="1" applyAlignment="1" applyProtection="1">
      <alignment horizontal="center" vertical="center"/>
      <protection locked="0"/>
    </xf>
    <xf numFmtId="49" fontId="96" fillId="0" borderId="33" xfId="0" applyNumberFormat="1" applyFont="1" applyBorder="1" applyAlignment="1" applyProtection="1">
      <alignment horizontal="left" vertical="center" wrapText="1"/>
      <protection locked="0"/>
    </xf>
    <xf numFmtId="0" fontId="96" fillId="0" borderId="33" xfId="0" applyFont="1" applyBorder="1" applyAlignment="1" applyProtection="1">
      <alignment horizontal="center" vertical="center" wrapText="1"/>
      <protection locked="0"/>
    </xf>
    <xf numFmtId="175" fontId="96" fillId="0" borderId="33" xfId="0" applyNumberFormat="1" applyFont="1" applyBorder="1" applyAlignment="1" applyProtection="1">
      <alignment vertical="center"/>
      <protection locked="0"/>
    </xf>
    <xf numFmtId="0" fontId="79" fillId="0" borderId="0" xfId="0" applyFont="1" applyBorder="1" applyAlignment="1">
      <alignment horizontal="left"/>
    </xf>
    <xf numFmtId="0" fontId="77" fillId="0" borderId="25" xfId="0" applyFont="1" applyBorder="1" applyAlignment="1">
      <alignment horizontal="center" vertical="center"/>
    </xf>
    <xf numFmtId="174" fontId="77" fillId="0" borderId="25" xfId="0" applyNumberFormat="1" applyFont="1" applyBorder="1" applyAlignment="1">
      <alignment vertical="center"/>
    </xf>
    <xf numFmtId="174" fontId="77" fillId="0" borderId="26" xfId="0" applyNumberFormat="1" applyFont="1" applyBorder="1" applyAlignment="1">
      <alignment vertical="center"/>
    </xf>
    <xf numFmtId="0" fontId="97" fillId="0" borderId="0" xfId="36" applyFont="1" applyAlignment="1">
      <alignment horizontal="center" vertical="center"/>
    </xf>
    <xf numFmtId="0" fontId="83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99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78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75" fontId="4" fillId="0" borderId="0" xfId="0" applyNumberFormat="1" applyFont="1" applyBorder="1" applyAlignment="1" applyProtection="1">
      <alignment vertical="center"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1" fontId="4" fillId="0" borderId="33" xfId="0" applyNumberFormat="1" applyFont="1" applyBorder="1" applyAlignment="1" applyProtection="1">
      <alignment horizontal="left" vertical="center" wrapText="1"/>
      <protection locked="0"/>
    </xf>
    <xf numFmtId="1" fontId="4" fillId="0" borderId="3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33" xfId="0" applyFont="1" applyFill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175" fontId="4" fillId="0" borderId="33" xfId="0" applyNumberFormat="1" applyFont="1" applyFill="1" applyBorder="1" applyAlignment="1" applyProtection="1">
      <alignment vertical="center"/>
      <protection locked="0"/>
    </xf>
    <xf numFmtId="1" fontId="4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15" fontId="5" fillId="0" borderId="0" xfId="0" applyNumberFormat="1" applyFont="1" applyBorder="1" applyAlignment="1">
      <alignment horizontal="left" vertical="center"/>
    </xf>
    <xf numFmtId="17" fontId="4" fillId="0" borderId="0" xfId="0" applyNumberFormat="1" applyFont="1" applyBorder="1" applyAlignment="1">
      <alignment/>
    </xf>
    <xf numFmtId="4" fontId="8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92" fillId="0" borderId="0" xfId="0" applyFont="1" applyBorder="1" applyAlignment="1">
      <alignment vertical="center"/>
    </xf>
    <xf numFmtId="4" fontId="89" fillId="35" borderId="0" xfId="0" applyNumberFormat="1" applyFont="1" applyFill="1" applyBorder="1" applyAlignment="1">
      <alignment vertical="center"/>
    </xf>
    <xf numFmtId="0" fontId="84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92" fillId="0" borderId="0" xfId="0" applyNumberFormat="1" applyFont="1" applyBorder="1" applyAlignment="1">
      <alignment vertical="center"/>
    </xf>
    <xf numFmtId="0" fontId="9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4" fillId="35" borderId="34" xfId="0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" fontId="89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172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4" fillId="0" borderId="33" xfId="0" applyNumberFormat="1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4" fontId="4" fillId="0" borderId="33" xfId="0" applyNumberFormat="1" applyFont="1" applyFill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4" fontId="4" fillId="0" borderId="30" xfId="0" applyNumberFormat="1" applyFont="1" applyFill="1" applyBorder="1" applyAlignment="1" applyProtection="1">
      <alignment horizontal="right" vertical="center"/>
      <protection locked="0"/>
    </xf>
    <xf numFmtId="4" fontId="4" fillId="0" borderId="31" xfId="0" applyNumberFormat="1" applyFont="1" applyFill="1" applyBorder="1" applyAlignment="1" applyProtection="1">
      <alignment horizontal="right" vertical="center"/>
      <protection locked="0"/>
    </xf>
    <xf numFmtId="4" fontId="4" fillId="0" borderId="32" xfId="0" applyNumberFormat="1" applyFont="1" applyFill="1" applyBorder="1" applyAlignment="1" applyProtection="1">
      <alignment horizontal="right" vertical="center"/>
      <protection locked="0"/>
    </xf>
    <xf numFmtId="2" fontId="4" fillId="0" borderId="30" xfId="0" applyNumberFormat="1" applyFont="1" applyFill="1" applyBorder="1" applyAlignment="1" applyProtection="1">
      <alignment horizontal="right" vertical="center"/>
      <protection locked="0"/>
    </xf>
    <xf numFmtId="2" fontId="4" fillId="0" borderId="31" xfId="0" applyNumberFormat="1" applyFont="1" applyFill="1" applyBorder="1" applyAlignment="1" applyProtection="1">
      <alignment horizontal="right" vertical="center"/>
      <protection locked="0"/>
    </xf>
    <xf numFmtId="2" fontId="4" fillId="0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4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4" fontId="78" fillId="0" borderId="31" xfId="0" applyNumberFormat="1" applyFont="1" applyBorder="1" applyAlignment="1">
      <alignment/>
    </xf>
    <xf numFmtId="4" fontId="78" fillId="0" borderId="31" xfId="0" applyNumberFormat="1" applyFont="1" applyBorder="1" applyAlignment="1">
      <alignment vertical="center"/>
    </xf>
    <xf numFmtId="0" fontId="99" fillId="33" borderId="0" xfId="36" applyFont="1" applyFill="1" applyAlignment="1" applyProtection="1">
      <alignment horizontal="center" vertical="center"/>
      <protection/>
    </xf>
    <xf numFmtId="4" fontId="89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78" fillId="0" borderId="25" xfId="0" applyNumberFormat="1" applyFont="1" applyBorder="1" applyAlignment="1">
      <alignment/>
    </xf>
    <xf numFmtId="4" fontId="78" fillId="0" borderId="25" xfId="0" applyNumberFormat="1" applyFont="1" applyBorder="1" applyAlignment="1">
      <alignment vertical="center"/>
    </xf>
    <xf numFmtId="4" fontId="79" fillId="0" borderId="31" xfId="0" applyNumberFormat="1" applyFont="1" applyBorder="1" applyAlignment="1">
      <alignment/>
    </xf>
    <xf numFmtId="4" fontId="79" fillId="0" borderId="31" xfId="0" applyNumberFormat="1" applyFont="1" applyBorder="1" applyAlignment="1">
      <alignment vertical="center"/>
    </xf>
    <xf numFmtId="4" fontId="78" fillId="0" borderId="20" xfId="0" applyNumberFormat="1" applyFont="1" applyBorder="1" applyAlignment="1">
      <alignment/>
    </xf>
    <xf numFmtId="4" fontId="78" fillId="0" borderId="20" xfId="0" applyNumberFormat="1" applyFont="1" applyBorder="1" applyAlignment="1">
      <alignment vertical="center"/>
    </xf>
    <xf numFmtId="4" fontId="79" fillId="0" borderId="25" xfId="0" applyNumberFormat="1" applyFont="1" applyBorder="1" applyAlignment="1">
      <alignment/>
    </xf>
    <xf numFmtId="4" fontId="79" fillId="0" borderId="25" xfId="0" applyNumberFormat="1" applyFont="1" applyBorder="1" applyAlignment="1">
      <alignment vertical="center"/>
    </xf>
    <xf numFmtId="0" fontId="101" fillId="0" borderId="20" xfId="0" applyFont="1" applyBorder="1" applyAlignment="1">
      <alignment vertical="center" wrapText="1"/>
    </xf>
    <xf numFmtId="0" fontId="96" fillId="0" borderId="33" xfId="0" applyFont="1" applyBorder="1" applyAlignment="1" applyProtection="1">
      <alignment horizontal="left" vertical="center" wrapText="1"/>
      <protection locked="0"/>
    </xf>
    <xf numFmtId="0" fontId="96" fillId="0" borderId="33" xfId="0" applyFont="1" applyBorder="1" applyAlignment="1" applyProtection="1">
      <alignment vertical="center"/>
      <protection locked="0"/>
    </xf>
    <xf numFmtId="4" fontId="96" fillId="0" borderId="33" xfId="0" applyNumberFormat="1" applyFont="1" applyBorder="1" applyAlignment="1" applyProtection="1">
      <alignment vertical="center"/>
      <protection locked="0"/>
    </xf>
    <xf numFmtId="0" fontId="81" fillId="0" borderId="2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02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 wrapText="1"/>
    </xf>
    <xf numFmtId="173" fontId="5" fillId="0" borderId="0" xfId="0" applyNumberFormat="1" applyFont="1" applyBorder="1" applyAlignment="1">
      <alignment horizontal="left" vertical="center"/>
    </xf>
    <xf numFmtId="4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4" fontId="77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EB8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F88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9EB8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FF88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N9" sqref="AN9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164" t="s">
        <v>0</v>
      </c>
      <c r="B1" s="165"/>
      <c r="C1" s="165"/>
      <c r="D1" s="166" t="s">
        <v>1</v>
      </c>
      <c r="E1" s="165"/>
      <c r="F1" s="165"/>
      <c r="G1" s="165"/>
      <c r="H1" s="165"/>
      <c r="I1" s="165"/>
      <c r="J1" s="165"/>
      <c r="K1" s="167" t="s">
        <v>234</v>
      </c>
      <c r="L1" s="167"/>
      <c r="M1" s="167"/>
      <c r="N1" s="167"/>
      <c r="O1" s="167"/>
      <c r="P1" s="167"/>
      <c r="Q1" s="167"/>
      <c r="R1" s="167"/>
      <c r="S1" s="167"/>
      <c r="T1" s="165"/>
      <c r="U1" s="165"/>
      <c r="V1" s="165"/>
      <c r="W1" s="167" t="s">
        <v>235</v>
      </c>
      <c r="X1" s="167"/>
      <c r="Y1" s="167"/>
      <c r="Z1" s="167"/>
      <c r="AA1" s="167"/>
      <c r="AB1" s="167"/>
      <c r="AC1" s="167"/>
      <c r="AD1" s="167"/>
      <c r="AE1" s="167"/>
      <c r="AF1" s="167"/>
      <c r="AG1" s="165"/>
      <c r="AH1" s="165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</row>
    <row r="2" spans="3:72" ht="36.75" customHeight="1">
      <c r="C2" s="221" t="s">
        <v>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R2" s="195" t="s">
        <v>6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5" t="s">
        <v>7</v>
      </c>
      <c r="BT2" s="15" t="s">
        <v>8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9</v>
      </c>
    </row>
    <row r="4" spans="2:71" ht="36.75" customHeight="1">
      <c r="B4" s="19"/>
      <c r="C4" s="218" t="s">
        <v>10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1"/>
      <c r="AS4" s="22" t="s">
        <v>11</v>
      </c>
      <c r="BS4" s="15" t="s">
        <v>12</v>
      </c>
    </row>
    <row r="5" spans="2:71" ht="14.25" customHeight="1">
      <c r="B5" s="19"/>
      <c r="C5" s="20"/>
      <c r="D5" s="23" t="s">
        <v>13</v>
      </c>
      <c r="E5" s="20"/>
      <c r="F5" s="20"/>
      <c r="G5" s="20"/>
      <c r="H5" s="20"/>
      <c r="I5" s="20"/>
      <c r="J5" s="20"/>
      <c r="K5" s="222" t="s">
        <v>14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"/>
      <c r="AQ5" s="21"/>
      <c r="BS5" s="15" t="s">
        <v>7</v>
      </c>
    </row>
    <row r="6" spans="2:71" ht="36.75" customHeight="1">
      <c r="B6" s="19"/>
      <c r="C6" s="20"/>
      <c r="D6" s="25" t="s">
        <v>15</v>
      </c>
      <c r="E6" s="20"/>
      <c r="F6" s="20"/>
      <c r="G6" s="20"/>
      <c r="H6" s="20"/>
      <c r="I6" s="20"/>
      <c r="J6" s="20"/>
      <c r="K6" s="223" t="s">
        <v>327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"/>
      <c r="AQ6" s="21"/>
      <c r="BS6" s="15" t="s">
        <v>16</v>
      </c>
    </row>
    <row r="7" spans="2:71" ht="14.25" customHeight="1">
      <c r="B7" s="19"/>
      <c r="C7" s="20"/>
      <c r="D7" s="26" t="s">
        <v>17</v>
      </c>
      <c r="E7" s="20"/>
      <c r="F7" s="20"/>
      <c r="G7" s="20"/>
      <c r="H7" s="20"/>
      <c r="I7" s="20"/>
      <c r="J7" s="20"/>
      <c r="K7" s="24" t="s">
        <v>3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6" t="s">
        <v>18</v>
      </c>
      <c r="AL7" s="20"/>
      <c r="AM7" s="20"/>
      <c r="AN7" s="24" t="s">
        <v>3</v>
      </c>
      <c r="AO7" s="20"/>
      <c r="AP7" s="20"/>
      <c r="AQ7" s="21"/>
      <c r="BS7" s="15" t="s">
        <v>19</v>
      </c>
    </row>
    <row r="8" spans="2:71" ht="14.25" customHeight="1">
      <c r="B8" s="19"/>
      <c r="C8" s="20"/>
      <c r="D8" s="26" t="s">
        <v>20</v>
      </c>
      <c r="E8" s="20"/>
      <c r="F8" s="20"/>
      <c r="G8" s="20"/>
      <c r="H8" s="20"/>
      <c r="I8" s="20"/>
      <c r="J8" s="20"/>
      <c r="K8" s="24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6" t="s">
        <v>22</v>
      </c>
      <c r="AL8" s="189"/>
      <c r="AM8" s="189"/>
      <c r="AN8" s="188">
        <v>43321</v>
      </c>
      <c r="AO8" s="20"/>
      <c r="AP8" s="20"/>
      <c r="AQ8" s="21"/>
      <c r="BS8" s="15" t="s">
        <v>23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BS9" s="15" t="s">
        <v>24</v>
      </c>
    </row>
    <row r="10" spans="2:71" ht="14.25" customHeight="1">
      <c r="B10" s="19"/>
      <c r="C10" s="20"/>
      <c r="D10" s="26" t="s">
        <v>25</v>
      </c>
      <c r="E10" s="20"/>
      <c r="F10" s="20"/>
      <c r="G10" s="20"/>
      <c r="H10" s="20"/>
      <c r="I10" s="20"/>
      <c r="J10" s="20"/>
      <c r="K10" s="20" t="s">
        <v>328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6" t="s">
        <v>26</v>
      </c>
      <c r="AL10" s="20">
        <v>72053119</v>
      </c>
      <c r="AM10" s="20"/>
      <c r="AN10" s="24" t="s">
        <v>3</v>
      </c>
      <c r="AO10" s="20"/>
      <c r="AP10" s="20"/>
      <c r="AQ10" s="21"/>
      <c r="BS10" s="15" t="s">
        <v>16</v>
      </c>
    </row>
    <row r="11" spans="2:71" ht="18" customHeight="1">
      <c r="B11" s="19"/>
      <c r="C11" s="20"/>
      <c r="D11" s="20"/>
      <c r="E11" s="24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6" t="s">
        <v>27</v>
      </c>
      <c r="AL11" s="20"/>
      <c r="AM11" s="20"/>
      <c r="AN11" s="24" t="s">
        <v>3</v>
      </c>
      <c r="AO11" s="20"/>
      <c r="AP11" s="20"/>
      <c r="AQ11" s="21"/>
      <c r="BS11" s="15" t="s">
        <v>16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BS12" s="15" t="s">
        <v>16</v>
      </c>
    </row>
    <row r="13" spans="2:71" ht="14.25" customHeight="1">
      <c r="B13" s="19"/>
      <c r="C13" s="20"/>
      <c r="D13" s="26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6" t="s">
        <v>26</v>
      </c>
      <c r="AL13" s="20"/>
      <c r="AM13" s="20"/>
      <c r="AN13" s="24" t="s">
        <v>3</v>
      </c>
      <c r="AO13" s="20"/>
      <c r="AP13" s="20"/>
      <c r="AQ13" s="21"/>
      <c r="BS13" s="15" t="s">
        <v>16</v>
      </c>
    </row>
    <row r="14" spans="2:71" ht="15">
      <c r="B14" s="19"/>
      <c r="C14" s="20"/>
      <c r="D14" s="20"/>
      <c r="E14" s="24" t="s">
        <v>21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6" t="s">
        <v>27</v>
      </c>
      <c r="AL14" s="20"/>
      <c r="AM14" s="20"/>
      <c r="AN14" s="24" t="s">
        <v>3</v>
      </c>
      <c r="AO14" s="20"/>
      <c r="AP14" s="20"/>
      <c r="AQ14" s="21"/>
      <c r="BS14" s="15" t="s">
        <v>16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BS15" s="15" t="s">
        <v>4</v>
      </c>
    </row>
    <row r="16" spans="2:71" ht="14.25" customHeight="1">
      <c r="B16" s="19"/>
      <c r="C16" s="20"/>
      <c r="D16" s="26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6" t="s">
        <v>26</v>
      </c>
      <c r="AL16" s="20"/>
      <c r="AM16" s="20"/>
      <c r="AN16" s="24" t="s">
        <v>3</v>
      </c>
      <c r="AO16" s="20"/>
      <c r="AP16" s="20"/>
      <c r="AQ16" s="21"/>
      <c r="BS16" s="15" t="s">
        <v>4</v>
      </c>
    </row>
    <row r="17" spans="2:71" ht="18" customHeight="1">
      <c r="B17" s="19"/>
      <c r="C17" s="20"/>
      <c r="D17" s="20"/>
      <c r="E17" s="24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6" t="s">
        <v>27</v>
      </c>
      <c r="AL17" s="20"/>
      <c r="AM17" s="20"/>
      <c r="AN17" s="24" t="s">
        <v>3</v>
      </c>
      <c r="AO17" s="20"/>
      <c r="AP17" s="20"/>
      <c r="AQ17" s="21"/>
      <c r="BS17" s="15" t="s">
        <v>30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BS18" s="15" t="s">
        <v>7</v>
      </c>
    </row>
    <row r="19" spans="2:71" ht="14.25" customHeight="1">
      <c r="B19" s="19"/>
      <c r="C19" s="20"/>
      <c r="D19" s="26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6" t="s">
        <v>26</v>
      </c>
      <c r="AL19" s="20"/>
      <c r="AM19" s="20"/>
      <c r="AN19" s="24" t="s">
        <v>3</v>
      </c>
      <c r="AO19" s="20"/>
      <c r="AP19" s="20"/>
      <c r="AQ19" s="21"/>
      <c r="BS19" s="15" t="s">
        <v>7</v>
      </c>
    </row>
    <row r="20" spans="2:43" ht="18" customHeight="1">
      <c r="B20" s="19"/>
      <c r="C20" s="20"/>
      <c r="D20" s="20"/>
      <c r="E20" s="24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6" t="s">
        <v>27</v>
      </c>
      <c r="AL20" s="20"/>
      <c r="AM20" s="20"/>
      <c r="AN20" s="24" t="s">
        <v>3</v>
      </c>
      <c r="AO20" s="20"/>
      <c r="AP20" s="20"/>
      <c r="AQ20" s="21"/>
    </row>
    <row r="21" spans="2:43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</row>
    <row r="22" spans="2:43" ht="15">
      <c r="B22" s="19"/>
      <c r="C22" s="20"/>
      <c r="D22" s="26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</row>
    <row r="23" spans="2:43" ht="22.5" customHeight="1">
      <c r="B23" s="19"/>
      <c r="C23" s="20"/>
      <c r="D23" s="20"/>
      <c r="E23" s="224" t="s">
        <v>3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"/>
      <c r="AP23" s="20"/>
      <c r="AQ23" s="21"/>
    </row>
    <row r="24" spans="2:43" ht="6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</row>
    <row r="25" spans="2:43" ht="6.75" customHeight="1">
      <c r="B25" s="19"/>
      <c r="C25" s="2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0"/>
      <c r="AQ25" s="21"/>
    </row>
    <row r="26" spans="2:43" ht="14.25" customHeight="1">
      <c r="B26" s="19"/>
      <c r="C26" s="20"/>
      <c r="D26" s="28" t="s">
        <v>33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4">
        <f>ROUND(AG87,2)</f>
        <v>0</v>
      </c>
      <c r="AL26" s="205"/>
      <c r="AM26" s="205"/>
      <c r="AN26" s="205"/>
      <c r="AO26" s="205"/>
      <c r="AP26" s="20"/>
      <c r="AQ26" s="21"/>
    </row>
    <row r="27" spans="2:43" ht="14.25" customHeight="1">
      <c r="B27" s="19"/>
      <c r="C27" s="20"/>
      <c r="D27" s="28" t="s">
        <v>34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4">
        <f>ROUND(AG90,2)</f>
        <v>0</v>
      </c>
      <c r="AL27" s="205"/>
      <c r="AM27" s="205"/>
      <c r="AN27" s="205"/>
      <c r="AO27" s="205"/>
      <c r="AP27" s="20"/>
      <c r="AQ27" s="21"/>
    </row>
    <row r="28" spans="2:43" s="1" customFormat="1" ht="6.75" customHeight="1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2:43" s="1" customFormat="1" ht="25.5" customHeight="1">
      <c r="B29" s="29"/>
      <c r="C29" s="30"/>
      <c r="D29" s="32" t="s">
        <v>35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219">
        <f>ROUND(AK26+AK27,2)</f>
        <v>0</v>
      </c>
      <c r="AL29" s="220"/>
      <c r="AM29" s="220"/>
      <c r="AN29" s="220"/>
      <c r="AO29" s="220"/>
      <c r="AP29" s="30"/>
      <c r="AQ29" s="31"/>
    </row>
    <row r="30" spans="2:43" s="1" customFormat="1" ht="6.75" customHeight="1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</row>
    <row r="31" spans="2:43" s="2" customFormat="1" ht="14.25" customHeight="1">
      <c r="B31" s="34"/>
      <c r="C31" s="35"/>
      <c r="D31" s="36" t="s">
        <v>36</v>
      </c>
      <c r="E31" s="35"/>
      <c r="F31" s="36" t="s">
        <v>37</v>
      </c>
      <c r="G31" s="35"/>
      <c r="H31" s="35"/>
      <c r="I31" s="35"/>
      <c r="J31" s="35"/>
      <c r="K31" s="35"/>
      <c r="L31" s="211">
        <v>0.21</v>
      </c>
      <c r="M31" s="212"/>
      <c r="N31" s="212"/>
      <c r="O31" s="212"/>
      <c r="P31" s="35"/>
      <c r="Q31" s="35"/>
      <c r="R31" s="35"/>
      <c r="S31" s="35"/>
      <c r="T31" s="38" t="s">
        <v>38</v>
      </c>
      <c r="U31" s="35"/>
      <c r="V31" s="35"/>
      <c r="W31" s="213">
        <f>ROUND(AZ87+SUM(CD91:CD91),2)</f>
        <v>0</v>
      </c>
      <c r="X31" s="212"/>
      <c r="Y31" s="212"/>
      <c r="Z31" s="212"/>
      <c r="AA31" s="212"/>
      <c r="AB31" s="212"/>
      <c r="AC31" s="212"/>
      <c r="AD31" s="212"/>
      <c r="AE31" s="212"/>
      <c r="AF31" s="35"/>
      <c r="AG31" s="35"/>
      <c r="AH31" s="35"/>
      <c r="AI31" s="35"/>
      <c r="AJ31" s="35"/>
      <c r="AK31" s="213">
        <f>ROUND(AV87+SUM(BY91:BY91),2)</f>
        <v>0</v>
      </c>
      <c r="AL31" s="212"/>
      <c r="AM31" s="212"/>
      <c r="AN31" s="212"/>
      <c r="AO31" s="212"/>
      <c r="AP31" s="35"/>
      <c r="AQ31" s="39"/>
    </row>
    <row r="32" spans="2:43" s="2" customFormat="1" ht="14.25" customHeight="1">
      <c r="B32" s="34"/>
      <c r="C32" s="35"/>
      <c r="D32" s="35"/>
      <c r="E32" s="35"/>
      <c r="F32" s="36" t="s">
        <v>39</v>
      </c>
      <c r="G32" s="35"/>
      <c r="H32" s="35"/>
      <c r="I32" s="35"/>
      <c r="J32" s="35"/>
      <c r="K32" s="35"/>
      <c r="L32" s="211">
        <v>0.15</v>
      </c>
      <c r="M32" s="212"/>
      <c r="N32" s="212"/>
      <c r="O32" s="212"/>
      <c r="P32" s="35"/>
      <c r="Q32" s="35"/>
      <c r="R32" s="35"/>
      <c r="S32" s="35"/>
      <c r="T32" s="38" t="s">
        <v>38</v>
      </c>
      <c r="U32" s="35"/>
      <c r="V32" s="35"/>
      <c r="W32" s="213">
        <f>ROUND(BA87+SUM(CE91:CE91),2)</f>
        <v>0</v>
      </c>
      <c r="X32" s="212"/>
      <c r="Y32" s="212"/>
      <c r="Z32" s="212"/>
      <c r="AA32" s="212"/>
      <c r="AB32" s="212"/>
      <c r="AC32" s="212"/>
      <c r="AD32" s="212"/>
      <c r="AE32" s="212"/>
      <c r="AF32" s="35"/>
      <c r="AG32" s="35"/>
      <c r="AH32" s="35"/>
      <c r="AI32" s="35"/>
      <c r="AJ32" s="35"/>
      <c r="AK32" s="213">
        <f>ROUND(AW87+SUM(BZ91:BZ91),2)</f>
        <v>0</v>
      </c>
      <c r="AL32" s="212"/>
      <c r="AM32" s="212"/>
      <c r="AN32" s="212"/>
      <c r="AO32" s="212"/>
      <c r="AP32" s="35"/>
      <c r="AQ32" s="39"/>
    </row>
    <row r="33" spans="2:43" s="2" customFormat="1" ht="14.25" customHeight="1" hidden="1">
      <c r="B33" s="34"/>
      <c r="C33" s="35"/>
      <c r="D33" s="35"/>
      <c r="E33" s="35"/>
      <c r="F33" s="36" t="s">
        <v>40</v>
      </c>
      <c r="G33" s="35"/>
      <c r="H33" s="35"/>
      <c r="I33" s="35"/>
      <c r="J33" s="35"/>
      <c r="K33" s="35"/>
      <c r="L33" s="211">
        <v>0.21</v>
      </c>
      <c r="M33" s="212"/>
      <c r="N33" s="212"/>
      <c r="O33" s="212"/>
      <c r="P33" s="35"/>
      <c r="Q33" s="35"/>
      <c r="R33" s="35"/>
      <c r="S33" s="35"/>
      <c r="T33" s="38" t="s">
        <v>38</v>
      </c>
      <c r="U33" s="35"/>
      <c r="V33" s="35"/>
      <c r="W33" s="213">
        <f>ROUND(BB87+SUM(CF91:CF91),2)</f>
        <v>0</v>
      </c>
      <c r="X33" s="212"/>
      <c r="Y33" s="212"/>
      <c r="Z33" s="212"/>
      <c r="AA33" s="212"/>
      <c r="AB33" s="212"/>
      <c r="AC33" s="212"/>
      <c r="AD33" s="212"/>
      <c r="AE33" s="212"/>
      <c r="AF33" s="35"/>
      <c r="AG33" s="35"/>
      <c r="AH33" s="35"/>
      <c r="AI33" s="35"/>
      <c r="AJ33" s="35"/>
      <c r="AK33" s="213">
        <v>0</v>
      </c>
      <c r="AL33" s="212"/>
      <c r="AM33" s="212"/>
      <c r="AN33" s="212"/>
      <c r="AO33" s="212"/>
      <c r="AP33" s="35"/>
      <c r="AQ33" s="39"/>
    </row>
    <row r="34" spans="2:43" s="2" customFormat="1" ht="14.25" customHeight="1" hidden="1">
      <c r="B34" s="34"/>
      <c r="C34" s="35"/>
      <c r="D34" s="35"/>
      <c r="E34" s="35"/>
      <c r="F34" s="36" t="s">
        <v>41</v>
      </c>
      <c r="G34" s="35"/>
      <c r="H34" s="35"/>
      <c r="I34" s="35"/>
      <c r="J34" s="35"/>
      <c r="K34" s="35"/>
      <c r="L34" s="211">
        <v>0.15</v>
      </c>
      <c r="M34" s="212"/>
      <c r="N34" s="212"/>
      <c r="O34" s="212"/>
      <c r="P34" s="35"/>
      <c r="Q34" s="35"/>
      <c r="R34" s="35"/>
      <c r="S34" s="35"/>
      <c r="T34" s="38" t="s">
        <v>38</v>
      </c>
      <c r="U34" s="35"/>
      <c r="V34" s="35"/>
      <c r="W34" s="213">
        <f>ROUND(BC87+SUM(CG91:CG91),2)</f>
        <v>0</v>
      </c>
      <c r="X34" s="212"/>
      <c r="Y34" s="212"/>
      <c r="Z34" s="212"/>
      <c r="AA34" s="212"/>
      <c r="AB34" s="212"/>
      <c r="AC34" s="212"/>
      <c r="AD34" s="212"/>
      <c r="AE34" s="212"/>
      <c r="AF34" s="35"/>
      <c r="AG34" s="35"/>
      <c r="AH34" s="35"/>
      <c r="AI34" s="35"/>
      <c r="AJ34" s="35"/>
      <c r="AK34" s="213">
        <v>0</v>
      </c>
      <c r="AL34" s="212"/>
      <c r="AM34" s="212"/>
      <c r="AN34" s="212"/>
      <c r="AO34" s="212"/>
      <c r="AP34" s="35"/>
      <c r="AQ34" s="39"/>
    </row>
    <row r="35" spans="2:43" s="2" customFormat="1" ht="14.25" customHeight="1" hidden="1">
      <c r="B35" s="34"/>
      <c r="C35" s="35"/>
      <c r="D35" s="35"/>
      <c r="E35" s="35"/>
      <c r="F35" s="36" t="s">
        <v>42</v>
      </c>
      <c r="G35" s="35"/>
      <c r="H35" s="35"/>
      <c r="I35" s="35"/>
      <c r="J35" s="35"/>
      <c r="K35" s="35"/>
      <c r="L35" s="211">
        <v>0</v>
      </c>
      <c r="M35" s="212"/>
      <c r="N35" s="212"/>
      <c r="O35" s="212"/>
      <c r="P35" s="35"/>
      <c r="Q35" s="35"/>
      <c r="R35" s="35"/>
      <c r="S35" s="35"/>
      <c r="T35" s="38" t="s">
        <v>38</v>
      </c>
      <c r="U35" s="35"/>
      <c r="V35" s="35"/>
      <c r="W35" s="213">
        <f>ROUND(BD87+SUM(CH91:CH91),2)</f>
        <v>0</v>
      </c>
      <c r="X35" s="212"/>
      <c r="Y35" s="212"/>
      <c r="Z35" s="212"/>
      <c r="AA35" s="212"/>
      <c r="AB35" s="212"/>
      <c r="AC35" s="212"/>
      <c r="AD35" s="212"/>
      <c r="AE35" s="212"/>
      <c r="AF35" s="35"/>
      <c r="AG35" s="35"/>
      <c r="AH35" s="35"/>
      <c r="AI35" s="35"/>
      <c r="AJ35" s="35"/>
      <c r="AK35" s="213">
        <v>0</v>
      </c>
      <c r="AL35" s="212"/>
      <c r="AM35" s="212"/>
      <c r="AN35" s="212"/>
      <c r="AO35" s="212"/>
      <c r="AP35" s="35"/>
      <c r="AQ35" s="39"/>
    </row>
    <row r="36" spans="2:43" s="1" customFormat="1" ht="6.7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2:43" s="1" customFormat="1" ht="25.5" customHeight="1">
      <c r="B37" s="29"/>
      <c r="C37" s="40"/>
      <c r="D37" s="41" t="s">
        <v>43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 t="s">
        <v>44</v>
      </c>
      <c r="U37" s="42"/>
      <c r="V37" s="42"/>
      <c r="W37" s="42"/>
      <c r="X37" s="214" t="s">
        <v>45</v>
      </c>
      <c r="Y37" s="215"/>
      <c r="Z37" s="215"/>
      <c r="AA37" s="215"/>
      <c r="AB37" s="215"/>
      <c r="AC37" s="42"/>
      <c r="AD37" s="42"/>
      <c r="AE37" s="42"/>
      <c r="AF37" s="42"/>
      <c r="AG37" s="42"/>
      <c r="AH37" s="42"/>
      <c r="AI37" s="42"/>
      <c r="AJ37" s="42"/>
      <c r="AK37" s="216">
        <f>SUM(AK29:AK35)</f>
        <v>0</v>
      </c>
      <c r="AL37" s="215"/>
      <c r="AM37" s="215"/>
      <c r="AN37" s="215"/>
      <c r="AO37" s="217"/>
      <c r="AP37" s="40"/>
      <c r="AQ37" s="31"/>
    </row>
    <row r="38" spans="2:43" s="1" customFormat="1" ht="14.25" customHeight="1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2:43" ht="13.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2:43" ht="13.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</row>
    <row r="41" spans="2:43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</row>
    <row r="42" spans="2:43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2:43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</row>
    <row r="44" spans="2:43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</row>
    <row r="45" spans="2:43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</row>
    <row r="46" spans="2:43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</row>
    <row r="47" spans="2:43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</row>
    <row r="48" spans="2:43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</row>
    <row r="49" spans="2:43" s="1" customFormat="1" ht="15">
      <c r="B49" s="29"/>
      <c r="C49" s="30"/>
      <c r="D49" s="44" t="s">
        <v>46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A49" s="30"/>
      <c r="AB49" s="30"/>
      <c r="AC49" s="44" t="s">
        <v>47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6"/>
      <c r="AP49" s="30"/>
      <c r="AQ49" s="31"/>
    </row>
    <row r="50" spans="2:43" ht="13.5">
      <c r="B50" s="19"/>
      <c r="C50" s="20"/>
      <c r="D50" s="4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48"/>
      <c r="AA50" s="20"/>
      <c r="AB50" s="20"/>
      <c r="AC50" s="47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48"/>
      <c r="AP50" s="20"/>
      <c r="AQ50" s="21"/>
    </row>
    <row r="51" spans="2:43" ht="13.5">
      <c r="B51" s="19"/>
      <c r="C51" s="20"/>
      <c r="D51" s="47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48"/>
      <c r="AA51" s="20"/>
      <c r="AB51" s="20"/>
      <c r="AC51" s="47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48"/>
      <c r="AP51" s="20"/>
      <c r="AQ51" s="21"/>
    </row>
    <row r="52" spans="2:43" ht="13.5">
      <c r="B52" s="19"/>
      <c r="C52" s="20"/>
      <c r="D52" s="47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48"/>
      <c r="AA52" s="20"/>
      <c r="AB52" s="20"/>
      <c r="AC52" s="47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48"/>
      <c r="AP52" s="20"/>
      <c r="AQ52" s="21"/>
    </row>
    <row r="53" spans="2:43" ht="13.5">
      <c r="B53" s="19"/>
      <c r="C53" s="20"/>
      <c r="D53" s="47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48"/>
      <c r="AA53" s="20"/>
      <c r="AB53" s="20"/>
      <c r="AC53" s="47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48"/>
      <c r="AP53" s="20"/>
      <c r="AQ53" s="21"/>
    </row>
    <row r="54" spans="2:43" ht="13.5">
      <c r="B54" s="19"/>
      <c r="C54" s="20"/>
      <c r="D54" s="47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48"/>
      <c r="AA54" s="20"/>
      <c r="AB54" s="20"/>
      <c r="AC54" s="47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48"/>
      <c r="AP54" s="20"/>
      <c r="AQ54" s="21"/>
    </row>
    <row r="55" spans="2:43" ht="13.5">
      <c r="B55" s="19"/>
      <c r="C55" s="20"/>
      <c r="D55" s="47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48"/>
      <c r="AA55" s="20"/>
      <c r="AB55" s="20"/>
      <c r="AC55" s="4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48"/>
      <c r="AP55" s="20"/>
      <c r="AQ55" s="21"/>
    </row>
    <row r="56" spans="2:43" ht="13.5">
      <c r="B56" s="19"/>
      <c r="C56" s="20"/>
      <c r="D56" s="47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48"/>
      <c r="AA56" s="20"/>
      <c r="AB56" s="20"/>
      <c r="AC56" s="47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48"/>
      <c r="AP56" s="20"/>
      <c r="AQ56" s="21"/>
    </row>
    <row r="57" spans="2:43" ht="13.5">
      <c r="B57" s="19"/>
      <c r="C57" s="20"/>
      <c r="D57" s="47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48"/>
      <c r="AA57" s="20"/>
      <c r="AB57" s="20"/>
      <c r="AC57" s="47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48"/>
      <c r="AP57" s="20"/>
      <c r="AQ57" s="21"/>
    </row>
    <row r="58" spans="2:43" s="1" customFormat="1" ht="15">
      <c r="B58" s="29"/>
      <c r="C58" s="30"/>
      <c r="D58" s="49" t="s">
        <v>48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 t="s">
        <v>49</v>
      </c>
      <c r="S58" s="50"/>
      <c r="T58" s="50"/>
      <c r="U58" s="50"/>
      <c r="V58" s="50"/>
      <c r="W58" s="50"/>
      <c r="X58" s="50"/>
      <c r="Y58" s="50"/>
      <c r="Z58" s="52"/>
      <c r="AA58" s="30"/>
      <c r="AB58" s="30"/>
      <c r="AC58" s="49" t="s">
        <v>48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1" t="s">
        <v>49</v>
      </c>
      <c r="AN58" s="50"/>
      <c r="AO58" s="52"/>
      <c r="AP58" s="30"/>
      <c r="AQ58" s="31"/>
    </row>
    <row r="59" spans="2:43" ht="13.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1"/>
    </row>
    <row r="60" spans="2:43" s="1" customFormat="1" ht="15">
      <c r="B60" s="29"/>
      <c r="C60" s="30"/>
      <c r="D60" s="44" t="s">
        <v>50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6"/>
      <c r="AA60" s="30"/>
      <c r="AB60" s="30"/>
      <c r="AC60" s="44" t="s">
        <v>51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6"/>
      <c r="AP60" s="30"/>
      <c r="AQ60" s="31"/>
    </row>
    <row r="61" spans="2:43" ht="13.5">
      <c r="B61" s="19"/>
      <c r="C61" s="20"/>
      <c r="D61" s="47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48"/>
      <c r="AA61" s="20"/>
      <c r="AB61" s="20"/>
      <c r="AC61" s="47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48"/>
      <c r="AP61" s="20"/>
      <c r="AQ61" s="21"/>
    </row>
    <row r="62" spans="2:43" ht="13.5">
      <c r="B62" s="19"/>
      <c r="C62" s="20"/>
      <c r="D62" s="47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48"/>
      <c r="AA62" s="20"/>
      <c r="AB62" s="20"/>
      <c r="AC62" s="47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48"/>
      <c r="AP62" s="20"/>
      <c r="AQ62" s="21"/>
    </row>
    <row r="63" spans="2:43" ht="13.5">
      <c r="B63" s="19"/>
      <c r="C63" s="20"/>
      <c r="D63" s="47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48"/>
      <c r="AA63" s="20"/>
      <c r="AB63" s="20"/>
      <c r="AC63" s="47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48"/>
      <c r="AP63" s="20"/>
      <c r="AQ63" s="21"/>
    </row>
    <row r="64" spans="2:43" ht="13.5">
      <c r="B64" s="19"/>
      <c r="C64" s="20"/>
      <c r="D64" s="47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48"/>
      <c r="AA64" s="20"/>
      <c r="AB64" s="20"/>
      <c r="AC64" s="47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48"/>
      <c r="AP64" s="20"/>
      <c r="AQ64" s="21"/>
    </row>
    <row r="65" spans="2:43" ht="13.5">
      <c r="B65" s="19"/>
      <c r="C65" s="20"/>
      <c r="D65" s="47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48"/>
      <c r="AA65" s="20"/>
      <c r="AB65" s="20"/>
      <c r="AC65" s="47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48"/>
      <c r="AP65" s="20"/>
      <c r="AQ65" s="21"/>
    </row>
    <row r="66" spans="2:43" ht="13.5">
      <c r="B66" s="19"/>
      <c r="C66" s="20"/>
      <c r="D66" s="47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48"/>
      <c r="AA66" s="20"/>
      <c r="AB66" s="20"/>
      <c r="AC66" s="47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48"/>
      <c r="AP66" s="20"/>
      <c r="AQ66" s="21"/>
    </row>
    <row r="67" spans="2:43" ht="13.5">
      <c r="B67" s="19"/>
      <c r="C67" s="20"/>
      <c r="D67" s="47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48"/>
      <c r="AA67" s="20"/>
      <c r="AB67" s="20"/>
      <c r="AC67" s="47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48"/>
      <c r="AP67" s="20"/>
      <c r="AQ67" s="21"/>
    </row>
    <row r="68" spans="2:43" ht="13.5">
      <c r="B68" s="19"/>
      <c r="C68" s="20"/>
      <c r="D68" s="47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8"/>
      <c r="AA68" s="20"/>
      <c r="AB68" s="20"/>
      <c r="AC68" s="47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48"/>
      <c r="AP68" s="20"/>
      <c r="AQ68" s="21"/>
    </row>
    <row r="69" spans="2:43" s="1" customFormat="1" ht="15">
      <c r="B69" s="29"/>
      <c r="C69" s="30"/>
      <c r="D69" s="49" t="s">
        <v>48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 t="s">
        <v>49</v>
      </c>
      <c r="S69" s="50"/>
      <c r="T69" s="50"/>
      <c r="U69" s="50"/>
      <c r="V69" s="50"/>
      <c r="W69" s="50"/>
      <c r="X69" s="50"/>
      <c r="Y69" s="50"/>
      <c r="Z69" s="52"/>
      <c r="AA69" s="30"/>
      <c r="AB69" s="30"/>
      <c r="AC69" s="49" t="s">
        <v>48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1" t="s">
        <v>49</v>
      </c>
      <c r="AN69" s="50"/>
      <c r="AO69" s="52"/>
      <c r="AP69" s="30"/>
      <c r="AQ69" s="31"/>
    </row>
    <row r="70" spans="2:43" s="1" customFormat="1" ht="6.7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</row>
    <row r="71" spans="2:43" s="1" customFormat="1" ht="6.7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5"/>
    </row>
    <row r="75" spans="2:43" s="1" customFormat="1" ht="6.7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8"/>
    </row>
    <row r="76" spans="2:43" s="1" customFormat="1" ht="36.75" customHeight="1">
      <c r="B76" s="29"/>
      <c r="C76" s="218" t="s">
        <v>52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31"/>
    </row>
    <row r="77" spans="2:43" s="3" customFormat="1" ht="14.25" customHeight="1">
      <c r="B77" s="59"/>
      <c r="C77" s="26" t="s">
        <v>13</v>
      </c>
      <c r="D77" s="60"/>
      <c r="E77" s="60"/>
      <c r="F77" s="60"/>
      <c r="G77" s="60"/>
      <c r="H77" s="60"/>
      <c r="I77" s="60"/>
      <c r="J77" s="60"/>
      <c r="K77" s="60"/>
      <c r="L77" s="60" t="str">
        <f>K5</f>
        <v>2017/1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1"/>
    </row>
    <row r="78" spans="2:43" s="4" customFormat="1" ht="36.75" customHeight="1">
      <c r="B78" s="62"/>
      <c r="C78" s="63" t="s">
        <v>15</v>
      </c>
      <c r="D78" s="64"/>
      <c r="E78" s="64"/>
      <c r="F78" s="64"/>
      <c r="G78" s="64"/>
      <c r="H78" s="64"/>
      <c r="I78" s="64"/>
      <c r="J78" s="64"/>
      <c r="K78" s="64"/>
      <c r="L78" s="207" t="str">
        <f>K6</f>
        <v>Most ev.č.206-004 Rabštejn n. Střelou / kamenný ledolam</v>
      </c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64"/>
      <c r="AQ78" s="65"/>
    </row>
    <row r="79" spans="2:43" s="1" customFormat="1" ht="6.7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1"/>
    </row>
    <row r="80" spans="2:43" s="1" customFormat="1" ht="15">
      <c r="B80" s="29"/>
      <c r="C80" s="26" t="s">
        <v>20</v>
      </c>
      <c r="D80" s="30"/>
      <c r="E80" s="30"/>
      <c r="F80" s="30"/>
      <c r="G80" s="30"/>
      <c r="H80" s="30"/>
      <c r="I80" s="30"/>
      <c r="J80" s="30"/>
      <c r="K80" s="30"/>
      <c r="L80" s="66" t="str">
        <f>IF(K8="","",K8)</f>
        <v> 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26" t="s">
        <v>22</v>
      </c>
      <c r="AJ80" s="30"/>
      <c r="AK80" s="30"/>
      <c r="AL80" s="30"/>
      <c r="AN80" s="67">
        <f>IF(AN8="","",AN8)</f>
        <v>43321</v>
      </c>
      <c r="AO80" s="30"/>
      <c r="AP80" s="30"/>
      <c r="AQ80" s="31"/>
    </row>
    <row r="81" spans="2:43" s="1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1"/>
    </row>
    <row r="82" spans="2:56" s="1" customFormat="1" ht="15">
      <c r="B82" s="29"/>
      <c r="C82" s="26" t="s">
        <v>25</v>
      </c>
      <c r="D82" s="30"/>
      <c r="E82" s="30"/>
      <c r="F82" s="30"/>
      <c r="G82" s="30"/>
      <c r="H82" s="30"/>
      <c r="I82" s="30"/>
      <c r="J82" s="30"/>
      <c r="K82" s="30"/>
      <c r="L82" s="60" t="str">
        <f>IF(E11="","",E11)</f>
        <v> 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26" t="s">
        <v>29</v>
      </c>
      <c r="AJ82" s="30"/>
      <c r="AK82" s="30"/>
      <c r="AL82" s="30"/>
      <c r="AM82" s="209" t="str">
        <f>IF(E17="","",E17)</f>
        <v> </v>
      </c>
      <c r="AN82" s="191"/>
      <c r="AO82" s="191"/>
      <c r="AP82" s="191"/>
      <c r="AQ82" s="31"/>
      <c r="AS82" s="198" t="s">
        <v>53</v>
      </c>
      <c r="AT82" s="199"/>
      <c r="AU82" s="45"/>
      <c r="AV82" s="45"/>
      <c r="AW82" s="45"/>
      <c r="AX82" s="45"/>
      <c r="AY82" s="45"/>
      <c r="AZ82" s="45"/>
      <c r="BA82" s="45"/>
      <c r="BB82" s="45"/>
      <c r="BC82" s="45"/>
      <c r="BD82" s="46"/>
    </row>
    <row r="83" spans="2:56" s="1" customFormat="1" ht="15">
      <c r="B83" s="29"/>
      <c r="C83" s="26" t="s">
        <v>28</v>
      </c>
      <c r="D83" s="30"/>
      <c r="E83" s="30"/>
      <c r="F83" s="30"/>
      <c r="G83" s="30"/>
      <c r="H83" s="30"/>
      <c r="I83" s="30"/>
      <c r="J83" s="30"/>
      <c r="K83" s="30"/>
      <c r="L83" s="60" t="str">
        <f>IF(E14="","",E14)</f>
        <v> 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26" t="s">
        <v>31</v>
      </c>
      <c r="AJ83" s="30"/>
      <c r="AK83" s="30"/>
      <c r="AL83" s="30"/>
      <c r="AM83" s="209" t="str">
        <f>IF(E20="","",E20)</f>
        <v> </v>
      </c>
      <c r="AN83" s="191"/>
      <c r="AO83" s="191"/>
      <c r="AP83" s="191"/>
      <c r="AQ83" s="31"/>
      <c r="AS83" s="200"/>
      <c r="AT83" s="191"/>
      <c r="AU83" s="30"/>
      <c r="AV83" s="30"/>
      <c r="AW83" s="30"/>
      <c r="AX83" s="30"/>
      <c r="AY83" s="30"/>
      <c r="AZ83" s="30"/>
      <c r="BA83" s="30"/>
      <c r="BB83" s="30"/>
      <c r="BC83" s="30"/>
      <c r="BD83" s="69"/>
    </row>
    <row r="84" spans="2:56" s="1" customFormat="1" ht="10.5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1"/>
      <c r="AS84" s="200"/>
      <c r="AT84" s="191"/>
      <c r="AU84" s="30"/>
      <c r="AV84" s="30"/>
      <c r="AW84" s="30"/>
      <c r="AX84" s="30"/>
      <c r="AY84" s="30"/>
      <c r="AZ84" s="30"/>
      <c r="BA84" s="30"/>
      <c r="BB84" s="30"/>
      <c r="BC84" s="30"/>
      <c r="BD84" s="69"/>
    </row>
    <row r="85" spans="2:56" s="1" customFormat="1" ht="29.25" customHeight="1">
      <c r="B85" s="29"/>
      <c r="C85" s="210" t="s">
        <v>54</v>
      </c>
      <c r="D85" s="202"/>
      <c r="E85" s="202"/>
      <c r="F85" s="202"/>
      <c r="G85" s="202"/>
      <c r="H85" s="70"/>
      <c r="I85" s="201" t="s">
        <v>55</v>
      </c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1" t="s">
        <v>56</v>
      </c>
      <c r="AH85" s="202"/>
      <c r="AI85" s="202"/>
      <c r="AJ85" s="202"/>
      <c r="AK85" s="202"/>
      <c r="AL85" s="202"/>
      <c r="AM85" s="202"/>
      <c r="AN85" s="201" t="s">
        <v>57</v>
      </c>
      <c r="AO85" s="202"/>
      <c r="AP85" s="203"/>
      <c r="AQ85" s="31"/>
      <c r="AS85" s="71" t="s">
        <v>58</v>
      </c>
      <c r="AT85" s="72" t="s">
        <v>59</v>
      </c>
      <c r="AU85" s="72" t="s">
        <v>60</v>
      </c>
      <c r="AV85" s="72" t="s">
        <v>61</v>
      </c>
      <c r="AW85" s="72" t="s">
        <v>62</v>
      </c>
      <c r="AX85" s="72" t="s">
        <v>63</v>
      </c>
      <c r="AY85" s="72" t="s">
        <v>64</v>
      </c>
      <c r="AZ85" s="72" t="s">
        <v>65</v>
      </c>
      <c r="BA85" s="72" t="s">
        <v>66</v>
      </c>
      <c r="BB85" s="72" t="s">
        <v>67</v>
      </c>
      <c r="BC85" s="72" t="s">
        <v>68</v>
      </c>
      <c r="BD85" s="73" t="s">
        <v>69</v>
      </c>
    </row>
    <row r="86" spans="2:56" s="1" customFormat="1" ht="10.5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1"/>
      <c r="AS86" s="74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6"/>
    </row>
    <row r="87" spans="2:76" s="4" customFormat="1" ht="32.25" customHeight="1">
      <c r="B87" s="62"/>
      <c r="C87" s="75" t="s">
        <v>70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06">
        <f>SUM(AG88:AM88)</f>
        <v>0</v>
      </c>
      <c r="AH87" s="206"/>
      <c r="AI87" s="206"/>
      <c r="AJ87" s="206"/>
      <c r="AK87" s="206"/>
      <c r="AL87" s="206"/>
      <c r="AM87" s="206"/>
      <c r="AN87" s="190">
        <f>SUM(AN88:AP88)</f>
        <v>0</v>
      </c>
      <c r="AO87" s="190"/>
      <c r="AP87" s="190"/>
      <c r="AQ87" s="65"/>
      <c r="AS87" s="77">
        <f>ROUND(AS88,2)</f>
        <v>0</v>
      </c>
      <c r="AT87" s="78">
        <f>ROUND(SUM(AV87:AW87),2)</f>
        <v>0</v>
      </c>
      <c r="AU87" s="79">
        <f>ROUND(AU88,5)</f>
        <v>0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71</v>
      </c>
      <c r="BT87" s="81" t="s">
        <v>72</v>
      </c>
      <c r="BU87" s="82" t="s">
        <v>73</v>
      </c>
      <c r="BV87" s="81" t="s">
        <v>74</v>
      </c>
      <c r="BW87" s="81" t="s">
        <v>75</v>
      </c>
      <c r="BX87" s="81" t="s">
        <v>76</v>
      </c>
    </row>
    <row r="88" spans="1:76" s="5" customFormat="1" ht="27" customHeight="1">
      <c r="A88" s="163" t="s">
        <v>236</v>
      </c>
      <c r="B88" s="83"/>
      <c r="C88" s="84"/>
      <c r="D88" s="192" t="s">
        <v>77</v>
      </c>
      <c r="E88" s="193"/>
      <c r="F88" s="193"/>
      <c r="G88" s="193"/>
      <c r="H88" s="193"/>
      <c r="I88" s="85"/>
      <c r="J88" s="192" t="s">
        <v>78</v>
      </c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7">
        <f>'008 - Oprava Ledolamu'!M30</f>
        <v>0</v>
      </c>
      <c r="AH88" s="193"/>
      <c r="AI88" s="193"/>
      <c r="AJ88" s="193"/>
      <c r="AK88" s="193"/>
      <c r="AL88" s="193"/>
      <c r="AM88" s="193"/>
      <c r="AN88" s="197">
        <f>AG88*1.21</f>
        <v>0</v>
      </c>
      <c r="AO88" s="193"/>
      <c r="AP88" s="193"/>
      <c r="AQ88" s="86"/>
      <c r="AS88" s="87">
        <f>'008 - Oprava Ledolamu'!M28</f>
        <v>0</v>
      </c>
      <c r="AT88" s="88">
        <f>ROUND(SUM(AV88:AW88),2)</f>
        <v>0</v>
      </c>
      <c r="AU88" s="89">
        <f>'008 - Oprava Ledolamu'!W121</f>
        <v>0</v>
      </c>
      <c r="AV88" s="88">
        <f>'008 - Oprava Ledolamu'!M32</f>
        <v>0</v>
      </c>
      <c r="AW88" s="88">
        <f>'008 - Oprava Ledolamu'!M33</f>
        <v>0</v>
      </c>
      <c r="AX88" s="88">
        <f>'008 - Oprava Ledolamu'!M34</f>
        <v>0</v>
      </c>
      <c r="AY88" s="88">
        <f>'008 - Oprava Ledolamu'!M35</f>
        <v>0</v>
      </c>
      <c r="AZ88" s="88">
        <f>'008 - Oprava Ledolamu'!H32</f>
        <v>0</v>
      </c>
      <c r="BA88" s="88">
        <f>'008 - Oprava Ledolamu'!H33</f>
        <v>0</v>
      </c>
      <c r="BB88" s="88">
        <f>'008 - Oprava Ledolamu'!H34</f>
        <v>0</v>
      </c>
      <c r="BC88" s="88">
        <f>'008 - Oprava Ledolamu'!H35</f>
        <v>0</v>
      </c>
      <c r="BD88" s="90">
        <f>'008 - Oprava Ledolamu'!H36</f>
        <v>0</v>
      </c>
      <c r="BT88" s="91" t="s">
        <v>19</v>
      </c>
      <c r="BV88" s="91" t="s">
        <v>74</v>
      </c>
      <c r="BW88" s="91" t="s">
        <v>79</v>
      </c>
      <c r="BX88" s="91" t="s">
        <v>75</v>
      </c>
    </row>
    <row r="89" spans="2:43" ht="13.5"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1"/>
    </row>
    <row r="90" spans="2:57" s="1" customFormat="1" ht="30" customHeight="1">
      <c r="B90" s="29"/>
      <c r="C90" s="75" t="s">
        <v>80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190">
        <v>0</v>
      </c>
      <c r="AH90" s="191"/>
      <c r="AI90" s="191"/>
      <c r="AJ90" s="191"/>
      <c r="AK90" s="191"/>
      <c r="AL90" s="191"/>
      <c r="AM90" s="191"/>
      <c r="AN90" s="190">
        <v>0</v>
      </c>
      <c r="AO90" s="191"/>
      <c r="AP90" s="191"/>
      <c r="AQ90" s="31"/>
      <c r="AS90" s="71" t="s">
        <v>81</v>
      </c>
      <c r="AT90" s="72" t="s">
        <v>82</v>
      </c>
      <c r="AU90" s="72" t="s">
        <v>36</v>
      </c>
      <c r="AV90" s="73" t="s">
        <v>59</v>
      </c>
      <c r="BE90" s="179"/>
    </row>
    <row r="91" spans="2:48" s="1" customFormat="1" ht="10.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1"/>
      <c r="AS91" s="92"/>
      <c r="AT91" s="50"/>
      <c r="AU91" s="50"/>
      <c r="AV91" s="52"/>
    </row>
    <row r="92" spans="2:43" s="1" customFormat="1" ht="30" customHeight="1">
      <c r="B92" s="29"/>
      <c r="C92" s="93" t="s">
        <v>83</v>
      </c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194">
        <f>ROUND(AG87+AG90,2)</f>
        <v>0</v>
      </c>
      <c r="AH92" s="194"/>
      <c r="AI92" s="194"/>
      <c r="AJ92" s="194"/>
      <c r="AK92" s="194"/>
      <c r="AL92" s="194"/>
      <c r="AM92" s="194"/>
      <c r="AN92" s="194">
        <f>AN87+AN90</f>
        <v>0</v>
      </c>
      <c r="AO92" s="194"/>
      <c r="AP92" s="194"/>
      <c r="AQ92" s="31"/>
    </row>
    <row r="93" spans="2:43" s="1" customFormat="1" ht="6.75" customHeight="1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5"/>
    </row>
  </sheetData>
  <sheetProtection/>
  <mergeCells count="45">
    <mergeCell ref="C2:AP2"/>
    <mergeCell ref="C4:AP4"/>
    <mergeCell ref="K5:AO5"/>
    <mergeCell ref="K6:AO6"/>
    <mergeCell ref="E23:AN23"/>
    <mergeCell ref="AK26:AO26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AM83:AP83"/>
    <mergeCell ref="C85:G85"/>
    <mergeCell ref="I85:AF85"/>
    <mergeCell ref="AG85:AM85"/>
    <mergeCell ref="L35:O35"/>
    <mergeCell ref="W35:AE35"/>
    <mergeCell ref="AK35:AO35"/>
    <mergeCell ref="X37:AB37"/>
    <mergeCell ref="AK37:AO37"/>
    <mergeCell ref="C76:AP76"/>
    <mergeCell ref="AR2:BE2"/>
    <mergeCell ref="AN88:AP88"/>
    <mergeCell ref="AG88:AM88"/>
    <mergeCell ref="AS82:AT84"/>
    <mergeCell ref="AN85:AP85"/>
    <mergeCell ref="AK27:AO27"/>
    <mergeCell ref="AG87:AM87"/>
    <mergeCell ref="AN87:AP87"/>
    <mergeCell ref="L78:AO78"/>
    <mergeCell ref="AM82:AP82"/>
    <mergeCell ref="AG90:AM90"/>
    <mergeCell ref="AN90:AP90"/>
    <mergeCell ref="D88:H88"/>
    <mergeCell ref="J88:AF88"/>
    <mergeCell ref="AG92:AM92"/>
    <mergeCell ref="AN92:AP92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008 - Oprava Ledolamu'!C2" tooltip="008 - Oprava Ledolamu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4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202" sqref="L20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40" width="9.28125" style="0" customWidth="1"/>
    <col min="41" max="61" width="0" style="0" hidden="1" customWidth="1"/>
  </cols>
  <sheetData>
    <row r="1" spans="1:63" ht="21.75" customHeight="1">
      <c r="A1" s="168"/>
      <c r="B1" s="165"/>
      <c r="C1" s="165"/>
      <c r="D1" s="166" t="s">
        <v>1</v>
      </c>
      <c r="E1" s="165"/>
      <c r="F1" s="167" t="s">
        <v>237</v>
      </c>
      <c r="G1" s="167"/>
      <c r="H1" s="246" t="s">
        <v>238</v>
      </c>
      <c r="I1" s="246"/>
      <c r="J1" s="246"/>
      <c r="K1" s="246"/>
      <c r="L1" s="167" t="s">
        <v>239</v>
      </c>
      <c r="M1" s="165"/>
      <c r="N1" s="165"/>
      <c r="O1" s="166" t="s">
        <v>84</v>
      </c>
      <c r="P1" s="165"/>
      <c r="Q1" s="165"/>
      <c r="R1" s="165"/>
      <c r="S1" s="167" t="s">
        <v>240</v>
      </c>
      <c r="T1" s="167"/>
      <c r="U1" s="168"/>
      <c r="V1" s="16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</row>
    <row r="2" spans="3:43" ht="36.75" customHeight="1">
      <c r="C2" s="221" t="s">
        <v>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S2" s="195" t="s">
        <v>6</v>
      </c>
      <c r="T2" s="196"/>
      <c r="U2" s="196"/>
      <c r="V2" s="196"/>
      <c r="W2" s="196"/>
      <c r="X2" s="196"/>
      <c r="Y2" s="196"/>
      <c r="Z2" s="196"/>
      <c r="AA2" s="196"/>
      <c r="AB2" s="196"/>
      <c r="AC2" s="196"/>
      <c r="AQ2" s="15" t="s">
        <v>79</v>
      </c>
    </row>
    <row r="3" spans="2:43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Q3" s="15" t="s">
        <v>85</v>
      </c>
    </row>
    <row r="4" spans="2:43" ht="36.75" customHeight="1">
      <c r="B4" s="19"/>
      <c r="C4" s="218" t="s">
        <v>86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1"/>
      <c r="T4" s="22" t="s">
        <v>11</v>
      </c>
      <c r="AQ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4.75" customHeight="1">
      <c r="B6" s="19"/>
      <c r="C6" s="20"/>
      <c r="D6" s="26" t="s">
        <v>15</v>
      </c>
      <c r="E6" s="20"/>
      <c r="F6" s="269" t="str">
        <f>'Rekapitulace stavby'!K6</f>
        <v>Most ev.č.206-004 Rabštejn n. Střelou / kamenný ledolam</v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"/>
      <c r="R6" s="21"/>
    </row>
    <row r="7" spans="2:18" s="1" customFormat="1" ht="32.25" customHeight="1">
      <c r="B7" s="29"/>
      <c r="C7" s="30"/>
      <c r="D7" s="25" t="s">
        <v>87</v>
      </c>
      <c r="E7" s="30"/>
      <c r="F7" s="223" t="s">
        <v>88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30"/>
      <c r="R7" s="31"/>
    </row>
    <row r="8" spans="2:18" s="1" customFormat="1" ht="14.25" customHeight="1">
      <c r="B8" s="29"/>
      <c r="C8" s="30"/>
      <c r="D8" s="26" t="s">
        <v>17</v>
      </c>
      <c r="E8" s="30"/>
      <c r="F8" s="24" t="s">
        <v>3</v>
      </c>
      <c r="G8" s="30"/>
      <c r="H8" s="30"/>
      <c r="I8" s="30"/>
      <c r="J8" s="30"/>
      <c r="K8" s="30"/>
      <c r="L8" s="30"/>
      <c r="M8" s="26" t="s">
        <v>18</v>
      </c>
      <c r="N8" s="30"/>
      <c r="O8" s="24" t="s">
        <v>3</v>
      </c>
      <c r="P8" s="30"/>
      <c r="Q8" s="30"/>
      <c r="R8" s="31"/>
    </row>
    <row r="9" spans="2:18" s="1" customFormat="1" ht="14.25" customHeight="1">
      <c r="B9" s="29"/>
      <c r="C9" s="30"/>
      <c r="D9" s="26" t="s">
        <v>20</v>
      </c>
      <c r="E9" s="30"/>
      <c r="F9" s="24" t="s">
        <v>21</v>
      </c>
      <c r="G9" s="30"/>
      <c r="H9" s="30"/>
      <c r="I9" s="30"/>
      <c r="J9" s="30"/>
      <c r="K9" s="30"/>
      <c r="L9" s="30"/>
      <c r="M9" s="26" t="s">
        <v>22</v>
      </c>
      <c r="N9" s="30"/>
      <c r="O9" s="270">
        <f>'Rekapitulace stavby'!AN8</f>
        <v>43321</v>
      </c>
      <c r="P9" s="191"/>
      <c r="Q9" s="30"/>
      <c r="R9" s="31"/>
    </row>
    <row r="10" spans="2:18" s="1" customFormat="1" ht="10.5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25" customHeight="1">
      <c r="B11" s="29"/>
      <c r="C11" s="30"/>
      <c r="D11" s="26" t="s">
        <v>25</v>
      </c>
      <c r="E11" s="30"/>
      <c r="F11" s="30"/>
      <c r="G11" s="30"/>
      <c r="H11" s="30"/>
      <c r="I11" s="30"/>
      <c r="J11" s="30"/>
      <c r="K11" s="30"/>
      <c r="L11" s="30"/>
      <c r="M11" s="26" t="s">
        <v>26</v>
      </c>
      <c r="N11" s="30"/>
      <c r="O11" s="222">
        <f>IF('Rekapitulace stavby'!AN10="","",'Rekapitulace stavby'!AN10)</f>
      </c>
      <c r="P11" s="191"/>
      <c r="Q11" s="30"/>
      <c r="R11" s="31"/>
    </row>
    <row r="12" spans="2:18" s="1" customFormat="1" ht="18" customHeight="1">
      <c r="B12" s="29"/>
      <c r="C12" s="30"/>
      <c r="D12" s="30"/>
      <c r="E12" s="24" t="str">
        <f>IF('Rekapitulace stavby'!E11="","",'Rekapitulace stavby'!E11)</f>
        <v> </v>
      </c>
      <c r="F12" s="30"/>
      <c r="G12" s="30"/>
      <c r="H12" s="30"/>
      <c r="I12" s="30"/>
      <c r="J12" s="30"/>
      <c r="K12" s="30"/>
      <c r="L12" s="30"/>
      <c r="M12" s="26" t="s">
        <v>27</v>
      </c>
      <c r="N12" s="30"/>
      <c r="O12" s="222">
        <f>IF('Rekapitulace stavby'!AN11="","",'Rekapitulace stavby'!AN11)</f>
      </c>
      <c r="P12" s="191"/>
      <c r="Q12" s="30"/>
      <c r="R12" s="31"/>
    </row>
    <row r="13" spans="2:18" s="1" customFormat="1" ht="6.7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25" customHeight="1">
      <c r="B14" s="29"/>
      <c r="C14" s="30"/>
      <c r="D14" s="26" t="s">
        <v>28</v>
      </c>
      <c r="E14" s="30"/>
      <c r="F14" s="30"/>
      <c r="G14" s="30"/>
      <c r="H14" s="30"/>
      <c r="I14" s="30"/>
      <c r="J14" s="30"/>
      <c r="K14" s="30"/>
      <c r="L14" s="30"/>
      <c r="M14" s="26" t="s">
        <v>26</v>
      </c>
      <c r="N14" s="30"/>
      <c r="O14" s="222">
        <f>IF('Rekapitulace stavby'!AN13="","",'Rekapitulace stavby'!AN13)</f>
      </c>
      <c r="P14" s="191"/>
      <c r="Q14" s="30"/>
      <c r="R14" s="31"/>
    </row>
    <row r="15" spans="2:18" s="1" customFormat="1" ht="18" customHeight="1">
      <c r="B15" s="29"/>
      <c r="C15" s="30"/>
      <c r="D15" s="30"/>
      <c r="E15" s="24" t="str">
        <f>IF('Rekapitulace stavby'!E14="","",'Rekapitulace stavby'!E14)</f>
        <v> </v>
      </c>
      <c r="F15" s="30"/>
      <c r="G15" s="30"/>
      <c r="H15" s="30"/>
      <c r="I15" s="30"/>
      <c r="J15" s="30"/>
      <c r="K15" s="30"/>
      <c r="L15" s="30"/>
      <c r="M15" s="26" t="s">
        <v>27</v>
      </c>
      <c r="N15" s="30"/>
      <c r="O15" s="222">
        <f>IF('Rekapitulace stavby'!AN14="","",'Rekapitulace stavby'!AN14)</f>
      </c>
      <c r="P15" s="191"/>
      <c r="Q15" s="30"/>
      <c r="R15" s="31"/>
    </row>
    <row r="16" spans="2:18" s="1" customFormat="1" ht="6.7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25" customHeight="1">
      <c r="B17" s="29"/>
      <c r="C17" s="30"/>
      <c r="D17" s="26" t="s">
        <v>29</v>
      </c>
      <c r="E17" s="30"/>
      <c r="F17" s="30"/>
      <c r="G17" s="30"/>
      <c r="H17" s="30"/>
      <c r="I17" s="30"/>
      <c r="J17" s="30"/>
      <c r="K17" s="30"/>
      <c r="L17" s="30"/>
      <c r="M17" s="26" t="s">
        <v>26</v>
      </c>
      <c r="N17" s="30"/>
      <c r="O17" s="222">
        <f>IF('Rekapitulace stavby'!AN16="","",'Rekapitulace stavby'!AN16)</f>
      </c>
      <c r="P17" s="191"/>
      <c r="Q17" s="30"/>
      <c r="R17" s="31"/>
    </row>
    <row r="18" spans="2:18" s="1" customFormat="1" ht="18" customHeight="1">
      <c r="B18" s="29"/>
      <c r="C18" s="30"/>
      <c r="D18" s="30"/>
      <c r="E18" s="24" t="str">
        <f>IF('Rekapitulace stavby'!E17="","",'Rekapitulace stavby'!E17)</f>
        <v> </v>
      </c>
      <c r="F18" s="30"/>
      <c r="G18" s="30"/>
      <c r="H18" s="30"/>
      <c r="I18" s="30"/>
      <c r="J18" s="30"/>
      <c r="K18" s="30"/>
      <c r="L18" s="30"/>
      <c r="M18" s="26" t="s">
        <v>27</v>
      </c>
      <c r="N18" s="30"/>
      <c r="O18" s="222">
        <f>IF('Rekapitulace stavby'!AN17="","",'Rekapitulace stavby'!AN17)</f>
      </c>
      <c r="P18" s="191"/>
      <c r="Q18" s="30"/>
      <c r="R18" s="31"/>
    </row>
    <row r="19" spans="2:18" s="1" customFormat="1" ht="6.7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25" customHeight="1">
      <c r="B20" s="29"/>
      <c r="C20" s="30"/>
      <c r="D20" s="26" t="s">
        <v>31</v>
      </c>
      <c r="E20" s="30"/>
      <c r="F20" s="30"/>
      <c r="G20" s="30"/>
      <c r="H20" s="30"/>
      <c r="I20" s="30"/>
      <c r="J20" s="30"/>
      <c r="K20" s="30"/>
      <c r="L20" s="30"/>
      <c r="M20" s="26" t="s">
        <v>26</v>
      </c>
      <c r="N20" s="30"/>
      <c r="O20" s="222">
        <f>IF('Rekapitulace stavby'!AN19="","",'Rekapitulace stavby'!AN19)</f>
      </c>
      <c r="P20" s="191"/>
      <c r="Q20" s="30"/>
      <c r="R20" s="31"/>
    </row>
    <row r="21" spans="2:18" s="1" customFormat="1" ht="18" customHeight="1">
      <c r="B21" s="29"/>
      <c r="C21" s="30"/>
      <c r="D21" s="30"/>
      <c r="E21" s="24" t="str">
        <f>IF('Rekapitulace stavby'!E20="","",'Rekapitulace stavby'!E20)</f>
        <v> </v>
      </c>
      <c r="F21" s="30"/>
      <c r="G21" s="30"/>
      <c r="H21" s="30"/>
      <c r="I21" s="30"/>
      <c r="J21" s="30"/>
      <c r="K21" s="30"/>
      <c r="L21" s="30"/>
      <c r="M21" s="26" t="s">
        <v>27</v>
      </c>
      <c r="N21" s="30"/>
      <c r="O21" s="222">
        <f>IF('Rekapitulace stavby'!AN20="","",'Rekapitulace stavby'!AN20)</f>
      </c>
      <c r="P21" s="191"/>
      <c r="Q21" s="30"/>
      <c r="R21" s="31"/>
    </row>
    <row r="22" spans="2:18" s="1" customFormat="1" ht="6.7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25" customHeight="1">
      <c r="B23" s="29"/>
      <c r="C23" s="30"/>
      <c r="D23" s="26" t="s">
        <v>32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224" t="s">
        <v>3</v>
      </c>
      <c r="F24" s="191"/>
      <c r="G24" s="191"/>
      <c r="H24" s="191"/>
      <c r="I24" s="191"/>
      <c r="J24" s="191"/>
      <c r="K24" s="191"/>
      <c r="L24" s="191"/>
      <c r="M24" s="30"/>
      <c r="N24" s="30"/>
      <c r="O24" s="30"/>
      <c r="P24" s="30"/>
      <c r="Q24" s="30"/>
      <c r="R24" s="31"/>
    </row>
    <row r="25" spans="2:18" s="1" customFormat="1" ht="6.7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75" customHeight="1">
      <c r="B26" s="29"/>
      <c r="C26" s="30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30"/>
      <c r="R26" s="31"/>
    </row>
    <row r="27" spans="2:18" s="1" customFormat="1" ht="14.25" customHeight="1">
      <c r="B27" s="29"/>
      <c r="C27" s="30"/>
      <c r="D27" s="95" t="s">
        <v>89</v>
      </c>
      <c r="E27" s="30"/>
      <c r="F27" s="30"/>
      <c r="G27" s="30"/>
      <c r="H27" s="30"/>
      <c r="I27" s="30"/>
      <c r="J27" s="30"/>
      <c r="K27" s="30"/>
      <c r="L27" s="30"/>
      <c r="M27" s="204">
        <f>N88</f>
        <v>0</v>
      </c>
      <c r="N27" s="191"/>
      <c r="O27" s="191"/>
      <c r="P27" s="191"/>
      <c r="Q27" s="30"/>
      <c r="R27" s="31"/>
    </row>
    <row r="28" spans="2:18" s="1" customFormat="1" ht="14.25" customHeight="1">
      <c r="B28" s="29"/>
      <c r="C28" s="30"/>
      <c r="D28" s="28" t="s">
        <v>90</v>
      </c>
      <c r="E28" s="30"/>
      <c r="F28" s="30"/>
      <c r="G28" s="30"/>
      <c r="H28" s="30"/>
      <c r="I28" s="30"/>
      <c r="J28" s="30"/>
      <c r="K28" s="30"/>
      <c r="L28" s="30"/>
      <c r="M28" s="204">
        <f>N102</f>
        <v>0</v>
      </c>
      <c r="N28" s="191"/>
      <c r="O28" s="191"/>
      <c r="P28" s="191"/>
      <c r="Q28" s="30"/>
      <c r="R28" s="31"/>
    </row>
    <row r="29" spans="2:18" s="1" customFormat="1" ht="6.7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4.75" customHeight="1">
      <c r="B30" s="29"/>
      <c r="C30" s="30"/>
      <c r="D30" s="96" t="s">
        <v>35</v>
      </c>
      <c r="E30" s="30"/>
      <c r="F30" s="30"/>
      <c r="G30" s="30"/>
      <c r="H30" s="30"/>
      <c r="I30" s="30"/>
      <c r="J30" s="30"/>
      <c r="K30" s="30"/>
      <c r="L30" s="30"/>
      <c r="M30" s="276">
        <f>ROUND(M27+M28,2)</f>
        <v>0</v>
      </c>
      <c r="N30" s="191"/>
      <c r="O30" s="191"/>
      <c r="P30" s="191"/>
      <c r="Q30" s="30"/>
      <c r="R30" s="31"/>
    </row>
    <row r="31" spans="2:18" s="1" customFormat="1" ht="6.75" customHeight="1">
      <c r="B31" s="29"/>
      <c r="C31" s="3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0"/>
      <c r="R31" s="31"/>
    </row>
    <row r="32" spans="2:18" s="1" customFormat="1" ht="14.25" customHeight="1">
      <c r="B32" s="29"/>
      <c r="C32" s="30"/>
      <c r="D32" s="36" t="s">
        <v>36</v>
      </c>
      <c r="E32" s="36" t="s">
        <v>37</v>
      </c>
      <c r="F32" s="37">
        <v>0.21</v>
      </c>
      <c r="G32" s="97" t="s">
        <v>38</v>
      </c>
      <c r="H32" s="274">
        <f>M30</f>
        <v>0</v>
      </c>
      <c r="I32" s="191"/>
      <c r="J32" s="191"/>
      <c r="K32" s="30"/>
      <c r="L32" s="30"/>
      <c r="M32" s="274">
        <f>H32*0.21</f>
        <v>0</v>
      </c>
      <c r="N32" s="191"/>
      <c r="O32" s="191"/>
      <c r="P32" s="191"/>
      <c r="Q32" s="30"/>
      <c r="R32" s="31"/>
    </row>
    <row r="33" spans="2:18" s="1" customFormat="1" ht="14.25" customHeight="1">
      <c r="B33" s="29"/>
      <c r="C33" s="30"/>
      <c r="D33" s="30"/>
      <c r="E33" s="36" t="s">
        <v>39</v>
      </c>
      <c r="F33" s="37">
        <v>0.15</v>
      </c>
      <c r="G33" s="97" t="s">
        <v>38</v>
      </c>
      <c r="H33" s="274">
        <f>ROUND((SUM(BC102:BC103)+SUM(BC121:BC201)),2)</f>
        <v>0</v>
      </c>
      <c r="I33" s="191"/>
      <c r="J33" s="191"/>
      <c r="K33" s="30"/>
      <c r="L33" s="30"/>
      <c r="M33" s="274">
        <f>ROUND(ROUND((SUM(BC102:BC103)+SUM(BC121:BC201)),2)*F33,2)</f>
        <v>0</v>
      </c>
      <c r="N33" s="191"/>
      <c r="O33" s="191"/>
      <c r="P33" s="191"/>
      <c r="Q33" s="30"/>
      <c r="R33" s="31"/>
    </row>
    <row r="34" spans="2:18" s="1" customFormat="1" ht="14.25" customHeight="1" hidden="1">
      <c r="B34" s="29"/>
      <c r="C34" s="30"/>
      <c r="D34" s="30"/>
      <c r="E34" s="36" t="s">
        <v>40</v>
      </c>
      <c r="F34" s="37">
        <v>0.21</v>
      </c>
      <c r="G34" s="97" t="s">
        <v>38</v>
      </c>
      <c r="H34" s="274">
        <f>ROUND((SUM(BD102:BD103)+SUM(BD121:BD201)),2)</f>
        <v>0</v>
      </c>
      <c r="I34" s="191"/>
      <c r="J34" s="191"/>
      <c r="K34" s="30"/>
      <c r="L34" s="30"/>
      <c r="M34" s="274">
        <v>0</v>
      </c>
      <c r="N34" s="191"/>
      <c r="O34" s="191"/>
      <c r="P34" s="191"/>
      <c r="Q34" s="30"/>
      <c r="R34" s="31"/>
    </row>
    <row r="35" spans="2:18" s="1" customFormat="1" ht="14.25" customHeight="1" hidden="1">
      <c r="B35" s="29"/>
      <c r="C35" s="30"/>
      <c r="D35" s="30"/>
      <c r="E35" s="36" t="s">
        <v>41</v>
      </c>
      <c r="F35" s="37">
        <v>0.15</v>
      </c>
      <c r="G35" s="97" t="s">
        <v>38</v>
      </c>
      <c r="H35" s="274">
        <f>ROUND((SUM(BE102:BE103)+SUM(BE121:BE201)),2)</f>
        <v>0</v>
      </c>
      <c r="I35" s="191"/>
      <c r="J35" s="191"/>
      <c r="K35" s="30"/>
      <c r="L35" s="30"/>
      <c r="M35" s="274">
        <v>0</v>
      </c>
      <c r="N35" s="191"/>
      <c r="O35" s="191"/>
      <c r="P35" s="191"/>
      <c r="Q35" s="30"/>
      <c r="R35" s="31"/>
    </row>
    <row r="36" spans="2:18" s="1" customFormat="1" ht="14.25" customHeight="1" hidden="1">
      <c r="B36" s="29"/>
      <c r="C36" s="30"/>
      <c r="D36" s="30"/>
      <c r="E36" s="36" t="s">
        <v>42</v>
      </c>
      <c r="F36" s="37">
        <v>0</v>
      </c>
      <c r="G36" s="97" t="s">
        <v>38</v>
      </c>
      <c r="H36" s="274">
        <f>ROUND((SUM(BF102:BF103)+SUM(BF121:BF201)),2)</f>
        <v>0</v>
      </c>
      <c r="I36" s="191"/>
      <c r="J36" s="191"/>
      <c r="K36" s="30"/>
      <c r="L36" s="30"/>
      <c r="M36" s="274">
        <v>0</v>
      </c>
      <c r="N36" s="191"/>
      <c r="O36" s="191"/>
      <c r="P36" s="191"/>
      <c r="Q36" s="30"/>
      <c r="R36" s="31"/>
    </row>
    <row r="37" spans="2:18" s="1" customFormat="1" ht="6.7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4.75" customHeight="1">
      <c r="B38" s="29"/>
      <c r="C38" s="94"/>
      <c r="D38" s="98" t="s">
        <v>43</v>
      </c>
      <c r="E38" s="70"/>
      <c r="F38" s="70"/>
      <c r="G38" s="99" t="s">
        <v>44</v>
      </c>
      <c r="H38" s="100" t="s">
        <v>45</v>
      </c>
      <c r="I38" s="70"/>
      <c r="J38" s="70"/>
      <c r="K38" s="70"/>
      <c r="L38" s="275">
        <f>SUM(M30:M36)</f>
        <v>0</v>
      </c>
      <c r="M38" s="202"/>
      <c r="N38" s="202"/>
      <c r="O38" s="202"/>
      <c r="P38" s="203"/>
      <c r="Q38" s="94"/>
      <c r="R38" s="31"/>
    </row>
    <row r="39" spans="2:18" s="1" customFormat="1" ht="14.2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2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29"/>
      <c r="C50" s="30"/>
      <c r="D50" s="44" t="s">
        <v>46</v>
      </c>
      <c r="E50" s="45"/>
      <c r="F50" s="45"/>
      <c r="G50" s="45"/>
      <c r="H50" s="46"/>
      <c r="I50" s="30"/>
      <c r="J50" s="44" t="s">
        <v>47</v>
      </c>
      <c r="K50" s="45"/>
      <c r="L50" s="45"/>
      <c r="M50" s="45"/>
      <c r="N50" s="45"/>
      <c r="O50" s="45"/>
      <c r="P50" s="46"/>
      <c r="Q50" s="30"/>
      <c r="R50" s="31"/>
    </row>
    <row r="51" spans="2:18" ht="13.5">
      <c r="B51" s="19"/>
      <c r="C51" s="20"/>
      <c r="D51" s="47"/>
      <c r="E51" s="20"/>
      <c r="F51" s="20"/>
      <c r="G51" s="20"/>
      <c r="H51" s="48"/>
      <c r="I51" s="20"/>
      <c r="J51" s="47"/>
      <c r="K51" s="20"/>
      <c r="L51" s="20"/>
      <c r="M51" s="20"/>
      <c r="N51" s="20"/>
      <c r="O51" s="20"/>
      <c r="P51" s="48"/>
      <c r="Q51" s="20"/>
      <c r="R51" s="21"/>
    </row>
    <row r="52" spans="2:18" ht="13.5">
      <c r="B52" s="19"/>
      <c r="C52" s="20"/>
      <c r="D52" s="47"/>
      <c r="E52" s="20"/>
      <c r="F52" s="20"/>
      <c r="G52" s="20"/>
      <c r="H52" s="48"/>
      <c r="I52" s="20"/>
      <c r="J52" s="47"/>
      <c r="K52" s="20"/>
      <c r="L52" s="20"/>
      <c r="M52" s="20"/>
      <c r="N52" s="20"/>
      <c r="O52" s="20"/>
      <c r="P52" s="48"/>
      <c r="Q52" s="20"/>
      <c r="R52" s="21"/>
    </row>
    <row r="53" spans="2:18" ht="13.5">
      <c r="B53" s="19"/>
      <c r="C53" s="20"/>
      <c r="D53" s="47"/>
      <c r="E53" s="20"/>
      <c r="F53" s="20"/>
      <c r="G53" s="20"/>
      <c r="H53" s="48"/>
      <c r="I53" s="20"/>
      <c r="J53" s="47"/>
      <c r="K53" s="20"/>
      <c r="L53" s="20"/>
      <c r="M53" s="20"/>
      <c r="N53" s="20"/>
      <c r="O53" s="20"/>
      <c r="P53" s="48"/>
      <c r="Q53" s="20"/>
      <c r="R53" s="21"/>
    </row>
    <row r="54" spans="2:18" ht="13.5">
      <c r="B54" s="19"/>
      <c r="C54" s="20"/>
      <c r="D54" s="47"/>
      <c r="E54" s="20"/>
      <c r="F54" s="20"/>
      <c r="G54" s="20"/>
      <c r="H54" s="48"/>
      <c r="I54" s="20"/>
      <c r="J54" s="47"/>
      <c r="K54" s="20"/>
      <c r="L54" s="20"/>
      <c r="M54" s="20"/>
      <c r="N54" s="20"/>
      <c r="O54" s="20"/>
      <c r="P54" s="48"/>
      <c r="Q54" s="20"/>
      <c r="R54" s="21"/>
    </row>
    <row r="55" spans="2:18" ht="13.5">
      <c r="B55" s="19"/>
      <c r="C55" s="20"/>
      <c r="D55" s="47"/>
      <c r="E55" s="20"/>
      <c r="F55" s="20"/>
      <c r="G55" s="20"/>
      <c r="H55" s="48"/>
      <c r="I55" s="20"/>
      <c r="J55" s="47"/>
      <c r="K55" s="20"/>
      <c r="L55" s="20"/>
      <c r="M55" s="20"/>
      <c r="N55" s="20"/>
      <c r="O55" s="20"/>
      <c r="P55" s="48"/>
      <c r="Q55" s="20"/>
      <c r="R55" s="21"/>
    </row>
    <row r="56" spans="2:18" ht="13.5">
      <c r="B56" s="19"/>
      <c r="C56" s="20"/>
      <c r="D56" s="47"/>
      <c r="E56" s="20"/>
      <c r="F56" s="20"/>
      <c r="G56" s="20"/>
      <c r="H56" s="48"/>
      <c r="I56" s="20"/>
      <c r="J56" s="47"/>
      <c r="K56" s="20"/>
      <c r="L56" s="20"/>
      <c r="M56" s="20"/>
      <c r="N56" s="20"/>
      <c r="O56" s="20"/>
      <c r="P56" s="48"/>
      <c r="Q56" s="20"/>
      <c r="R56" s="21"/>
    </row>
    <row r="57" spans="2:18" ht="13.5">
      <c r="B57" s="19"/>
      <c r="C57" s="20"/>
      <c r="D57" s="47"/>
      <c r="E57" s="20"/>
      <c r="F57" s="20"/>
      <c r="G57" s="20"/>
      <c r="H57" s="48"/>
      <c r="I57" s="20"/>
      <c r="J57" s="47"/>
      <c r="K57" s="20"/>
      <c r="L57" s="20"/>
      <c r="M57" s="20"/>
      <c r="N57" s="20"/>
      <c r="O57" s="20"/>
      <c r="P57" s="48"/>
      <c r="Q57" s="20"/>
      <c r="R57" s="21"/>
    </row>
    <row r="58" spans="2:18" ht="13.5">
      <c r="B58" s="19"/>
      <c r="C58" s="20"/>
      <c r="D58" s="47"/>
      <c r="E58" s="20"/>
      <c r="F58" s="20"/>
      <c r="G58" s="20"/>
      <c r="H58" s="48"/>
      <c r="I58" s="20"/>
      <c r="J58" s="47"/>
      <c r="K58" s="20"/>
      <c r="L58" s="20"/>
      <c r="M58" s="20"/>
      <c r="N58" s="20"/>
      <c r="O58" s="20"/>
      <c r="P58" s="48"/>
      <c r="Q58" s="20"/>
      <c r="R58" s="21"/>
    </row>
    <row r="59" spans="2:18" s="1" customFormat="1" ht="15">
      <c r="B59" s="29"/>
      <c r="C59" s="30"/>
      <c r="D59" s="49" t="s">
        <v>48</v>
      </c>
      <c r="E59" s="50"/>
      <c r="F59" s="50"/>
      <c r="G59" s="51" t="s">
        <v>49</v>
      </c>
      <c r="H59" s="52"/>
      <c r="I59" s="30"/>
      <c r="J59" s="49" t="s">
        <v>48</v>
      </c>
      <c r="K59" s="50"/>
      <c r="L59" s="50"/>
      <c r="M59" s="50"/>
      <c r="N59" s="51" t="s">
        <v>49</v>
      </c>
      <c r="O59" s="50"/>
      <c r="P59" s="52"/>
      <c r="Q59" s="30"/>
      <c r="R59" s="31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29"/>
      <c r="C61" s="30"/>
      <c r="D61" s="44" t="s">
        <v>50</v>
      </c>
      <c r="E61" s="45"/>
      <c r="F61" s="45"/>
      <c r="G61" s="45"/>
      <c r="H61" s="46"/>
      <c r="I61" s="30"/>
      <c r="J61" s="44" t="s">
        <v>51</v>
      </c>
      <c r="K61" s="45"/>
      <c r="L61" s="45"/>
      <c r="M61" s="45"/>
      <c r="N61" s="45"/>
      <c r="O61" s="45"/>
      <c r="P61" s="46"/>
      <c r="Q61" s="30"/>
      <c r="R61" s="31"/>
    </row>
    <row r="62" spans="2:18" ht="13.5">
      <c r="B62" s="19"/>
      <c r="C62" s="20"/>
      <c r="D62" s="47"/>
      <c r="E62" s="20"/>
      <c r="F62" s="20"/>
      <c r="G62" s="20"/>
      <c r="H62" s="48"/>
      <c r="I62" s="20"/>
      <c r="J62" s="47"/>
      <c r="K62" s="20"/>
      <c r="L62" s="20"/>
      <c r="M62" s="20"/>
      <c r="N62" s="20"/>
      <c r="O62" s="20"/>
      <c r="P62" s="48"/>
      <c r="Q62" s="20"/>
      <c r="R62" s="21"/>
    </row>
    <row r="63" spans="2:18" ht="13.5">
      <c r="B63" s="19"/>
      <c r="C63" s="20"/>
      <c r="D63" s="47"/>
      <c r="E63" s="20"/>
      <c r="F63" s="20"/>
      <c r="G63" s="20"/>
      <c r="H63" s="48"/>
      <c r="I63" s="20"/>
      <c r="J63" s="47"/>
      <c r="K63" s="20"/>
      <c r="L63" s="20"/>
      <c r="M63" s="20"/>
      <c r="N63" s="20"/>
      <c r="O63" s="20"/>
      <c r="P63" s="48"/>
      <c r="Q63" s="20"/>
      <c r="R63" s="21"/>
    </row>
    <row r="64" spans="2:18" ht="13.5">
      <c r="B64" s="19"/>
      <c r="C64" s="20"/>
      <c r="D64" s="47"/>
      <c r="E64" s="20"/>
      <c r="F64" s="20"/>
      <c r="G64" s="20"/>
      <c r="H64" s="48"/>
      <c r="I64" s="20"/>
      <c r="J64" s="47"/>
      <c r="K64" s="20"/>
      <c r="L64" s="20"/>
      <c r="M64" s="20"/>
      <c r="N64" s="20"/>
      <c r="O64" s="20"/>
      <c r="P64" s="48"/>
      <c r="Q64" s="20"/>
      <c r="R64" s="21"/>
    </row>
    <row r="65" spans="2:18" ht="13.5">
      <c r="B65" s="19"/>
      <c r="C65" s="20"/>
      <c r="D65" s="47"/>
      <c r="E65" s="20"/>
      <c r="F65" s="20"/>
      <c r="G65" s="20"/>
      <c r="H65" s="48"/>
      <c r="I65" s="20"/>
      <c r="J65" s="47"/>
      <c r="K65" s="20"/>
      <c r="L65" s="20"/>
      <c r="M65" s="20"/>
      <c r="N65" s="20"/>
      <c r="O65" s="20"/>
      <c r="P65" s="48"/>
      <c r="Q65" s="20"/>
      <c r="R65" s="21"/>
    </row>
    <row r="66" spans="2:18" ht="13.5">
      <c r="B66" s="19"/>
      <c r="C66" s="20"/>
      <c r="D66" s="47"/>
      <c r="E66" s="20"/>
      <c r="F66" s="20"/>
      <c r="G66" s="20"/>
      <c r="H66" s="48"/>
      <c r="I66" s="20"/>
      <c r="J66" s="47"/>
      <c r="K66" s="20"/>
      <c r="L66" s="20"/>
      <c r="M66" s="20"/>
      <c r="N66" s="20"/>
      <c r="O66" s="20"/>
      <c r="P66" s="48"/>
      <c r="Q66" s="20"/>
      <c r="R66" s="21"/>
    </row>
    <row r="67" spans="2:18" ht="13.5">
      <c r="B67" s="19"/>
      <c r="C67" s="20"/>
      <c r="D67" s="47"/>
      <c r="E67" s="20"/>
      <c r="F67" s="20"/>
      <c r="G67" s="20"/>
      <c r="H67" s="48"/>
      <c r="I67" s="20"/>
      <c r="J67" s="47"/>
      <c r="K67" s="20"/>
      <c r="L67" s="20"/>
      <c r="M67" s="20"/>
      <c r="N67" s="20"/>
      <c r="O67" s="20"/>
      <c r="P67" s="48"/>
      <c r="Q67" s="20"/>
      <c r="R67" s="21"/>
    </row>
    <row r="68" spans="2:18" ht="13.5">
      <c r="B68" s="19"/>
      <c r="C68" s="20"/>
      <c r="D68" s="47"/>
      <c r="E68" s="20"/>
      <c r="F68" s="20"/>
      <c r="G68" s="20"/>
      <c r="H68" s="48"/>
      <c r="I68" s="20"/>
      <c r="J68" s="47"/>
      <c r="K68" s="20"/>
      <c r="L68" s="20"/>
      <c r="M68" s="20"/>
      <c r="N68" s="20"/>
      <c r="O68" s="20"/>
      <c r="P68" s="48"/>
      <c r="Q68" s="20"/>
      <c r="R68" s="21"/>
    </row>
    <row r="69" spans="2:18" ht="13.5">
      <c r="B69" s="19"/>
      <c r="C69" s="20"/>
      <c r="D69" s="47"/>
      <c r="E69" s="20"/>
      <c r="F69" s="20"/>
      <c r="G69" s="20"/>
      <c r="H69" s="48"/>
      <c r="I69" s="20"/>
      <c r="J69" s="47"/>
      <c r="K69" s="20"/>
      <c r="L69" s="20"/>
      <c r="M69" s="20"/>
      <c r="N69" s="20"/>
      <c r="O69" s="20"/>
      <c r="P69" s="48"/>
      <c r="Q69" s="20"/>
      <c r="R69" s="21"/>
    </row>
    <row r="70" spans="2:18" s="1" customFormat="1" ht="15">
      <c r="B70" s="29"/>
      <c r="C70" s="30"/>
      <c r="D70" s="49" t="s">
        <v>48</v>
      </c>
      <c r="E70" s="50"/>
      <c r="F70" s="50"/>
      <c r="G70" s="51" t="s">
        <v>49</v>
      </c>
      <c r="H70" s="52"/>
      <c r="I70" s="30"/>
      <c r="J70" s="49" t="s">
        <v>48</v>
      </c>
      <c r="K70" s="50"/>
      <c r="L70" s="50"/>
      <c r="M70" s="50"/>
      <c r="N70" s="51" t="s">
        <v>49</v>
      </c>
      <c r="O70" s="50"/>
      <c r="P70" s="52"/>
      <c r="Q70" s="30"/>
      <c r="R70" s="31"/>
    </row>
    <row r="71" spans="2:18" s="1" customFormat="1" ht="14.2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7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75" customHeight="1">
      <c r="B76" s="29"/>
      <c r="C76" s="218" t="s">
        <v>91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31"/>
    </row>
    <row r="77" spans="2:18" s="1" customFormat="1" ht="6.7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6" t="s">
        <v>15</v>
      </c>
      <c r="D78" s="30"/>
      <c r="E78" s="30"/>
      <c r="F78" s="269" t="str">
        <f>F6</f>
        <v>Most ev.č.206-004 Rabštejn n. Střelou / kamenný ledolam</v>
      </c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30"/>
      <c r="R78" s="31"/>
    </row>
    <row r="79" spans="2:18" s="1" customFormat="1" ht="36.75" customHeight="1">
      <c r="B79" s="29"/>
      <c r="C79" s="63" t="s">
        <v>87</v>
      </c>
      <c r="D79" s="30"/>
      <c r="E79" s="30"/>
      <c r="F79" s="207" t="str">
        <f>F7</f>
        <v>008 - Oprava Ledolamu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30"/>
      <c r="R79" s="31"/>
    </row>
    <row r="80" spans="2:18" s="1" customFormat="1" ht="6.7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6" t="s">
        <v>20</v>
      </c>
      <c r="D81" s="30"/>
      <c r="E81" s="30"/>
      <c r="F81" s="24" t="str">
        <f>F9</f>
        <v> </v>
      </c>
      <c r="G81" s="30"/>
      <c r="H81" s="30"/>
      <c r="I81" s="30"/>
      <c r="J81" s="30"/>
      <c r="K81" s="26" t="s">
        <v>22</v>
      </c>
      <c r="L81" s="30"/>
      <c r="M81" s="270">
        <f>IF(O9="","",O9)</f>
        <v>43321</v>
      </c>
      <c r="N81" s="191"/>
      <c r="O81" s="191"/>
      <c r="P81" s="191"/>
      <c r="Q81" s="30"/>
      <c r="R81" s="31"/>
    </row>
    <row r="82" spans="2:18" s="1" customFormat="1" ht="6.7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6" t="s">
        <v>25</v>
      </c>
      <c r="D83" s="30"/>
      <c r="E83" s="30"/>
      <c r="F83" s="24" t="str">
        <f>E12</f>
        <v> </v>
      </c>
      <c r="G83" s="30"/>
      <c r="H83" s="30"/>
      <c r="I83" s="30"/>
      <c r="J83" s="30"/>
      <c r="K83" s="26" t="s">
        <v>29</v>
      </c>
      <c r="L83" s="30"/>
      <c r="M83" s="222" t="str">
        <f>E18</f>
        <v> </v>
      </c>
      <c r="N83" s="191"/>
      <c r="O83" s="191"/>
      <c r="P83" s="191"/>
      <c r="Q83" s="191"/>
      <c r="R83" s="31"/>
    </row>
    <row r="84" spans="2:18" s="1" customFormat="1" ht="14.25" customHeight="1">
      <c r="B84" s="29"/>
      <c r="C84" s="26" t="s">
        <v>28</v>
      </c>
      <c r="D84" s="30"/>
      <c r="E84" s="30"/>
      <c r="F84" s="24" t="str">
        <f>IF(E15="","",E15)</f>
        <v> </v>
      </c>
      <c r="G84" s="30"/>
      <c r="H84" s="30"/>
      <c r="I84" s="30"/>
      <c r="J84" s="30"/>
      <c r="K84" s="26" t="s">
        <v>31</v>
      </c>
      <c r="L84" s="30"/>
      <c r="M84" s="222" t="str">
        <f>E21</f>
        <v> </v>
      </c>
      <c r="N84" s="191"/>
      <c r="O84" s="191"/>
      <c r="P84" s="191"/>
      <c r="Q84" s="191"/>
      <c r="R84" s="31"/>
    </row>
    <row r="85" spans="2:18" s="1" customFormat="1" ht="9.7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73" t="s">
        <v>92</v>
      </c>
      <c r="D86" s="243"/>
      <c r="E86" s="243"/>
      <c r="F86" s="243"/>
      <c r="G86" s="243"/>
      <c r="H86" s="94"/>
      <c r="I86" s="94"/>
      <c r="J86" s="94"/>
      <c r="K86" s="94"/>
      <c r="L86" s="94"/>
      <c r="M86" s="94"/>
      <c r="N86" s="273" t="s">
        <v>93</v>
      </c>
      <c r="O86" s="191"/>
      <c r="P86" s="191"/>
      <c r="Q86" s="191"/>
      <c r="R86" s="31"/>
    </row>
    <row r="87" spans="2:18" s="1" customFormat="1" ht="9.7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4" s="1" customFormat="1" ht="29.25" customHeight="1">
      <c r="B88" s="29"/>
      <c r="C88" s="101" t="s">
        <v>94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190">
        <f>N121</f>
        <v>0</v>
      </c>
      <c r="O88" s="191"/>
      <c r="P88" s="191"/>
      <c r="Q88" s="191"/>
      <c r="R88" s="31"/>
      <c r="AR88" s="15" t="s">
        <v>95</v>
      </c>
    </row>
    <row r="89" spans="2:18" s="6" customFormat="1" ht="24.75" customHeight="1">
      <c r="B89" s="102"/>
      <c r="C89" s="103"/>
      <c r="D89" s="104" t="s">
        <v>96</v>
      </c>
      <c r="E89" s="103"/>
      <c r="F89" s="103"/>
      <c r="G89" s="103"/>
      <c r="H89" s="103"/>
      <c r="I89" s="103"/>
      <c r="J89" s="103"/>
      <c r="K89" s="103"/>
      <c r="L89" s="103"/>
      <c r="M89" s="103"/>
      <c r="N89" s="240">
        <f>N122</f>
        <v>0</v>
      </c>
      <c r="O89" s="241"/>
      <c r="P89" s="241"/>
      <c r="Q89" s="241"/>
      <c r="R89" s="105"/>
    </row>
    <row r="90" spans="2:18" s="6" customFormat="1" ht="24.75" customHeight="1">
      <c r="B90" s="102"/>
      <c r="C90" s="103"/>
      <c r="D90" s="104" t="s">
        <v>97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40">
        <f>N132</f>
        <v>0</v>
      </c>
      <c r="O90" s="241"/>
      <c r="P90" s="241"/>
      <c r="Q90" s="241"/>
      <c r="R90" s="105"/>
    </row>
    <row r="91" spans="2:18" s="6" customFormat="1" ht="24.75" customHeight="1">
      <c r="B91" s="102"/>
      <c r="C91" s="103"/>
      <c r="D91" s="104" t="s">
        <v>98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40">
        <f>N135</f>
        <v>0</v>
      </c>
      <c r="O91" s="241"/>
      <c r="P91" s="241"/>
      <c r="Q91" s="241"/>
      <c r="R91" s="105"/>
    </row>
    <row r="92" spans="2:18" s="7" customFormat="1" ht="19.5" customHeight="1">
      <c r="B92" s="106"/>
      <c r="C92" s="107"/>
      <c r="D92" s="108" t="s">
        <v>99</v>
      </c>
      <c r="E92" s="107"/>
      <c r="F92" s="107"/>
      <c r="G92" s="107"/>
      <c r="H92" s="107"/>
      <c r="I92" s="107"/>
      <c r="J92" s="107"/>
      <c r="K92" s="107"/>
      <c r="L92" s="107"/>
      <c r="M92" s="107"/>
      <c r="N92" s="271">
        <f>N136</f>
        <v>0</v>
      </c>
      <c r="O92" s="272"/>
      <c r="P92" s="272"/>
      <c r="Q92" s="272"/>
      <c r="R92" s="109"/>
    </row>
    <row r="93" spans="2:18" s="6" customFormat="1" ht="24.75" customHeight="1">
      <c r="B93" s="102"/>
      <c r="C93" s="103"/>
      <c r="D93" s="104" t="s">
        <v>100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40">
        <f>N144</f>
        <v>0</v>
      </c>
      <c r="O93" s="241"/>
      <c r="P93" s="241"/>
      <c r="Q93" s="241"/>
      <c r="R93" s="105"/>
    </row>
    <row r="94" spans="2:18" s="7" customFormat="1" ht="19.5" customHeight="1">
      <c r="B94" s="106"/>
      <c r="C94" s="107"/>
      <c r="D94" s="108" t="s">
        <v>101</v>
      </c>
      <c r="E94" s="107"/>
      <c r="F94" s="107"/>
      <c r="G94" s="107"/>
      <c r="H94" s="107"/>
      <c r="I94" s="107"/>
      <c r="J94" s="107"/>
      <c r="K94" s="107"/>
      <c r="L94" s="107"/>
      <c r="M94" s="107"/>
      <c r="N94" s="271">
        <f>N145</f>
        <v>0</v>
      </c>
      <c r="O94" s="272"/>
      <c r="P94" s="272"/>
      <c r="Q94" s="272"/>
      <c r="R94" s="109"/>
    </row>
    <row r="95" spans="2:18" s="7" customFormat="1" ht="19.5" customHeight="1">
      <c r="B95" s="106"/>
      <c r="C95" s="107"/>
      <c r="D95" s="108" t="s">
        <v>102</v>
      </c>
      <c r="E95" s="107"/>
      <c r="F95" s="107"/>
      <c r="G95" s="107"/>
      <c r="H95" s="107"/>
      <c r="I95" s="107"/>
      <c r="J95" s="107"/>
      <c r="K95" s="107"/>
      <c r="L95" s="107"/>
      <c r="M95" s="107"/>
      <c r="N95" s="271">
        <f>N152</f>
        <v>0</v>
      </c>
      <c r="O95" s="272"/>
      <c r="P95" s="272"/>
      <c r="Q95" s="272"/>
      <c r="R95" s="109"/>
    </row>
    <row r="96" spans="2:18" s="7" customFormat="1" ht="19.5" customHeight="1">
      <c r="B96" s="106"/>
      <c r="C96" s="107"/>
      <c r="D96" s="108" t="s">
        <v>103</v>
      </c>
      <c r="E96" s="107"/>
      <c r="F96" s="107"/>
      <c r="G96" s="107"/>
      <c r="H96" s="107"/>
      <c r="I96" s="107"/>
      <c r="J96" s="107"/>
      <c r="K96" s="107"/>
      <c r="L96" s="107"/>
      <c r="M96" s="107"/>
      <c r="N96" s="271">
        <f>N159</f>
        <v>0</v>
      </c>
      <c r="O96" s="272"/>
      <c r="P96" s="272"/>
      <c r="Q96" s="272"/>
      <c r="R96" s="109"/>
    </row>
    <row r="97" spans="2:18" s="7" customFormat="1" ht="19.5" customHeight="1">
      <c r="B97" s="106"/>
      <c r="C97" s="107"/>
      <c r="D97" s="108" t="s">
        <v>104</v>
      </c>
      <c r="E97" s="107"/>
      <c r="F97" s="107"/>
      <c r="G97" s="107"/>
      <c r="H97" s="107"/>
      <c r="I97" s="107"/>
      <c r="J97" s="107"/>
      <c r="K97" s="107"/>
      <c r="L97" s="107"/>
      <c r="M97" s="107"/>
      <c r="N97" s="271">
        <f>N166</f>
        <v>0</v>
      </c>
      <c r="O97" s="272"/>
      <c r="P97" s="272"/>
      <c r="Q97" s="272"/>
      <c r="R97" s="109"/>
    </row>
    <row r="98" spans="2:18" s="7" customFormat="1" ht="19.5" customHeight="1">
      <c r="B98" s="106"/>
      <c r="C98" s="107"/>
      <c r="D98" s="108" t="s">
        <v>105</v>
      </c>
      <c r="E98" s="107"/>
      <c r="F98" s="107"/>
      <c r="G98" s="107"/>
      <c r="H98" s="107"/>
      <c r="I98" s="107"/>
      <c r="J98" s="107"/>
      <c r="K98" s="107"/>
      <c r="L98" s="107"/>
      <c r="M98" s="107"/>
      <c r="N98" s="271">
        <f>N173</f>
        <v>0</v>
      </c>
      <c r="O98" s="272"/>
      <c r="P98" s="272"/>
      <c r="Q98" s="272"/>
      <c r="R98" s="109"/>
    </row>
    <row r="99" spans="2:18" s="7" customFormat="1" ht="19.5" customHeight="1">
      <c r="B99" s="106"/>
      <c r="C99" s="107"/>
      <c r="D99" s="108" t="s">
        <v>106</v>
      </c>
      <c r="E99" s="107"/>
      <c r="F99" s="107"/>
      <c r="G99" s="107"/>
      <c r="H99" s="107"/>
      <c r="I99" s="107"/>
      <c r="J99" s="107"/>
      <c r="K99" s="107"/>
      <c r="L99" s="107"/>
      <c r="M99" s="107"/>
      <c r="N99" s="271">
        <f>N180</f>
        <v>0</v>
      </c>
      <c r="O99" s="272"/>
      <c r="P99" s="272"/>
      <c r="Q99" s="272"/>
      <c r="R99" s="109"/>
    </row>
    <row r="100" spans="2:18" s="7" customFormat="1" ht="19.5" customHeight="1">
      <c r="B100" s="106"/>
      <c r="C100" s="107"/>
      <c r="D100" s="108" t="s">
        <v>107</v>
      </c>
      <c r="E100" s="107"/>
      <c r="F100" s="107"/>
      <c r="G100" s="107"/>
      <c r="H100" s="107"/>
      <c r="I100" s="107"/>
      <c r="J100" s="107"/>
      <c r="K100" s="107"/>
      <c r="L100" s="107"/>
      <c r="M100" s="107"/>
      <c r="N100" s="271">
        <f>N187</f>
        <v>0</v>
      </c>
      <c r="O100" s="272"/>
      <c r="P100" s="272"/>
      <c r="Q100" s="272"/>
      <c r="R100" s="109"/>
    </row>
    <row r="101" spans="2:18" s="1" customFormat="1" ht="21.75" customHeight="1">
      <c r="B101" s="29"/>
      <c r="C101" s="30"/>
      <c r="D101" s="104" t="s">
        <v>241</v>
      </c>
      <c r="E101" s="169"/>
      <c r="F101" s="169"/>
      <c r="G101" s="169"/>
      <c r="H101" s="169"/>
      <c r="I101" s="169"/>
      <c r="J101" s="169"/>
      <c r="K101" s="169"/>
      <c r="L101" s="169"/>
      <c r="M101" s="169"/>
      <c r="N101" s="240">
        <f>N202</f>
        <v>0</v>
      </c>
      <c r="O101" s="241"/>
      <c r="P101" s="241"/>
      <c r="Q101" s="241"/>
      <c r="R101" s="31"/>
    </row>
    <row r="102" spans="2:21" s="1" customFormat="1" ht="29.25" customHeight="1">
      <c r="B102" s="29"/>
      <c r="C102" s="101" t="s">
        <v>108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242">
        <v>0</v>
      </c>
      <c r="O102" s="191"/>
      <c r="P102" s="191"/>
      <c r="Q102" s="191"/>
      <c r="R102" s="31"/>
      <c r="T102" s="110"/>
      <c r="U102" s="111" t="s">
        <v>36</v>
      </c>
    </row>
    <row r="103" spans="2:18" s="1" customFormat="1" ht="18" customHeight="1"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1"/>
    </row>
    <row r="104" spans="2:18" s="1" customFormat="1" ht="29.25" customHeight="1">
      <c r="B104" s="29"/>
      <c r="C104" s="93" t="s">
        <v>83</v>
      </c>
      <c r="D104" s="94"/>
      <c r="E104" s="94"/>
      <c r="F104" s="94"/>
      <c r="G104" s="94"/>
      <c r="H104" s="94"/>
      <c r="I104" s="94"/>
      <c r="J104" s="94"/>
      <c r="K104" s="94"/>
      <c r="L104" s="194">
        <f>ROUND(SUM(N88+N102),2)</f>
        <v>0</v>
      </c>
      <c r="M104" s="243"/>
      <c r="N104" s="243"/>
      <c r="O104" s="243"/>
      <c r="P104" s="243"/>
      <c r="Q104" s="243"/>
      <c r="R104" s="31"/>
    </row>
    <row r="105" spans="2:18" s="1" customFormat="1" ht="6.75" customHeight="1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5"/>
    </row>
    <row r="109" spans="2:18" s="1" customFormat="1" ht="6.75" customHeight="1"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spans="2:18" s="1" customFormat="1" ht="36.75" customHeight="1">
      <c r="B110" s="29"/>
      <c r="C110" s="218" t="s">
        <v>109</v>
      </c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31"/>
    </row>
    <row r="111" spans="2:18" s="1" customFormat="1" ht="6.75" customHeight="1"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1"/>
    </row>
    <row r="112" spans="2:18" s="1" customFormat="1" ht="30" customHeight="1">
      <c r="B112" s="29"/>
      <c r="C112" s="26" t="s">
        <v>15</v>
      </c>
      <c r="D112" s="30"/>
      <c r="E112" s="30"/>
      <c r="F112" s="269" t="str">
        <f>F6</f>
        <v>Most ev.č.206-004 Rabštejn n. Střelou / kamenný ledolam</v>
      </c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30"/>
      <c r="R112" s="31"/>
    </row>
    <row r="113" spans="2:18" s="1" customFormat="1" ht="36.75" customHeight="1">
      <c r="B113" s="29"/>
      <c r="C113" s="63" t="s">
        <v>87</v>
      </c>
      <c r="D113" s="30"/>
      <c r="E113" s="30"/>
      <c r="F113" s="207" t="str">
        <f>F7</f>
        <v>008 - Oprava Ledolamu</v>
      </c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30"/>
      <c r="R113" s="31"/>
    </row>
    <row r="114" spans="2:18" s="1" customFormat="1" ht="6.75" customHeight="1"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1"/>
    </row>
    <row r="115" spans="2:18" s="1" customFormat="1" ht="18" customHeight="1">
      <c r="B115" s="29"/>
      <c r="C115" s="26" t="s">
        <v>20</v>
      </c>
      <c r="D115" s="30"/>
      <c r="E115" s="30"/>
      <c r="F115" s="24" t="str">
        <f>F9</f>
        <v> </v>
      </c>
      <c r="G115" s="30"/>
      <c r="H115" s="30"/>
      <c r="I115" s="30"/>
      <c r="J115" s="30"/>
      <c r="K115" s="26" t="s">
        <v>22</v>
      </c>
      <c r="L115" s="30"/>
      <c r="M115" s="270">
        <f>IF(O9="","",O9)</f>
        <v>43321</v>
      </c>
      <c r="N115" s="191"/>
      <c r="O115" s="191"/>
      <c r="P115" s="191"/>
      <c r="Q115" s="30"/>
      <c r="R115" s="31"/>
    </row>
    <row r="116" spans="2:18" s="1" customFormat="1" ht="6.75" customHeight="1"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1"/>
    </row>
    <row r="117" spans="2:18" s="1" customFormat="1" ht="15">
      <c r="B117" s="29"/>
      <c r="C117" s="26" t="s">
        <v>25</v>
      </c>
      <c r="D117" s="30"/>
      <c r="E117" s="30"/>
      <c r="F117" s="24" t="str">
        <f>E12</f>
        <v> </v>
      </c>
      <c r="G117" s="30"/>
      <c r="H117" s="30"/>
      <c r="I117" s="30"/>
      <c r="J117" s="30"/>
      <c r="K117" s="26" t="s">
        <v>29</v>
      </c>
      <c r="L117" s="30"/>
      <c r="M117" s="222" t="str">
        <f>E18</f>
        <v> </v>
      </c>
      <c r="N117" s="191"/>
      <c r="O117" s="191"/>
      <c r="P117" s="191"/>
      <c r="Q117" s="191"/>
      <c r="R117" s="31"/>
    </row>
    <row r="118" spans="2:18" s="1" customFormat="1" ht="14.25" customHeight="1">
      <c r="B118" s="29"/>
      <c r="C118" s="26" t="s">
        <v>28</v>
      </c>
      <c r="D118" s="30"/>
      <c r="E118" s="30"/>
      <c r="F118" s="24" t="str">
        <f>IF(E15="","",E15)</f>
        <v> </v>
      </c>
      <c r="G118" s="30"/>
      <c r="H118" s="30"/>
      <c r="I118" s="30"/>
      <c r="J118" s="30"/>
      <c r="K118" s="26" t="s">
        <v>31</v>
      </c>
      <c r="L118" s="30"/>
      <c r="M118" s="222" t="str">
        <f>E21</f>
        <v> </v>
      </c>
      <c r="N118" s="191"/>
      <c r="O118" s="191"/>
      <c r="P118" s="191"/>
      <c r="Q118" s="191"/>
      <c r="R118" s="31"/>
    </row>
    <row r="119" spans="2:18" s="1" customFormat="1" ht="9.75" customHeight="1"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1"/>
    </row>
    <row r="120" spans="2:27" s="8" customFormat="1" ht="29.25" customHeight="1">
      <c r="B120" s="112"/>
      <c r="C120" s="113" t="s">
        <v>110</v>
      </c>
      <c r="D120" s="114" t="s">
        <v>111</v>
      </c>
      <c r="E120" s="114" t="s">
        <v>54</v>
      </c>
      <c r="F120" s="265" t="s">
        <v>112</v>
      </c>
      <c r="G120" s="266"/>
      <c r="H120" s="266"/>
      <c r="I120" s="266"/>
      <c r="J120" s="114" t="s">
        <v>113</v>
      </c>
      <c r="K120" s="114" t="s">
        <v>114</v>
      </c>
      <c r="L120" s="267" t="s">
        <v>115</v>
      </c>
      <c r="M120" s="266"/>
      <c r="N120" s="265" t="s">
        <v>93</v>
      </c>
      <c r="O120" s="266"/>
      <c r="P120" s="266"/>
      <c r="Q120" s="268"/>
      <c r="R120" s="115"/>
      <c r="T120" s="71" t="s">
        <v>116</v>
      </c>
      <c r="U120" s="72" t="s">
        <v>36</v>
      </c>
      <c r="V120" s="72" t="s">
        <v>117</v>
      </c>
      <c r="W120" s="72" t="s">
        <v>118</v>
      </c>
      <c r="X120" s="72" t="s">
        <v>119</v>
      </c>
      <c r="Y120" s="72" t="s">
        <v>120</v>
      </c>
      <c r="Z120" s="72" t="s">
        <v>121</v>
      </c>
      <c r="AA120" s="73" t="s">
        <v>122</v>
      </c>
    </row>
    <row r="121" spans="2:60" s="1" customFormat="1" ht="29.25" customHeight="1">
      <c r="B121" s="29"/>
      <c r="C121" s="75" t="s">
        <v>89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247">
        <f>N122+N132+N135+N144+N202</f>
        <v>0</v>
      </c>
      <c r="O121" s="248"/>
      <c r="P121" s="248"/>
      <c r="Q121" s="248"/>
      <c r="R121" s="31"/>
      <c r="T121" s="74"/>
      <c r="U121" s="45"/>
      <c r="V121" s="45"/>
      <c r="W121" s="116">
        <f>W122+W132+W135+W144</f>
        <v>0</v>
      </c>
      <c r="X121" s="45"/>
      <c r="Y121" s="116">
        <f>Y122+Y132+Y135+Y144</f>
        <v>0.005</v>
      </c>
      <c r="Z121" s="45"/>
      <c r="AA121" s="117">
        <f>AA122+AA132+AA135+AA144</f>
        <v>0</v>
      </c>
      <c r="AQ121" s="15" t="s">
        <v>71</v>
      </c>
      <c r="AR121" s="15" t="s">
        <v>95</v>
      </c>
      <c r="BH121" s="118">
        <f>BH122+BH132+BH135+BH144</f>
        <v>0</v>
      </c>
    </row>
    <row r="122" spans="2:60" s="9" customFormat="1" ht="36.75" customHeight="1">
      <c r="B122" s="119"/>
      <c r="C122" s="120"/>
      <c r="D122" s="121" t="s">
        <v>96</v>
      </c>
      <c r="E122" s="121"/>
      <c r="F122" s="121"/>
      <c r="G122" s="121"/>
      <c r="H122" s="121"/>
      <c r="I122" s="121"/>
      <c r="J122" s="121"/>
      <c r="K122" s="121"/>
      <c r="L122" s="121"/>
      <c r="M122" s="121"/>
      <c r="N122" s="249">
        <f>BH122</f>
        <v>0</v>
      </c>
      <c r="O122" s="250"/>
      <c r="P122" s="250"/>
      <c r="Q122" s="250"/>
      <c r="R122" s="122"/>
      <c r="T122" s="123"/>
      <c r="U122" s="120"/>
      <c r="V122" s="120"/>
      <c r="W122" s="124">
        <f>SUM(W123:W131)</f>
        <v>0</v>
      </c>
      <c r="X122" s="120"/>
      <c r="Y122" s="124">
        <f>SUM(Y123:Y131)</f>
        <v>0.005</v>
      </c>
      <c r="Z122" s="120"/>
      <c r="AA122" s="125">
        <f>SUM(AA123:AA131)</f>
        <v>0</v>
      </c>
      <c r="AO122" s="126" t="s">
        <v>19</v>
      </c>
      <c r="AQ122" s="127" t="s">
        <v>71</v>
      </c>
      <c r="AR122" s="127" t="s">
        <v>72</v>
      </c>
      <c r="AV122" s="126" t="s">
        <v>123</v>
      </c>
      <c r="BH122" s="128">
        <f>SUM(BH123:BH131)</f>
        <v>0</v>
      </c>
    </row>
    <row r="123" spans="2:62" s="1" customFormat="1" ht="31.5" customHeight="1">
      <c r="B123" s="129"/>
      <c r="C123" s="130" t="s">
        <v>72</v>
      </c>
      <c r="D123" s="130" t="s">
        <v>124</v>
      </c>
      <c r="E123" s="131" t="s">
        <v>275</v>
      </c>
      <c r="F123" s="239" t="s">
        <v>125</v>
      </c>
      <c r="G123" s="226"/>
      <c r="H123" s="226"/>
      <c r="I123" s="226"/>
      <c r="J123" s="132" t="s">
        <v>126</v>
      </c>
      <c r="K123" s="133">
        <v>55</v>
      </c>
      <c r="L123" s="225">
        <v>0</v>
      </c>
      <c r="M123" s="226"/>
      <c r="N123" s="225">
        <f>ROUND(L123*K123,2)</f>
        <v>0</v>
      </c>
      <c r="O123" s="226"/>
      <c r="P123" s="226"/>
      <c r="Q123" s="226"/>
      <c r="R123" s="134"/>
      <c r="T123" s="135" t="s">
        <v>3</v>
      </c>
      <c r="U123" s="38" t="s">
        <v>37</v>
      </c>
      <c r="V123" s="136">
        <v>0</v>
      </c>
      <c r="W123" s="136">
        <f>V123*K123</f>
        <v>0</v>
      </c>
      <c r="X123" s="136">
        <v>0</v>
      </c>
      <c r="Y123" s="136">
        <f>X123*K123</f>
        <v>0</v>
      </c>
      <c r="Z123" s="136">
        <v>0</v>
      </c>
      <c r="AA123" s="137">
        <f>Z123*K123</f>
        <v>0</v>
      </c>
      <c r="AO123" s="15" t="s">
        <v>127</v>
      </c>
      <c r="AQ123" s="15" t="s">
        <v>124</v>
      </c>
      <c r="AR123" s="15" t="s">
        <v>19</v>
      </c>
      <c r="AV123" s="15" t="s">
        <v>123</v>
      </c>
      <c r="BB123" s="138">
        <f>IF(U123="základní",N123,0)</f>
        <v>0</v>
      </c>
      <c r="BC123" s="138">
        <f>IF(U123="snížená",N123,0)</f>
        <v>0</v>
      </c>
      <c r="BD123" s="138">
        <f>IF(U123="zákl. přenesená",N123,0)</f>
        <v>0</v>
      </c>
      <c r="BE123" s="138">
        <f>IF(U123="sníž. přenesená",N123,0)</f>
        <v>0</v>
      </c>
      <c r="BF123" s="138">
        <f>IF(U123="nulová",N123,0)</f>
        <v>0</v>
      </c>
      <c r="BG123" s="15" t="s">
        <v>19</v>
      </c>
      <c r="BH123" s="138">
        <f>ROUND(L123*K123,2)</f>
        <v>0</v>
      </c>
      <c r="BI123" s="15" t="s">
        <v>127</v>
      </c>
      <c r="BJ123" s="15" t="s">
        <v>19</v>
      </c>
    </row>
    <row r="124" spans="2:48" s="10" customFormat="1" ht="22.5" customHeight="1">
      <c r="B124" s="139"/>
      <c r="C124" s="140"/>
      <c r="D124" s="140"/>
      <c r="E124" s="141" t="s">
        <v>3</v>
      </c>
      <c r="F124" s="261" t="s">
        <v>128</v>
      </c>
      <c r="G124" s="262"/>
      <c r="H124" s="262"/>
      <c r="I124" s="262"/>
      <c r="J124" s="140"/>
      <c r="K124" s="142">
        <v>55</v>
      </c>
      <c r="L124" s="140"/>
      <c r="M124" s="140"/>
      <c r="N124" s="140"/>
      <c r="O124" s="140"/>
      <c r="P124" s="140"/>
      <c r="Q124" s="140"/>
      <c r="R124" s="143"/>
      <c r="T124" s="144"/>
      <c r="U124" s="140"/>
      <c r="V124" s="140"/>
      <c r="W124" s="140"/>
      <c r="X124" s="140"/>
      <c r="Y124" s="140"/>
      <c r="Z124" s="140"/>
      <c r="AA124" s="145"/>
      <c r="AQ124" s="146" t="s">
        <v>129</v>
      </c>
      <c r="AR124" s="146" t="s">
        <v>19</v>
      </c>
      <c r="AS124" s="10" t="s">
        <v>85</v>
      </c>
      <c r="AT124" s="10" t="s">
        <v>30</v>
      </c>
      <c r="AU124" s="10" t="s">
        <v>72</v>
      </c>
      <c r="AV124" s="146" t="s">
        <v>123</v>
      </c>
    </row>
    <row r="125" spans="2:48" s="11" customFormat="1" ht="22.5" customHeight="1">
      <c r="B125" s="147"/>
      <c r="C125" s="148"/>
      <c r="D125" s="148"/>
      <c r="E125" s="149" t="s">
        <v>3</v>
      </c>
      <c r="F125" s="263" t="s">
        <v>130</v>
      </c>
      <c r="G125" s="264"/>
      <c r="H125" s="264"/>
      <c r="I125" s="264"/>
      <c r="J125" s="148"/>
      <c r="K125" s="150">
        <v>55</v>
      </c>
      <c r="L125" s="148"/>
      <c r="M125" s="148"/>
      <c r="N125" s="148"/>
      <c r="O125" s="148"/>
      <c r="P125" s="148"/>
      <c r="Q125" s="148"/>
      <c r="R125" s="151"/>
      <c r="T125" s="152"/>
      <c r="U125" s="148"/>
      <c r="V125" s="148"/>
      <c r="W125" s="148"/>
      <c r="X125" s="148"/>
      <c r="Y125" s="148"/>
      <c r="Z125" s="148"/>
      <c r="AA125" s="153"/>
      <c r="AQ125" s="154" t="s">
        <v>129</v>
      </c>
      <c r="AR125" s="154" t="s">
        <v>19</v>
      </c>
      <c r="AS125" s="11" t="s">
        <v>127</v>
      </c>
      <c r="AT125" s="11" t="s">
        <v>30</v>
      </c>
      <c r="AU125" s="11" t="s">
        <v>19</v>
      </c>
      <c r="AV125" s="154" t="s">
        <v>123</v>
      </c>
    </row>
    <row r="126" spans="2:62" s="1" customFormat="1" ht="22.5" customHeight="1">
      <c r="B126" s="129"/>
      <c r="C126" s="130" t="s">
        <v>72</v>
      </c>
      <c r="D126" s="130" t="s">
        <v>124</v>
      </c>
      <c r="E126" s="131" t="s">
        <v>276</v>
      </c>
      <c r="F126" s="239" t="s">
        <v>131</v>
      </c>
      <c r="G126" s="226"/>
      <c r="H126" s="226"/>
      <c r="I126" s="226"/>
      <c r="J126" s="132" t="s">
        <v>126</v>
      </c>
      <c r="K126" s="133">
        <v>55</v>
      </c>
      <c r="L126" s="225">
        <v>0</v>
      </c>
      <c r="M126" s="226"/>
      <c r="N126" s="225">
        <f>ROUND(L126*K126,2)</f>
        <v>0</v>
      </c>
      <c r="O126" s="226"/>
      <c r="P126" s="226"/>
      <c r="Q126" s="226"/>
      <c r="R126" s="134"/>
      <c r="T126" s="135" t="s">
        <v>3</v>
      </c>
      <c r="U126" s="38" t="s">
        <v>37</v>
      </c>
      <c r="V126" s="136">
        <v>0</v>
      </c>
      <c r="W126" s="136">
        <f>V126*K126</f>
        <v>0</v>
      </c>
      <c r="X126" s="136">
        <v>0</v>
      </c>
      <c r="Y126" s="136">
        <f>X126*K126</f>
        <v>0</v>
      </c>
      <c r="Z126" s="136">
        <v>0</v>
      </c>
      <c r="AA126" s="137">
        <f>Z126*K126</f>
        <v>0</v>
      </c>
      <c r="AO126" s="15" t="s">
        <v>127</v>
      </c>
      <c r="AQ126" s="15" t="s">
        <v>124</v>
      </c>
      <c r="AR126" s="15" t="s">
        <v>19</v>
      </c>
      <c r="AV126" s="15" t="s">
        <v>123</v>
      </c>
      <c r="BB126" s="138">
        <f>IF(U126="základní",N126,0)</f>
        <v>0</v>
      </c>
      <c r="BC126" s="138">
        <f>IF(U126="snížená",N126,0)</f>
        <v>0</v>
      </c>
      <c r="BD126" s="138">
        <f>IF(U126="zákl. přenesená",N126,0)</f>
        <v>0</v>
      </c>
      <c r="BE126" s="138">
        <f>IF(U126="sníž. přenesená",N126,0)</f>
        <v>0</v>
      </c>
      <c r="BF126" s="138">
        <f>IF(U126="nulová",N126,0)</f>
        <v>0</v>
      </c>
      <c r="BG126" s="15" t="s">
        <v>19</v>
      </c>
      <c r="BH126" s="138">
        <f>ROUND(L126*K126,2)</f>
        <v>0</v>
      </c>
      <c r="BI126" s="15" t="s">
        <v>127</v>
      </c>
      <c r="BJ126" s="15" t="s">
        <v>85</v>
      </c>
    </row>
    <row r="127" spans="2:62" s="1" customFormat="1" ht="22.5" customHeight="1">
      <c r="B127" s="129"/>
      <c r="C127" s="130" t="s">
        <v>72</v>
      </c>
      <c r="D127" s="130" t="s">
        <v>124</v>
      </c>
      <c r="E127" s="131" t="s">
        <v>277</v>
      </c>
      <c r="F127" s="239" t="s">
        <v>132</v>
      </c>
      <c r="G127" s="226"/>
      <c r="H127" s="226"/>
      <c r="I127" s="226"/>
      <c r="J127" s="132" t="s">
        <v>126</v>
      </c>
      <c r="K127" s="133">
        <v>55</v>
      </c>
      <c r="L127" s="225">
        <v>0</v>
      </c>
      <c r="M127" s="226"/>
      <c r="N127" s="225">
        <f>ROUND(L127*K127,2)</f>
        <v>0</v>
      </c>
      <c r="O127" s="226"/>
      <c r="P127" s="226"/>
      <c r="Q127" s="226"/>
      <c r="R127" s="134"/>
      <c r="T127" s="135" t="s">
        <v>3</v>
      </c>
      <c r="U127" s="38" t="s">
        <v>37</v>
      </c>
      <c r="V127" s="136">
        <v>0</v>
      </c>
      <c r="W127" s="136">
        <f>V127*K127</f>
        <v>0</v>
      </c>
      <c r="X127" s="136">
        <v>0</v>
      </c>
      <c r="Y127" s="136">
        <f>X127*K127</f>
        <v>0</v>
      </c>
      <c r="Z127" s="136">
        <v>0</v>
      </c>
      <c r="AA127" s="137">
        <f>Z127*K127</f>
        <v>0</v>
      </c>
      <c r="AO127" s="15" t="s">
        <v>127</v>
      </c>
      <c r="AQ127" s="15" t="s">
        <v>124</v>
      </c>
      <c r="AR127" s="15" t="s">
        <v>19</v>
      </c>
      <c r="AV127" s="15" t="s">
        <v>123</v>
      </c>
      <c r="BB127" s="138">
        <f>IF(U127="základní",N127,0)</f>
        <v>0</v>
      </c>
      <c r="BC127" s="138">
        <f>IF(U127="snížená",N127,0)</f>
        <v>0</v>
      </c>
      <c r="BD127" s="138">
        <f>IF(U127="zákl. přenesená",N127,0)</f>
        <v>0</v>
      </c>
      <c r="BE127" s="138">
        <f>IF(U127="sníž. přenesená",N127,0)</f>
        <v>0</v>
      </c>
      <c r="BF127" s="138">
        <f>IF(U127="nulová",N127,0)</f>
        <v>0</v>
      </c>
      <c r="BG127" s="15" t="s">
        <v>19</v>
      </c>
      <c r="BH127" s="138">
        <f>ROUND(L127*K127,2)</f>
        <v>0</v>
      </c>
      <c r="BI127" s="15" t="s">
        <v>127</v>
      </c>
      <c r="BJ127" s="15" t="s">
        <v>133</v>
      </c>
    </row>
    <row r="128" spans="2:62" s="1" customFormat="1" ht="22.5" customHeight="1">
      <c r="B128" s="129"/>
      <c r="C128" s="130" t="s">
        <v>72</v>
      </c>
      <c r="D128" s="130" t="s">
        <v>124</v>
      </c>
      <c r="E128" s="131" t="s">
        <v>278</v>
      </c>
      <c r="F128" s="239" t="s">
        <v>134</v>
      </c>
      <c r="G128" s="226"/>
      <c r="H128" s="226"/>
      <c r="I128" s="226"/>
      <c r="J128" s="132" t="s">
        <v>126</v>
      </c>
      <c r="K128" s="133">
        <v>7</v>
      </c>
      <c r="L128" s="225">
        <v>0</v>
      </c>
      <c r="M128" s="226"/>
      <c r="N128" s="225">
        <f>ROUND(L128*K128,2)</f>
        <v>0</v>
      </c>
      <c r="O128" s="226"/>
      <c r="P128" s="226"/>
      <c r="Q128" s="226"/>
      <c r="R128" s="134"/>
      <c r="T128" s="135" t="s">
        <v>3</v>
      </c>
      <c r="U128" s="38" t="s">
        <v>37</v>
      </c>
      <c r="V128" s="136">
        <v>0</v>
      </c>
      <c r="W128" s="136">
        <f>V128*K128</f>
        <v>0</v>
      </c>
      <c r="X128" s="136">
        <v>0</v>
      </c>
      <c r="Y128" s="136">
        <f>X128*K128</f>
        <v>0</v>
      </c>
      <c r="Z128" s="136">
        <v>0</v>
      </c>
      <c r="AA128" s="137">
        <f>Z128*K128</f>
        <v>0</v>
      </c>
      <c r="AO128" s="15" t="s">
        <v>127</v>
      </c>
      <c r="AQ128" s="15" t="s">
        <v>124</v>
      </c>
      <c r="AR128" s="15" t="s">
        <v>19</v>
      </c>
      <c r="AV128" s="15" t="s">
        <v>123</v>
      </c>
      <c r="BB128" s="138">
        <f>IF(U128="základní",N128,0)</f>
        <v>0</v>
      </c>
      <c r="BC128" s="138">
        <f>IF(U128="snížená",N128,0)</f>
        <v>0</v>
      </c>
      <c r="BD128" s="138">
        <f>IF(U128="zákl. přenesená",N128,0)</f>
        <v>0</v>
      </c>
      <c r="BE128" s="138">
        <f>IF(U128="sníž. přenesená",N128,0)</f>
        <v>0</v>
      </c>
      <c r="BF128" s="138">
        <f>IF(U128="nulová",N128,0)</f>
        <v>0</v>
      </c>
      <c r="BG128" s="15" t="s">
        <v>19</v>
      </c>
      <c r="BH128" s="138">
        <f>ROUND(L128*K128,2)</f>
        <v>0</v>
      </c>
      <c r="BI128" s="15" t="s">
        <v>127</v>
      </c>
      <c r="BJ128" s="15" t="s">
        <v>127</v>
      </c>
    </row>
    <row r="129" spans="2:62" s="1" customFormat="1" ht="22.5" customHeight="1">
      <c r="B129" s="129"/>
      <c r="C129" s="155" t="s">
        <v>19</v>
      </c>
      <c r="D129" s="155" t="s">
        <v>135</v>
      </c>
      <c r="E129" s="156" t="s">
        <v>136</v>
      </c>
      <c r="F129" s="258" t="s">
        <v>137</v>
      </c>
      <c r="G129" s="259"/>
      <c r="H129" s="259"/>
      <c r="I129" s="259"/>
      <c r="J129" s="157" t="s">
        <v>126</v>
      </c>
      <c r="K129" s="158">
        <v>5</v>
      </c>
      <c r="L129" s="260">
        <v>0</v>
      </c>
      <c r="M129" s="259"/>
      <c r="N129" s="260">
        <f>ROUND(L129*K129,2)</f>
        <v>0</v>
      </c>
      <c r="O129" s="226"/>
      <c r="P129" s="226"/>
      <c r="Q129" s="226"/>
      <c r="R129" s="134"/>
      <c r="T129" s="135" t="s">
        <v>3</v>
      </c>
      <c r="U129" s="38" t="s">
        <v>37</v>
      </c>
      <c r="V129" s="136">
        <v>0</v>
      </c>
      <c r="W129" s="136">
        <f>V129*K129</f>
        <v>0</v>
      </c>
      <c r="X129" s="136">
        <v>0.001</v>
      </c>
      <c r="Y129" s="136">
        <f>X129*K129</f>
        <v>0.005</v>
      </c>
      <c r="Z129" s="136">
        <v>0</v>
      </c>
      <c r="AA129" s="137">
        <f>Z129*K129</f>
        <v>0</v>
      </c>
      <c r="AO129" s="15" t="s">
        <v>138</v>
      </c>
      <c r="AQ129" s="15" t="s">
        <v>135</v>
      </c>
      <c r="AR129" s="15" t="s">
        <v>19</v>
      </c>
      <c r="AV129" s="15" t="s">
        <v>123</v>
      </c>
      <c r="BB129" s="138">
        <f>IF(U129="základní",N129,0)</f>
        <v>0</v>
      </c>
      <c r="BC129" s="138">
        <f>IF(U129="snížená",N129,0)</f>
        <v>0</v>
      </c>
      <c r="BD129" s="138">
        <f>IF(U129="zákl. přenesená",N129,0)</f>
        <v>0</v>
      </c>
      <c r="BE129" s="138">
        <f>IF(U129="sníž. přenesená",N129,0)</f>
        <v>0</v>
      </c>
      <c r="BF129" s="138">
        <f>IF(U129="nulová",N129,0)</f>
        <v>0</v>
      </c>
      <c r="BG129" s="15" t="s">
        <v>19</v>
      </c>
      <c r="BH129" s="138">
        <f>ROUND(L129*K129,2)</f>
        <v>0</v>
      </c>
      <c r="BI129" s="15" t="s">
        <v>127</v>
      </c>
      <c r="BJ129" s="15" t="s">
        <v>139</v>
      </c>
    </row>
    <row r="130" spans="2:44" s="1" customFormat="1" ht="22.5" customHeight="1">
      <c r="B130" s="29"/>
      <c r="C130" s="30"/>
      <c r="D130" s="30"/>
      <c r="E130" s="30"/>
      <c r="F130" s="257" t="s">
        <v>140</v>
      </c>
      <c r="G130" s="191"/>
      <c r="H130" s="191"/>
      <c r="I130" s="191"/>
      <c r="J130" s="30"/>
      <c r="K130" s="30"/>
      <c r="L130" s="30"/>
      <c r="M130" s="30"/>
      <c r="N130" s="30"/>
      <c r="O130" s="30"/>
      <c r="P130" s="30"/>
      <c r="Q130" s="30"/>
      <c r="R130" s="31"/>
      <c r="T130" s="68"/>
      <c r="U130" s="30"/>
      <c r="V130" s="30"/>
      <c r="W130" s="30"/>
      <c r="X130" s="30"/>
      <c r="Y130" s="30"/>
      <c r="Z130" s="30"/>
      <c r="AA130" s="69"/>
      <c r="AQ130" s="15" t="s">
        <v>141</v>
      </c>
      <c r="AR130" s="15" t="s">
        <v>19</v>
      </c>
    </row>
    <row r="131" spans="2:62" s="1" customFormat="1" ht="22.5" customHeight="1">
      <c r="B131" s="129"/>
      <c r="C131" s="130" t="s">
        <v>72</v>
      </c>
      <c r="D131" s="130" t="s">
        <v>124</v>
      </c>
      <c r="E131" s="131" t="s">
        <v>279</v>
      </c>
      <c r="F131" s="239" t="s">
        <v>142</v>
      </c>
      <c r="G131" s="226"/>
      <c r="H131" s="226"/>
      <c r="I131" s="226"/>
      <c r="J131" s="132" t="s">
        <v>126</v>
      </c>
      <c r="K131" s="133">
        <v>55</v>
      </c>
      <c r="L131" s="225">
        <v>0</v>
      </c>
      <c r="M131" s="226"/>
      <c r="N131" s="225">
        <f>ROUND(L131*K131,2)</f>
        <v>0</v>
      </c>
      <c r="O131" s="226"/>
      <c r="P131" s="226"/>
      <c r="Q131" s="226"/>
      <c r="R131" s="134"/>
      <c r="T131" s="135" t="s">
        <v>3</v>
      </c>
      <c r="U131" s="38" t="s">
        <v>37</v>
      </c>
      <c r="V131" s="136">
        <v>0</v>
      </c>
      <c r="W131" s="136">
        <f>V131*K131</f>
        <v>0</v>
      </c>
      <c r="X131" s="136">
        <v>0</v>
      </c>
      <c r="Y131" s="136">
        <f>X131*K131</f>
        <v>0</v>
      </c>
      <c r="Z131" s="136">
        <v>0</v>
      </c>
      <c r="AA131" s="137">
        <f>Z131*K131</f>
        <v>0</v>
      </c>
      <c r="AO131" s="15" t="s">
        <v>127</v>
      </c>
      <c r="AQ131" s="15" t="s">
        <v>124</v>
      </c>
      <c r="AR131" s="15" t="s">
        <v>19</v>
      </c>
      <c r="AV131" s="15" t="s">
        <v>123</v>
      </c>
      <c r="BB131" s="138">
        <f>IF(U131="základní",N131,0)</f>
        <v>0</v>
      </c>
      <c r="BC131" s="138">
        <f>IF(U131="snížená",N131,0)</f>
        <v>0</v>
      </c>
      <c r="BD131" s="138">
        <f>IF(U131="zákl. přenesená",N131,0)</f>
        <v>0</v>
      </c>
      <c r="BE131" s="138">
        <f>IF(U131="sníž. přenesená",N131,0)</f>
        <v>0</v>
      </c>
      <c r="BF131" s="138">
        <f>IF(U131="nulová",N131,0)</f>
        <v>0</v>
      </c>
      <c r="BG131" s="15" t="s">
        <v>19</v>
      </c>
      <c r="BH131" s="138">
        <f>ROUND(L131*K131,2)</f>
        <v>0</v>
      </c>
      <c r="BI131" s="15" t="s">
        <v>127</v>
      </c>
      <c r="BJ131" s="15" t="s">
        <v>143</v>
      </c>
    </row>
    <row r="132" spans="2:60" s="9" customFormat="1" ht="36.75" customHeight="1">
      <c r="B132" s="119"/>
      <c r="C132" s="120"/>
      <c r="D132" s="121" t="s">
        <v>97</v>
      </c>
      <c r="E132" s="121"/>
      <c r="F132" s="121"/>
      <c r="G132" s="121"/>
      <c r="H132" s="121"/>
      <c r="I132" s="121"/>
      <c r="J132" s="121"/>
      <c r="K132" s="121"/>
      <c r="L132" s="121"/>
      <c r="M132" s="121"/>
      <c r="N132" s="244">
        <f>BH132</f>
        <v>0</v>
      </c>
      <c r="O132" s="245"/>
      <c r="P132" s="245"/>
      <c r="Q132" s="245"/>
      <c r="R132" s="122"/>
      <c r="T132" s="123"/>
      <c r="U132" s="120"/>
      <c r="V132" s="120"/>
      <c r="W132" s="124">
        <f>SUM(W133:W134)</f>
        <v>0</v>
      </c>
      <c r="X132" s="120"/>
      <c r="Y132" s="124">
        <f>SUM(Y133:Y134)</f>
        <v>0</v>
      </c>
      <c r="Z132" s="120"/>
      <c r="AA132" s="125">
        <f>SUM(AA133:AA134)</f>
        <v>0</v>
      </c>
      <c r="AO132" s="126" t="s">
        <v>19</v>
      </c>
      <c r="AQ132" s="127" t="s">
        <v>71</v>
      </c>
      <c r="AR132" s="127" t="s">
        <v>72</v>
      </c>
      <c r="AV132" s="126" t="s">
        <v>123</v>
      </c>
      <c r="BH132" s="128">
        <f>SUM(BH133:BH134)</f>
        <v>0</v>
      </c>
    </row>
    <row r="133" spans="2:62" s="1" customFormat="1" ht="31.5" customHeight="1">
      <c r="B133" s="129"/>
      <c r="C133" s="130" t="s">
        <v>72</v>
      </c>
      <c r="D133" s="130" t="s">
        <v>124</v>
      </c>
      <c r="E133" s="131" t="s">
        <v>280</v>
      </c>
      <c r="F133" s="239" t="s">
        <v>144</v>
      </c>
      <c r="G133" s="226"/>
      <c r="H133" s="226"/>
      <c r="I133" s="226"/>
      <c r="J133" s="132" t="s">
        <v>145</v>
      </c>
      <c r="K133" s="133">
        <v>6.184</v>
      </c>
      <c r="L133" s="225">
        <v>0</v>
      </c>
      <c r="M133" s="226"/>
      <c r="N133" s="225">
        <f>ROUND(L133*K133,2)</f>
        <v>0</v>
      </c>
      <c r="O133" s="226"/>
      <c r="P133" s="226"/>
      <c r="Q133" s="226"/>
      <c r="R133" s="134"/>
      <c r="T133" s="135" t="s">
        <v>3</v>
      </c>
      <c r="U133" s="38" t="s">
        <v>37</v>
      </c>
      <c r="V133" s="136">
        <v>0</v>
      </c>
      <c r="W133" s="136">
        <f>V133*K133</f>
        <v>0</v>
      </c>
      <c r="X133" s="136">
        <v>0</v>
      </c>
      <c r="Y133" s="136">
        <f>X133*K133</f>
        <v>0</v>
      </c>
      <c r="Z133" s="136">
        <v>0</v>
      </c>
      <c r="AA133" s="137">
        <f>Z133*K133</f>
        <v>0</v>
      </c>
      <c r="AO133" s="15" t="s">
        <v>127</v>
      </c>
      <c r="AQ133" s="15" t="s">
        <v>124</v>
      </c>
      <c r="AR133" s="15" t="s">
        <v>19</v>
      </c>
      <c r="AV133" s="15" t="s">
        <v>123</v>
      </c>
      <c r="BB133" s="138">
        <f>IF(U133="základní",N133,0)</f>
        <v>0</v>
      </c>
      <c r="BC133" s="138">
        <f>IF(U133="snížená",N133,0)</f>
        <v>0</v>
      </c>
      <c r="BD133" s="138">
        <f>IF(U133="zákl. přenesená",N133,0)</f>
        <v>0</v>
      </c>
      <c r="BE133" s="138">
        <f>IF(U133="sníž. přenesená",N133,0)</f>
        <v>0</v>
      </c>
      <c r="BF133" s="138">
        <f>IF(U133="nulová",N133,0)</f>
        <v>0</v>
      </c>
      <c r="BG133" s="15" t="s">
        <v>19</v>
      </c>
      <c r="BH133" s="138">
        <f>ROUND(L133*K133,2)</f>
        <v>0</v>
      </c>
      <c r="BI133" s="15" t="s">
        <v>127</v>
      </c>
      <c r="BJ133" s="15" t="s">
        <v>146</v>
      </c>
    </row>
    <row r="134" spans="2:62" s="1" customFormat="1" ht="22.5" customHeight="1">
      <c r="B134" s="129"/>
      <c r="C134" s="130" t="s">
        <v>72</v>
      </c>
      <c r="D134" s="130" t="s">
        <v>124</v>
      </c>
      <c r="E134" s="131" t="s">
        <v>281</v>
      </c>
      <c r="F134" s="239" t="s">
        <v>147</v>
      </c>
      <c r="G134" s="226"/>
      <c r="H134" s="226"/>
      <c r="I134" s="226"/>
      <c r="J134" s="132" t="s">
        <v>145</v>
      </c>
      <c r="K134" s="133">
        <v>4.123</v>
      </c>
      <c r="L134" s="225">
        <v>0</v>
      </c>
      <c r="M134" s="226"/>
      <c r="N134" s="225">
        <f>ROUND(L134*K134,2)</f>
        <v>0</v>
      </c>
      <c r="O134" s="226"/>
      <c r="P134" s="226"/>
      <c r="Q134" s="226"/>
      <c r="R134" s="134"/>
      <c r="T134" s="135" t="s">
        <v>3</v>
      </c>
      <c r="U134" s="38" t="s">
        <v>37</v>
      </c>
      <c r="V134" s="136">
        <v>0</v>
      </c>
      <c r="W134" s="136">
        <f>V134*K134</f>
        <v>0</v>
      </c>
      <c r="X134" s="136">
        <v>0</v>
      </c>
      <c r="Y134" s="136">
        <f>X134*K134</f>
        <v>0</v>
      </c>
      <c r="Z134" s="136">
        <v>0</v>
      </c>
      <c r="AA134" s="137">
        <f>Z134*K134</f>
        <v>0</v>
      </c>
      <c r="AO134" s="15" t="s">
        <v>127</v>
      </c>
      <c r="AQ134" s="15" t="s">
        <v>124</v>
      </c>
      <c r="AR134" s="15" t="s">
        <v>19</v>
      </c>
      <c r="AV134" s="15" t="s">
        <v>123</v>
      </c>
      <c r="BB134" s="138">
        <f>IF(U134="základní",N134,0)</f>
        <v>0</v>
      </c>
      <c r="BC134" s="138">
        <f>IF(U134="snížená",N134,0)</f>
        <v>0</v>
      </c>
      <c r="BD134" s="138">
        <f>IF(U134="zákl. přenesená",N134,0)</f>
        <v>0</v>
      </c>
      <c r="BE134" s="138">
        <f>IF(U134="sníž. přenesená",N134,0)</f>
        <v>0</v>
      </c>
      <c r="BF134" s="138">
        <f>IF(U134="nulová",N134,0)</f>
        <v>0</v>
      </c>
      <c r="BG134" s="15" t="s">
        <v>19</v>
      </c>
      <c r="BH134" s="138">
        <f>ROUND(L134*K134,2)</f>
        <v>0</v>
      </c>
      <c r="BI134" s="15" t="s">
        <v>127</v>
      </c>
      <c r="BJ134" s="15" t="s">
        <v>148</v>
      </c>
    </row>
    <row r="135" spans="2:60" s="9" customFormat="1" ht="36.75" customHeight="1">
      <c r="B135" s="119"/>
      <c r="C135" s="120"/>
      <c r="D135" s="121" t="s">
        <v>270</v>
      </c>
      <c r="E135" s="121"/>
      <c r="F135" s="121"/>
      <c r="G135" s="121"/>
      <c r="H135" s="121"/>
      <c r="I135" s="121"/>
      <c r="J135" s="121"/>
      <c r="K135" s="121"/>
      <c r="L135" s="121"/>
      <c r="M135" s="121"/>
      <c r="N135" s="253">
        <f>N136</f>
        <v>0</v>
      </c>
      <c r="O135" s="254"/>
      <c r="P135" s="254"/>
      <c r="Q135" s="254"/>
      <c r="R135" s="122"/>
      <c r="T135" s="123"/>
      <c r="U135" s="120"/>
      <c r="V135" s="120"/>
      <c r="W135" s="124">
        <f>W136</f>
        <v>0</v>
      </c>
      <c r="X135" s="120"/>
      <c r="Y135" s="124">
        <f>Y136</f>
        <v>0</v>
      </c>
      <c r="Z135" s="120"/>
      <c r="AA135" s="125">
        <f>AA136</f>
        <v>0</v>
      </c>
      <c r="AO135" s="126" t="s">
        <v>19</v>
      </c>
      <c r="AQ135" s="127" t="s">
        <v>71</v>
      </c>
      <c r="AR135" s="127" t="s">
        <v>72</v>
      </c>
      <c r="AV135" s="126" t="s">
        <v>123</v>
      </c>
      <c r="BH135" s="128">
        <f>BH136</f>
        <v>0</v>
      </c>
    </row>
    <row r="136" spans="2:60" s="9" customFormat="1" ht="19.5" customHeight="1">
      <c r="B136" s="119"/>
      <c r="C136" s="120"/>
      <c r="D136" s="159" t="s">
        <v>99</v>
      </c>
      <c r="E136" s="159"/>
      <c r="F136" s="159"/>
      <c r="G136" s="159"/>
      <c r="H136" s="159"/>
      <c r="I136" s="159"/>
      <c r="J136" s="159"/>
      <c r="K136" s="159"/>
      <c r="L136" s="159"/>
      <c r="M136" s="159"/>
      <c r="N136" s="255">
        <f>SUM(N137:Q143)</f>
        <v>0</v>
      </c>
      <c r="O136" s="256"/>
      <c r="P136" s="256"/>
      <c r="Q136" s="256"/>
      <c r="R136" s="122"/>
      <c r="T136" s="123"/>
      <c r="U136" s="120"/>
      <c r="V136" s="120"/>
      <c r="W136" s="124">
        <f>SUM(W137:W143)</f>
        <v>0</v>
      </c>
      <c r="X136" s="120"/>
      <c r="Y136" s="124">
        <f>SUM(Y137:Y143)</f>
        <v>0</v>
      </c>
      <c r="Z136" s="120"/>
      <c r="AA136" s="125">
        <f>SUM(AA137:AA143)</f>
        <v>0</v>
      </c>
      <c r="AO136" s="126" t="s">
        <v>19</v>
      </c>
      <c r="AQ136" s="127" t="s">
        <v>71</v>
      </c>
      <c r="AR136" s="127" t="s">
        <v>19</v>
      </c>
      <c r="AV136" s="126" t="s">
        <v>123</v>
      </c>
      <c r="BH136" s="128">
        <f>SUM(BH137:BH143)</f>
        <v>0</v>
      </c>
    </row>
    <row r="137" spans="2:62" s="1" customFormat="1" ht="22.5" customHeight="1">
      <c r="B137" s="129"/>
      <c r="C137" s="130" t="s">
        <v>72</v>
      </c>
      <c r="D137" s="130" t="s">
        <v>124</v>
      </c>
      <c r="E137" s="131" t="s">
        <v>282</v>
      </c>
      <c r="F137" s="239" t="s">
        <v>149</v>
      </c>
      <c r="G137" s="226"/>
      <c r="H137" s="226"/>
      <c r="I137" s="226"/>
      <c r="J137" s="132" t="s">
        <v>150</v>
      </c>
      <c r="K137" s="133">
        <v>1</v>
      </c>
      <c r="L137" s="225">
        <v>0</v>
      </c>
      <c r="M137" s="226"/>
      <c r="N137" s="225">
        <f aca="true" t="shared" si="0" ref="N137:N143">ROUND(L137*K137,2)</f>
        <v>0</v>
      </c>
      <c r="O137" s="226"/>
      <c r="P137" s="226"/>
      <c r="Q137" s="226"/>
      <c r="R137" s="134"/>
      <c r="T137" s="135" t="s">
        <v>3</v>
      </c>
      <c r="U137" s="38" t="s">
        <v>37</v>
      </c>
      <c r="V137" s="136">
        <v>0</v>
      </c>
      <c r="W137" s="136">
        <f aca="true" t="shared" si="1" ref="W137:W143">V137*K137</f>
        <v>0</v>
      </c>
      <c r="X137" s="136">
        <v>0</v>
      </c>
      <c r="Y137" s="136">
        <f aca="true" t="shared" si="2" ref="Y137:Y143">X137*K137</f>
        <v>0</v>
      </c>
      <c r="Z137" s="136">
        <v>0</v>
      </c>
      <c r="AA137" s="137">
        <f aca="true" t="shared" si="3" ref="AA137:AA143">Z137*K137</f>
        <v>0</v>
      </c>
      <c r="AO137" s="15" t="s">
        <v>127</v>
      </c>
      <c r="AQ137" s="15" t="s">
        <v>124</v>
      </c>
      <c r="AR137" s="15" t="s">
        <v>85</v>
      </c>
      <c r="AV137" s="15" t="s">
        <v>123</v>
      </c>
      <c r="BB137" s="138">
        <f aca="true" t="shared" si="4" ref="BB137:BB143">IF(U137="základní",N137,0)</f>
        <v>0</v>
      </c>
      <c r="BC137" s="138">
        <f aca="true" t="shared" si="5" ref="BC137:BC143">IF(U137="snížená",N137,0)</f>
        <v>0</v>
      </c>
      <c r="BD137" s="138">
        <f aca="true" t="shared" si="6" ref="BD137:BD143">IF(U137="zákl. přenesená",N137,0)</f>
        <v>0</v>
      </c>
      <c r="BE137" s="138">
        <f aca="true" t="shared" si="7" ref="BE137:BE143">IF(U137="sníž. přenesená",N137,0)</f>
        <v>0</v>
      </c>
      <c r="BF137" s="138">
        <f aca="true" t="shared" si="8" ref="BF137:BF143">IF(U137="nulová",N137,0)</f>
        <v>0</v>
      </c>
      <c r="BG137" s="15" t="s">
        <v>19</v>
      </c>
      <c r="BH137" s="138">
        <f aca="true" t="shared" si="9" ref="BH137:BH143">ROUND(L137*K137,2)</f>
        <v>0</v>
      </c>
      <c r="BI137" s="15" t="s">
        <v>127</v>
      </c>
      <c r="BJ137" s="15" t="s">
        <v>138</v>
      </c>
    </row>
    <row r="138" spans="2:62" s="1" customFormat="1" ht="22.5" customHeight="1">
      <c r="B138" s="129"/>
      <c r="C138" s="130" t="s">
        <v>72</v>
      </c>
      <c r="D138" s="130" t="s">
        <v>124</v>
      </c>
      <c r="E138" s="131" t="s">
        <v>283</v>
      </c>
      <c r="F138" s="239" t="s">
        <v>151</v>
      </c>
      <c r="G138" s="226"/>
      <c r="H138" s="226"/>
      <c r="I138" s="226"/>
      <c r="J138" s="132" t="s">
        <v>150</v>
      </c>
      <c r="K138" s="133">
        <v>1</v>
      </c>
      <c r="L138" s="225">
        <v>0</v>
      </c>
      <c r="M138" s="226"/>
      <c r="N138" s="225">
        <f t="shared" si="0"/>
        <v>0</v>
      </c>
      <c r="O138" s="226"/>
      <c r="P138" s="226"/>
      <c r="Q138" s="226"/>
      <c r="R138" s="134"/>
      <c r="T138" s="135" t="s">
        <v>3</v>
      </c>
      <c r="U138" s="38" t="s">
        <v>37</v>
      </c>
      <c r="V138" s="136">
        <v>0</v>
      </c>
      <c r="W138" s="136">
        <f t="shared" si="1"/>
        <v>0</v>
      </c>
      <c r="X138" s="136">
        <v>0</v>
      </c>
      <c r="Y138" s="136">
        <f t="shared" si="2"/>
        <v>0</v>
      </c>
      <c r="Z138" s="136">
        <v>0</v>
      </c>
      <c r="AA138" s="137">
        <f t="shared" si="3"/>
        <v>0</v>
      </c>
      <c r="AO138" s="15" t="s">
        <v>127</v>
      </c>
      <c r="AQ138" s="15" t="s">
        <v>124</v>
      </c>
      <c r="AR138" s="15" t="s">
        <v>85</v>
      </c>
      <c r="AV138" s="15" t="s">
        <v>123</v>
      </c>
      <c r="BB138" s="138">
        <f t="shared" si="4"/>
        <v>0</v>
      </c>
      <c r="BC138" s="138">
        <f t="shared" si="5"/>
        <v>0</v>
      </c>
      <c r="BD138" s="138">
        <f t="shared" si="6"/>
        <v>0</v>
      </c>
      <c r="BE138" s="138">
        <f t="shared" si="7"/>
        <v>0</v>
      </c>
      <c r="BF138" s="138">
        <f t="shared" si="8"/>
        <v>0</v>
      </c>
      <c r="BG138" s="15" t="s">
        <v>19</v>
      </c>
      <c r="BH138" s="138">
        <f t="shared" si="9"/>
        <v>0</v>
      </c>
      <c r="BI138" s="15" t="s">
        <v>127</v>
      </c>
      <c r="BJ138" s="15" t="s">
        <v>152</v>
      </c>
    </row>
    <row r="139" spans="2:62" s="1" customFormat="1" ht="22.5" customHeight="1">
      <c r="B139" s="129"/>
      <c r="C139" s="130" t="s">
        <v>72</v>
      </c>
      <c r="D139" s="130" t="s">
        <v>124</v>
      </c>
      <c r="E139" s="131" t="s">
        <v>284</v>
      </c>
      <c r="F139" s="239" t="s">
        <v>153</v>
      </c>
      <c r="G139" s="226"/>
      <c r="H139" s="226"/>
      <c r="I139" s="226"/>
      <c r="J139" s="132" t="s">
        <v>150</v>
      </c>
      <c r="K139" s="133">
        <v>1</v>
      </c>
      <c r="L139" s="225">
        <v>0</v>
      </c>
      <c r="M139" s="226"/>
      <c r="N139" s="225">
        <f t="shared" si="0"/>
        <v>0</v>
      </c>
      <c r="O139" s="226"/>
      <c r="P139" s="226"/>
      <c r="Q139" s="226"/>
      <c r="R139" s="134"/>
      <c r="T139" s="135" t="s">
        <v>3</v>
      </c>
      <c r="U139" s="38" t="s">
        <v>37</v>
      </c>
      <c r="V139" s="136">
        <v>0</v>
      </c>
      <c r="W139" s="136">
        <f t="shared" si="1"/>
        <v>0</v>
      </c>
      <c r="X139" s="136">
        <v>0</v>
      </c>
      <c r="Y139" s="136">
        <f t="shared" si="2"/>
        <v>0</v>
      </c>
      <c r="Z139" s="136">
        <v>0</v>
      </c>
      <c r="AA139" s="137">
        <f t="shared" si="3"/>
        <v>0</v>
      </c>
      <c r="AO139" s="15" t="s">
        <v>127</v>
      </c>
      <c r="AQ139" s="15" t="s">
        <v>124</v>
      </c>
      <c r="AR139" s="15" t="s">
        <v>85</v>
      </c>
      <c r="AV139" s="15" t="s">
        <v>123</v>
      </c>
      <c r="BB139" s="138">
        <f t="shared" si="4"/>
        <v>0</v>
      </c>
      <c r="BC139" s="138">
        <f t="shared" si="5"/>
        <v>0</v>
      </c>
      <c r="BD139" s="138">
        <f t="shared" si="6"/>
        <v>0</v>
      </c>
      <c r="BE139" s="138">
        <f t="shared" si="7"/>
        <v>0</v>
      </c>
      <c r="BF139" s="138">
        <f t="shared" si="8"/>
        <v>0</v>
      </c>
      <c r="BG139" s="15" t="s">
        <v>19</v>
      </c>
      <c r="BH139" s="138">
        <f t="shared" si="9"/>
        <v>0</v>
      </c>
      <c r="BI139" s="15" t="s">
        <v>127</v>
      </c>
      <c r="BJ139" s="15" t="s">
        <v>23</v>
      </c>
    </row>
    <row r="140" spans="2:62" s="1" customFormat="1" ht="22.5" customHeight="1">
      <c r="B140" s="129"/>
      <c r="C140" s="130" t="s">
        <v>85</v>
      </c>
      <c r="D140" s="130" t="s">
        <v>124</v>
      </c>
      <c r="E140" s="131" t="s">
        <v>285</v>
      </c>
      <c r="F140" s="239" t="s">
        <v>154</v>
      </c>
      <c r="G140" s="226"/>
      <c r="H140" s="226"/>
      <c r="I140" s="226"/>
      <c r="J140" s="132" t="s">
        <v>126</v>
      </c>
      <c r="K140" s="133">
        <v>4</v>
      </c>
      <c r="L140" s="225">
        <v>0</v>
      </c>
      <c r="M140" s="226"/>
      <c r="N140" s="225">
        <f t="shared" si="0"/>
        <v>0</v>
      </c>
      <c r="O140" s="226"/>
      <c r="P140" s="226"/>
      <c r="Q140" s="226"/>
      <c r="R140" s="134"/>
      <c r="T140" s="135" t="s">
        <v>3</v>
      </c>
      <c r="U140" s="38" t="s">
        <v>37</v>
      </c>
      <c r="V140" s="136">
        <v>0</v>
      </c>
      <c r="W140" s="136">
        <f t="shared" si="1"/>
        <v>0</v>
      </c>
      <c r="X140" s="136">
        <v>0</v>
      </c>
      <c r="Y140" s="136">
        <f t="shared" si="2"/>
        <v>0</v>
      </c>
      <c r="Z140" s="136">
        <v>0</v>
      </c>
      <c r="AA140" s="137">
        <f t="shared" si="3"/>
        <v>0</v>
      </c>
      <c r="AO140" s="15" t="s">
        <v>127</v>
      </c>
      <c r="AQ140" s="15" t="s">
        <v>124</v>
      </c>
      <c r="AR140" s="15" t="s">
        <v>85</v>
      </c>
      <c r="AV140" s="15" t="s">
        <v>123</v>
      </c>
      <c r="BB140" s="138">
        <f t="shared" si="4"/>
        <v>0</v>
      </c>
      <c r="BC140" s="138">
        <f t="shared" si="5"/>
        <v>0</v>
      </c>
      <c r="BD140" s="138">
        <f t="shared" si="6"/>
        <v>0</v>
      </c>
      <c r="BE140" s="138">
        <f t="shared" si="7"/>
        <v>0</v>
      </c>
      <c r="BF140" s="138">
        <f t="shared" si="8"/>
        <v>0</v>
      </c>
      <c r="BG140" s="15" t="s">
        <v>19</v>
      </c>
      <c r="BH140" s="138">
        <f t="shared" si="9"/>
        <v>0</v>
      </c>
      <c r="BI140" s="15" t="s">
        <v>127</v>
      </c>
      <c r="BJ140" s="15" t="s">
        <v>155</v>
      </c>
    </row>
    <row r="141" spans="2:62" s="1" customFormat="1" ht="31.5" customHeight="1">
      <c r="B141" s="129"/>
      <c r="C141" s="130" t="s">
        <v>72</v>
      </c>
      <c r="D141" s="130" t="s">
        <v>124</v>
      </c>
      <c r="E141" s="131" t="s">
        <v>286</v>
      </c>
      <c r="F141" s="239" t="s">
        <v>156</v>
      </c>
      <c r="G141" s="226"/>
      <c r="H141" s="226"/>
      <c r="I141" s="226"/>
      <c r="J141" s="132" t="s">
        <v>150</v>
      </c>
      <c r="K141" s="133">
        <v>1</v>
      </c>
      <c r="L141" s="225">
        <v>0</v>
      </c>
      <c r="M141" s="226"/>
      <c r="N141" s="225">
        <f t="shared" si="0"/>
        <v>0</v>
      </c>
      <c r="O141" s="226"/>
      <c r="P141" s="226"/>
      <c r="Q141" s="226"/>
      <c r="R141" s="134"/>
      <c r="T141" s="135" t="s">
        <v>3</v>
      </c>
      <c r="U141" s="38" t="s">
        <v>37</v>
      </c>
      <c r="V141" s="136">
        <v>0</v>
      </c>
      <c r="W141" s="136">
        <f t="shared" si="1"/>
        <v>0</v>
      </c>
      <c r="X141" s="136">
        <v>0</v>
      </c>
      <c r="Y141" s="136">
        <f t="shared" si="2"/>
        <v>0</v>
      </c>
      <c r="Z141" s="136">
        <v>0</v>
      </c>
      <c r="AA141" s="137">
        <f t="shared" si="3"/>
        <v>0</v>
      </c>
      <c r="AO141" s="15" t="s">
        <v>127</v>
      </c>
      <c r="AQ141" s="15" t="s">
        <v>124</v>
      </c>
      <c r="AR141" s="15" t="s">
        <v>85</v>
      </c>
      <c r="AV141" s="15" t="s">
        <v>123</v>
      </c>
      <c r="BB141" s="138">
        <f t="shared" si="4"/>
        <v>0</v>
      </c>
      <c r="BC141" s="138">
        <f t="shared" si="5"/>
        <v>0</v>
      </c>
      <c r="BD141" s="138">
        <f t="shared" si="6"/>
        <v>0</v>
      </c>
      <c r="BE141" s="138">
        <f t="shared" si="7"/>
        <v>0</v>
      </c>
      <c r="BF141" s="138">
        <f t="shared" si="8"/>
        <v>0</v>
      </c>
      <c r="BG141" s="15" t="s">
        <v>19</v>
      </c>
      <c r="BH141" s="138">
        <f t="shared" si="9"/>
        <v>0</v>
      </c>
      <c r="BI141" s="15" t="s">
        <v>127</v>
      </c>
      <c r="BJ141" s="15" t="s">
        <v>157</v>
      </c>
    </row>
    <row r="142" spans="2:62" s="1" customFormat="1" ht="31.5" customHeight="1">
      <c r="B142" s="129"/>
      <c r="C142" s="130" t="s">
        <v>72</v>
      </c>
      <c r="D142" s="130" t="s">
        <v>124</v>
      </c>
      <c r="E142" s="131" t="s">
        <v>287</v>
      </c>
      <c r="F142" s="239" t="s">
        <v>158</v>
      </c>
      <c r="G142" s="226"/>
      <c r="H142" s="226"/>
      <c r="I142" s="226"/>
      <c r="J142" s="132" t="s">
        <v>145</v>
      </c>
      <c r="K142" s="133">
        <v>1.5</v>
      </c>
      <c r="L142" s="225">
        <v>0</v>
      </c>
      <c r="M142" s="226"/>
      <c r="N142" s="225">
        <f>ROUND(L142*K142,2)</f>
        <v>0</v>
      </c>
      <c r="O142" s="226"/>
      <c r="P142" s="226"/>
      <c r="Q142" s="226"/>
      <c r="R142" s="134"/>
      <c r="T142" s="135"/>
      <c r="U142" s="38"/>
      <c r="V142" s="136"/>
      <c r="W142" s="136"/>
      <c r="X142" s="136"/>
      <c r="Y142" s="136"/>
      <c r="Z142" s="136"/>
      <c r="AA142" s="137"/>
      <c r="AO142" s="15"/>
      <c r="AQ142" s="15"/>
      <c r="AR142" s="15"/>
      <c r="AV142" s="15"/>
      <c r="BB142" s="138"/>
      <c r="BC142" s="138"/>
      <c r="BD142" s="138"/>
      <c r="BE142" s="138"/>
      <c r="BF142" s="138"/>
      <c r="BG142" s="15"/>
      <c r="BH142" s="138"/>
      <c r="BI142" s="15"/>
      <c r="BJ142" s="15"/>
    </row>
    <row r="143" spans="2:62" s="1" customFormat="1" ht="22.5" customHeight="1">
      <c r="B143" s="129"/>
      <c r="C143" s="130" t="s">
        <v>72</v>
      </c>
      <c r="D143" s="130" t="s">
        <v>124</v>
      </c>
      <c r="E143" s="131" t="s">
        <v>288</v>
      </c>
      <c r="F143" s="239" t="s">
        <v>271</v>
      </c>
      <c r="G143" s="226"/>
      <c r="H143" s="226"/>
      <c r="I143" s="226"/>
      <c r="J143" s="132" t="s">
        <v>145</v>
      </c>
      <c r="K143" s="133">
        <v>2</v>
      </c>
      <c r="L143" s="225">
        <v>0</v>
      </c>
      <c r="M143" s="226"/>
      <c r="N143" s="225">
        <f t="shared" si="0"/>
        <v>0</v>
      </c>
      <c r="O143" s="226"/>
      <c r="P143" s="226"/>
      <c r="Q143" s="226"/>
      <c r="R143" s="134"/>
      <c r="T143" s="135" t="s">
        <v>3</v>
      </c>
      <c r="U143" s="38" t="s">
        <v>37</v>
      </c>
      <c r="V143" s="136">
        <v>0</v>
      </c>
      <c r="W143" s="136">
        <f t="shared" si="1"/>
        <v>0</v>
      </c>
      <c r="X143" s="136">
        <v>0</v>
      </c>
      <c r="Y143" s="136">
        <f t="shared" si="2"/>
        <v>0</v>
      </c>
      <c r="Z143" s="136">
        <v>0</v>
      </c>
      <c r="AA143" s="137">
        <f t="shared" si="3"/>
        <v>0</v>
      </c>
      <c r="AO143" s="15" t="s">
        <v>127</v>
      </c>
      <c r="AQ143" s="15" t="s">
        <v>124</v>
      </c>
      <c r="AR143" s="15" t="s">
        <v>85</v>
      </c>
      <c r="AV143" s="15" t="s">
        <v>123</v>
      </c>
      <c r="BB143" s="138">
        <f t="shared" si="4"/>
        <v>0</v>
      </c>
      <c r="BC143" s="138">
        <f t="shared" si="5"/>
        <v>0</v>
      </c>
      <c r="BD143" s="138">
        <f t="shared" si="6"/>
        <v>0</v>
      </c>
      <c r="BE143" s="138">
        <f t="shared" si="7"/>
        <v>0</v>
      </c>
      <c r="BF143" s="138">
        <f t="shared" si="8"/>
        <v>0</v>
      </c>
      <c r="BG143" s="15" t="s">
        <v>19</v>
      </c>
      <c r="BH143" s="138">
        <f t="shared" si="9"/>
        <v>0</v>
      </c>
      <c r="BI143" s="15" t="s">
        <v>127</v>
      </c>
      <c r="BJ143" s="15" t="s">
        <v>159</v>
      </c>
    </row>
    <row r="144" spans="2:60" s="9" customFormat="1" ht="36.75" customHeight="1">
      <c r="B144" s="119"/>
      <c r="C144" s="120"/>
      <c r="D144" s="121" t="s">
        <v>100</v>
      </c>
      <c r="E144" s="121"/>
      <c r="F144" s="121"/>
      <c r="G144" s="121"/>
      <c r="H144" s="121"/>
      <c r="I144" s="121"/>
      <c r="J144" s="121"/>
      <c r="K144" s="121"/>
      <c r="L144" s="121"/>
      <c r="M144" s="121"/>
      <c r="N144" s="253">
        <f>N145+N152+N159+N166+N173+N180+N187</f>
        <v>0</v>
      </c>
      <c r="O144" s="254"/>
      <c r="P144" s="254"/>
      <c r="Q144" s="254"/>
      <c r="R144" s="122"/>
      <c r="T144" s="123"/>
      <c r="U144" s="120"/>
      <c r="V144" s="120"/>
      <c r="W144" s="124">
        <f>W145+W152+W159+W166+W173+W180+W187</f>
        <v>0</v>
      </c>
      <c r="X144" s="120"/>
      <c r="Y144" s="124">
        <f>Y145+Y152+Y159+Y166+Y173+Y180+Y187</f>
        <v>0</v>
      </c>
      <c r="Z144" s="120"/>
      <c r="AA144" s="125">
        <f>AA145+AA152+AA159+AA166+AA173+AA180+AA187</f>
        <v>0</v>
      </c>
      <c r="AO144" s="126" t="s">
        <v>19</v>
      </c>
      <c r="AQ144" s="127" t="s">
        <v>71</v>
      </c>
      <c r="AR144" s="127" t="s">
        <v>72</v>
      </c>
      <c r="AV144" s="126" t="s">
        <v>123</v>
      </c>
      <c r="BH144" s="128">
        <f>BH145+BH152+BH159+BH166+BH173+BH180+BH187</f>
        <v>0</v>
      </c>
    </row>
    <row r="145" spans="2:60" s="9" customFormat="1" ht="19.5" customHeight="1">
      <c r="B145" s="119"/>
      <c r="C145" s="120"/>
      <c r="D145" s="159" t="s">
        <v>101</v>
      </c>
      <c r="E145" s="159"/>
      <c r="F145" s="159"/>
      <c r="G145" s="159"/>
      <c r="H145" s="159"/>
      <c r="I145" s="159"/>
      <c r="J145" s="159"/>
      <c r="K145" s="159"/>
      <c r="L145" s="159"/>
      <c r="M145" s="159"/>
      <c r="N145" s="255">
        <f>BH145</f>
        <v>0</v>
      </c>
      <c r="O145" s="256"/>
      <c r="P145" s="256"/>
      <c r="Q145" s="256"/>
      <c r="R145" s="122"/>
      <c r="T145" s="123"/>
      <c r="U145" s="120"/>
      <c r="V145" s="120"/>
      <c r="W145" s="124">
        <f>SUM(W146:W151)</f>
        <v>0</v>
      </c>
      <c r="X145" s="120"/>
      <c r="Y145" s="124">
        <f>SUM(Y146:Y151)</f>
        <v>0</v>
      </c>
      <c r="Z145" s="120"/>
      <c r="AA145" s="125">
        <f>SUM(AA146:AA151)</f>
        <v>0</v>
      </c>
      <c r="AO145" s="126" t="s">
        <v>19</v>
      </c>
      <c r="AQ145" s="127" t="s">
        <v>71</v>
      </c>
      <c r="AR145" s="127" t="s">
        <v>19</v>
      </c>
      <c r="AV145" s="126" t="s">
        <v>123</v>
      </c>
      <c r="BH145" s="128">
        <f>SUM(BH146:BH151)</f>
        <v>0</v>
      </c>
    </row>
    <row r="146" spans="2:62" s="1" customFormat="1" ht="22.5" customHeight="1">
      <c r="B146" s="129"/>
      <c r="C146" s="130" t="s">
        <v>72</v>
      </c>
      <c r="D146" s="130" t="s">
        <v>124</v>
      </c>
      <c r="E146" s="131" t="s">
        <v>289</v>
      </c>
      <c r="F146" s="239" t="s">
        <v>160</v>
      </c>
      <c r="G146" s="226"/>
      <c r="H146" s="226"/>
      <c r="I146" s="226"/>
      <c r="J146" s="132" t="s">
        <v>150</v>
      </c>
      <c r="K146" s="133">
        <v>1</v>
      </c>
      <c r="L146" s="225">
        <v>0</v>
      </c>
      <c r="M146" s="226"/>
      <c r="N146" s="225">
        <f aca="true" t="shared" si="10" ref="N146:N151">ROUND(L146*K146,2)</f>
        <v>0</v>
      </c>
      <c r="O146" s="226"/>
      <c r="P146" s="226"/>
      <c r="Q146" s="226"/>
      <c r="R146" s="134"/>
      <c r="T146" s="135" t="s">
        <v>3</v>
      </c>
      <c r="U146" s="38" t="s">
        <v>37</v>
      </c>
      <c r="V146" s="136">
        <v>0</v>
      </c>
      <c r="W146" s="136">
        <f aca="true" t="shared" si="11" ref="W146:W151">V146*K146</f>
        <v>0</v>
      </c>
      <c r="X146" s="136">
        <v>0</v>
      </c>
      <c r="Y146" s="136">
        <f aca="true" t="shared" si="12" ref="Y146:Y151">X146*K146</f>
        <v>0</v>
      </c>
      <c r="Z146" s="136">
        <v>0</v>
      </c>
      <c r="AA146" s="137">
        <f aca="true" t="shared" si="13" ref="AA146:AA151">Z146*K146</f>
        <v>0</v>
      </c>
      <c r="AO146" s="15" t="s">
        <v>127</v>
      </c>
      <c r="AQ146" s="15" t="s">
        <v>124</v>
      </c>
      <c r="AR146" s="15" t="s">
        <v>85</v>
      </c>
      <c r="AV146" s="15" t="s">
        <v>123</v>
      </c>
      <c r="BB146" s="138">
        <f aca="true" t="shared" si="14" ref="BB146:BB151">IF(U146="základní",N146,0)</f>
        <v>0</v>
      </c>
      <c r="BC146" s="138">
        <f aca="true" t="shared" si="15" ref="BC146:BC151">IF(U146="snížená",N146,0)</f>
        <v>0</v>
      </c>
      <c r="BD146" s="138">
        <f aca="true" t="shared" si="16" ref="BD146:BD151">IF(U146="zákl. přenesená",N146,0)</f>
        <v>0</v>
      </c>
      <c r="BE146" s="138">
        <f aca="true" t="shared" si="17" ref="BE146:BE151">IF(U146="sníž. přenesená",N146,0)</f>
        <v>0</v>
      </c>
      <c r="BF146" s="138">
        <f aca="true" t="shared" si="18" ref="BF146:BF151">IF(U146="nulová",N146,0)</f>
        <v>0</v>
      </c>
      <c r="BG146" s="15" t="s">
        <v>19</v>
      </c>
      <c r="BH146" s="138">
        <f aca="true" t="shared" si="19" ref="BH146:BH151">ROUND(L146*K146,2)</f>
        <v>0</v>
      </c>
      <c r="BI146" s="15" t="s">
        <v>127</v>
      </c>
      <c r="BJ146" s="15" t="s">
        <v>161</v>
      </c>
    </row>
    <row r="147" spans="2:62" s="1" customFormat="1" ht="22.5" customHeight="1">
      <c r="B147" s="129"/>
      <c r="C147" s="130" t="s">
        <v>72</v>
      </c>
      <c r="D147" s="130" t="s">
        <v>124</v>
      </c>
      <c r="E147" s="131" t="s">
        <v>290</v>
      </c>
      <c r="F147" s="239" t="s">
        <v>162</v>
      </c>
      <c r="G147" s="226"/>
      <c r="H147" s="226"/>
      <c r="I147" s="226"/>
      <c r="J147" s="132" t="s">
        <v>126</v>
      </c>
      <c r="K147" s="133">
        <v>7</v>
      </c>
      <c r="L147" s="225">
        <v>0</v>
      </c>
      <c r="M147" s="226"/>
      <c r="N147" s="225">
        <f t="shared" si="10"/>
        <v>0</v>
      </c>
      <c r="O147" s="226"/>
      <c r="P147" s="226"/>
      <c r="Q147" s="226"/>
      <c r="R147" s="134"/>
      <c r="T147" s="135" t="s">
        <v>3</v>
      </c>
      <c r="U147" s="38" t="s">
        <v>37</v>
      </c>
      <c r="V147" s="136">
        <v>0</v>
      </c>
      <c r="W147" s="136">
        <f t="shared" si="11"/>
        <v>0</v>
      </c>
      <c r="X147" s="136">
        <v>0</v>
      </c>
      <c r="Y147" s="136">
        <f t="shared" si="12"/>
        <v>0</v>
      </c>
      <c r="Z147" s="136">
        <v>0</v>
      </c>
      <c r="AA147" s="137">
        <f t="shared" si="13"/>
        <v>0</v>
      </c>
      <c r="AO147" s="15" t="s">
        <v>127</v>
      </c>
      <c r="AQ147" s="15" t="s">
        <v>124</v>
      </c>
      <c r="AR147" s="15" t="s">
        <v>85</v>
      </c>
      <c r="AV147" s="15" t="s">
        <v>123</v>
      </c>
      <c r="BB147" s="138">
        <f t="shared" si="14"/>
        <v>0</v>
      </c>
      <c r="BC147" s="138">
        <f t="shared" si="15"/>
        <v>0</v>
      </c>
      <c r="BD147" s="138">
        <f t="shared" si="16"/>
        <v>0</v>
      </c>
      <c r="BE147" s="138">
        <f t="shared" si="17"/>
        <v>0</v>
      </c>
      <c r="BF147" s="138">
        <f t="shared" si="18"/>
        <v>0</v>
      </c>
      <c r="BG147" s="15" t="s">
        <v>19</v>
      </c>
      <c r="BH147" s="138">
        <f t="shared" si="19"/>
        <v>0</v>
      </c>
      <c r="BI147" s="15" t="s">
        <v>127</v>
      </c>
      <c r="BJ147" s="15" t="s">
        <v>163</v>
      </c>
    </row>
    <row r="148" spans="2:62" s="1" customFormat="1" ht="22.5" customHeight="1">
      <c r="B148" s="129"/>
      <c r="C148" s="130" t="s">
        <v>72</v>
      </c>
      <c r="D148" s="130" t="s">
        <v>124</v>
      </c>
      <c r="E148" s="131" t="s">
        <v>291</v>
      </c>
      <c r="F148" s="239" t="s">
        <v>164</v>
      </c>
      <c r="G148" s="226"/>
      <c r="H148" s="226"/>
      <c r="I148" s="226"/>
      <c r="J148" s="132" t="s">
        <v>165</v>
      </c>
      <c r="K148" s="133">
        <v>16</v>
      </c>
      <c r="L148" s="225">
        <v>0</v>
      </c>
      <c r="M148" s="226"/>
      <c r="N148" s="225">
        <f t="shared" si="10"/>
        <v>0</v>
      </c>
      <c r="O148" s="226"/>
      <c r="P148" s="226"/>
      <c r="Q148" s="226"/>
      <c r="R148" s="134"/>
      <c r="T148" s="135" t="s">
        <v>3</v>
      </c>
      <c r="U148" s="38" t="s">
        <v>37</v>
      </c>
      <c r="V148" s="136">
        <v>0</v>
      </c>
      <c r="W148" s="136">
        <f t="shared" si="11"/>
        <v>0</v>
      </c>
      <c r="X148" s="136">
        <v>0</v>
      </c>
      <c r="Y148" s="136">
        <f t="shared" si="12"/>
        <v>0</v>
      </c>
      <c r="Z148" s="136">
        <v>0</v>
      </c>
      <c r="AA148" s="137">
        <f t="shared" si="13"/>
        <v>0</v>
      </c>
      <c r="AO148" s="15" t="s">
        <v>127</v>
      </c>
      <c r="AQ148" s="15" t="s">
        <v>124</v>
      </c>
      <c r="AR148" s="15" t="s">
        <v>85</v>
      </c>
      <c r="AV148" s="15" t="s">
        <v>123</v>
      </c>
      <c r="BB148" s="138">
        <f t="shared" si="14"/>
        <v>0</v>
      </c>
      <c r="BC148" s="138">
        <f t="shared" si="15"/>
        <v>0</v>
      </c>
      <c r="BD148" s="138">
        <f t="shared" si="16"/>
        <v>0</v>
      </c>
      <c r="BE148" s="138">
        <f t="shared" si="17"/>
        <v>0</v>
      </c>
      <c r="BF148" s="138">
        <f t="shared" si="18"/>
        <v>0</v>
      </c>
      <c r="BG148" s="15" t="s">
        <v>19</v>
      </c>
      <c r="BH148" s="138">
        <f t="shared" si="19"/>
        <v>0</v>
      </c>
      <c r="BI148" s="15" t="s">
        <v>127</v>
      </c>
      <c r="BJ148" s="15" t="s">
        <v>9</v>
      </c>
    </row>
    <row r="149" spans="2:62" s="1" customFormat="1" ht="22.5" customHeight="1">
      <c r="B149" s="129"/>
      <c r="C149" s="130" t="s">
        <v>72</v>
      </c>
      <c r="D149" s="130" t="s">
        <v>124</v>
      </c>
      <c r="E149" s="131" t="s">
        <v>292</v>
      </c>
      <c r="F149" s="239" t="s">
        <v>166</v>
      </c>
      <c r="G149" s="226"/>
      <c r="H149" s="226"/>
      <c r="I149" s="226"/>
      <c r="J149" s="132" t="s">
        <v>126</v>
      </c>
      <c r="K149" s="133">
        <v>7</v>
      </c>
      <c r="L149" s="225">
        <v>0</v>
      </c>
      <c r="M149" s="226"/>
      <c r="N149" s="225">
        <f t="shared" si="10"/>
        <v>0</v>
      </c>
      <c r="O149" s="226"/>
      <c r="P149" s="226"/>
      <c r="Q149" s="226"/>
      <c r="R149" s="134"/>
      <c r="T149" s="135" t="s">
        <v>3</v>
      </c>
      <c r="U149" s="38" t="s">
        <v>37</v>
      </c>
      <c r="V149" s="136">
        <v>0</v>
      </c>
      <c r="W149" s="136">
        <f t="shared" si="11"/>
        <v>0</v>
      </c>
      <c r="X149" s="136">
        <v>0</v>
      </c>
      <c r="Y149" s="136">
        <f t="shared" si="12"/>
        <v>0</v>
      </c>
      <c r="Z149" s="136">
        <v>0</v>
      </c>
      <c r="AA149" s="137">
        <f t="shared" si="13"/>
        <v>0</v>
      </c>
      <c r="AO149" s="15" t="s">
        <v>127</v>
      </c>
      <c r="AQ149" s="15" t="s">
        <v>124</v>
      </c>
      <c r="AR149" s="15" t="s">
        <v>85</v>
      </c>
      <c r="AV149" s="15" t="s">
        <v>123</v>
      </c>
      <c r="BB149" s="138">
        <f t="shared" si="14"/>
        <v>0</v>
      </c>
      <c r="BC149" s="138">
        <f t="shared" si="15"/>
        <v>0</v>
      </c>
      <c r="BD149" s="138">
        <f t="shared" si="16"/>
        <v>0</v>
      </c>
      <c r="BE149" s="138">
        <f t="shared" si="17"/>
        <v>0</v>
      </c>
      <c r="BF149" s="138">
        <f t="shared" si="18"/>
        <v>0</v>
      </c>
      <c r="BG149" s="15" t="s">
        <v>19</v>
      </c>
      <c r="BH149" s="138">
        <f t="shared" si="19"/>
        <v>0</v>
      </c>
      <c r="BI149" s="15" t="s">
        <v>127</v>
      </c>
      <c r="BJ149" s="15" t="s">
        <v>167</v>
      </c>
    </row>
    <row r="150" spans="2:62" s="1" customFormat="1" ht="22.5" customHeight="1">
      <c r="B150" s="129"/>
      <c r="C150" s="130" t="s">
        <v>72</v>
      </c>
      <c r="D150" s="130" t="s">
        <v>124</v>
      </c>
      <c r="E150" s="131" t="s">
        <v>293</v>
      </c>
      <c r="F150" s="239" t="s">
        <v>168</v>
      </c>
      <c r="G150" s="226"/>
      <c r="H150" s="226"/>
      <c r="I150" s="226"/>
      <c r="J150" s="132" t="s">
        <v>150</v>
      </c>
      <c r="K150" s="133">
        <v>1</v>
      </c>
      <c r="L150" s="225">
        <v>0</v>
      </c>
      <c r="M150" s="226"/>
      <c r="N150" s="225">
        <f t="shared" si="10"/>
        <v>0</v>
      </c>
      <c r="O150" s="226"/>
      <c r="P150" s="226"/>
      <c r="Q150" s="226"/>
      <c r="R150" s="134"/>
      <c r="T150" s="135" t="s">
        <v>3</v>
      </c>
      <c r="U150" s="38" t="s">
        <v>37</v>
      </c>
      <c r="V150" s="136">
        <v>0</v>
      </c>
      <c r="W150" s="136">
        <f t="shared" si="11"/>
        <v>0</v>
      </c>
      <c r="X150" s="136">
        <v>0</v>
      </c>
      <c r="Y150" s="136">
        <f t="shared" si="12"/>
        <v>0</v>
      </c>
      <c r="Z150" s="136">
        <v>0</v>
      </c>
      <c r="AA150" s="137">
        <f t="shared" si="13"/>
        <v>0</v>
      </c>
      <c r="AO150" s="15" t="s">
        <v>127</v>
      </c>
      <c r="AQ150" s="15" t="s">
        <v>124</v>
      </c>
      <c r="AR150" s="15" t="s">
        <v>85</v>
      </c>
      <c r="AV150" s="15" t="s">
        <v>123</v>
      </c>
      <c r="BB150" s="138">
        <f t="shared" si="14"/>
        <v>0</v>
      </c>
      <c r="BC150" s="138">
        <f t="shared" si="15"/>
        <v>0</v>
      </c>
      <c r="BD150" s="138">
        <f t="shared" si="16"/>
        <v>0</v>
      </c>
      <c r="BE150" s="138">
        <f t="shared" si="17"/>
        <v>0</v>
      </c>
      <c r="BF150" s="138">
        <f t="shared" si="18"/>
        <v>0</v>
      </c>
      <c r="BG150" s="15" t="s">
        <v>19</v>
      </c>
      <c r="BH150" s="138">
        <f t="shared" si="19"/>
        <v>0</v>
      </c>
      <c r="BI150" s="15" t="s">
        <v>127</v>
      </c>
      <c r="BJ150" s="15" t="s">
        <v>169</v>
      </c>
    </row>
    <row r="151" spans="2:62" s="1" customFormat="1" ht="22.5" customHeight="1">
      <c r="B151" s="129"/>
      <c r="C151" s="130" t="s">
        <v>72</v>
      </c>
      <c r="D151" s="130" t="s">
        <v>124</v>
      </c>
      <c r="E151" s="131" t="s">
        <v>294</v>
      </c>
      <c r="F151" s="239" t="s">
        <v>170</v>
      </c>
      <c r="G151" s="226"/>
      <c r="H151" s="226"/>
      <c r="I151" s="226"/>
      <c r="J151" s="132" t="s">
        <v>145</v>
      </c>
      <c r="K151" s="133">
        <v>1.678</v>
      </c>
      <c r="L151" s="225">
        <v>0</v>
      </c>
      <c r="M151" s="226"/>
      <c r="N151" s="225">
        <f t="shared" si="10"/>
        <v>0</v>
      </c>
      <c r="O151" s="226"/>
      <c r="P151" s="226"/>
      <c r="Q151" s="226"/>
      <c r="R151" s="134"/>
      <c r="T151" s="135" t="s">
        <v>3</v>
      </c>
      <c r="U151" s="38" t="s">
        <v>37</v>
      </c>
      <c r="V151" s="136">
        <v>0</v>
      </c>
      <c r="W151" s="136">
        <f t="shared" si="11"/>
        <v>0</v>
      </c>
      <c r="X151" s="136">
        <v>0</v>
      </c>
      <c r="Y151" s="136">
        <f t="shared" si="12"/>
        <v>0</v>
      </c>
      <c r="Z151" s="136">
        <v>0</v>
      </c>
      <c r="AA151" s="137">
        <f t="shared" si="13"/>
        <v>0</v>
      </c>
      <c r="AO151" s="15" t="s">
        <v>127</v>
      </c>
      <c r="AQ151" s="15" t="s">
        <v>124</v>
      </c>
      <c r="AR151" s="15" t="s">
        <v>85</v>
      </c>
      <c r="AV151" s="15" t="s">
        <v>123</v>
      </c>
      <c r="BB151" s="138">
        <f t="shared" si="14"/>
        <v>0</v>
      </c>
      <c r="BC151" s="138">
        <f t="shared" si="15"/>
        <v>0</v>
      </c>
      <c r="BD151" s="138">
        <f t="shared" si="16"/>
        <v>0</v>
      </c>
      <c r="BE151" s="138">
        <f t="shared" si="17"/>
        <v>0</v>
      </c>
      <c r="BF151" s="138">
        <f t="shared" si="18"/>
        <v>0</v>
      </c>
      <c r="BG151" s="15" t="s">
        <v>19</v>
      </c>
      <c r="BH151" s="138">
        <f t="shared" si="19"/>
        <v>0</v>
      </c>
      <c r="BI151" s="15" t="s">
        <v>127</v>
      </c>
      <c r="BJ151" s="15" t="s">
        <v>171</v>
      </c>
    </row>
    <row r="152" spans="2:60" s="9" customFormat="1" ht="29.25" customHeight="1">
      <c r="B152" s="119"/>
      <c r="C152" s="120"/>
      <c r="D152" s="159" t="s">
        <v>102</v>
      </c>
      <c r="E152" s="159"/>
      <c r="F152" s="159"/>
      <c r="G152" s="159"/>
      <c r="H152" s="159"/>
      <c r="I152" s="159"/>
      <c r="J152" s="159"/>
      <c r="K152" s="159"/>
      <c r="L152" s="159"/>
      <c r="M152" s="159"/>
      <c r="N152" s="251">
        <f>BH152</f>
        <v>0</v>
      </c>
      <c r="O152" s="252"/>
      <c r="P152" s="252"/>
      <c r="Q152" s="252"/>
      <c r="R152" s="122"/>
      <c r="T152" s="123"/>
      <c r="U152" s="120"/>
      <c r="V152" s="120"/>
      <c r="W152" s="124">
        <f>SUM(W153:W158)</f>
        <v>0</v>
      </c>
      <c r="X152" s="120"/>
      <c r="Y152" s="124">
        <f>SUM(Y153:Y158)</f>
        <v>0</v>
      </c>
      <c r="Z152" s="120"/>
      <c r="AA152" s="125">
        <f>SUM(AA153:AA158)</f>
        <v>0</v>
      </c>
      <c r="AO152" s="126" t="s">
        <v>19</v>
      </c>
      <c r="AQ152" s="127" t="s">
        <v>71</v>
      </c>
      <c r="AR152" s="127" t="s">
        <v>19</v>
      </c>
      <c r="AV152" s="126" t="s">
        <v>123</v>
      </c>
      <c r="BH152" s="128">
        <f>SUM(BH153:BH158)</f>
        <v>0</v>
      </c>
    </row>
    <row r="153" spans="2:62" s="1" customFormat="1" ht="22.5" customHeight="1">
      <c r="B153" s="129"/>
      <c r="C153" s="130" t="s">
        <v>72</v>
      </c>
      <c r="D153" s="130" t="s">
        <v>124</v>
      </c>
      <c r="E153" s="131" t="s">
        <v>295</v>
      </c>
      <c r="F153" s="239" t="s">
        <v>172</v>
      </c>
      <c r="G153" s="226"/>
      <c r="H153" s="226"/>
      <c r="I153" s="226"/>
      <c r="J153" s="132" t="s">
        <v>150</v>
      </c>
      <c r="K153" s="133">
        <v>1</v>
      </c>
      <c r="L153" s="225">
        <v>0</v>
      </c>
      <c r="M153" s="226"/>
      <c r="N153" s="225">
        <f aca="true" t="shared" si="20" ref="N153:N158">ROUND(L153*K153,2)</f>
        <v>0</v>
      </c>
      <c r="O153" s="226"/>
      <c r="P153" s="226"/>
      <c r="Q153" s="226"/>
      <c r="R153" s="134"/>
      <c r="T153" s="135" t="s">
        <v>3</v>
      </c>
      <c r="U153" s="38" t="s">
        <v>37</v>
      </c>
      <c r="V153" s="136">
        <v>0</v>
      </c>
      <c r="W153" s="136">
        <f aca="true" t="shared" si="21" ref="W153:W158">V153*K153</f>
        <v>0</v>
      </c>
      <c r="X153" s="136">
        <v>0</v>
      </c>
      <c r="Y153" s="136">
        <f aca="true" t="shared" si="22" ref="Y153:Y158">X153*K153</f>
        <v>0</v>
      </c>
      <c r="Z153" s="136">
        <v>0</v>
      </c>
      <c r="AA153" s="137">
        <f aca="true" t="shared" si="23" ref="AA153:AA158">Z153*K153</f>
        <v>0</v>
      </c>
      <c r="AO153" s="15" t="s">
        <v>127</v>
      </c>
      <c r="AQ153" s="15" t="s">
        <v>124</v>
      </c>
      <c r="AR153" s="15" t="s">
        <v>85</v>
      </c>
      <c r="AV153" s="15" t="s">
        <v>123</v>
      </c>
      <c r="BB153" s="138">
        <f aca="true" t="shared" si="24" ref="BB153:BB158">IF(U153="základní",N153,0)</f>
        <v>0</v>
      </c>
      <c r="BC153" s="138">
        <f aca="true" t="shared" si="25" ref="BC153:BC158">IF(U153="snížená",N153,0)</f>
        <v>0</v>
      </c>
      <c r="BD153" s="138">
        <f aca="true" t="shared" si="26" ref="BD153:BD158">IF(U153="zákl. přenesená",N153,0)</f>
        <v>0</v>
      </c>
      <c r="BE153" s="138">
        <f aca="true" t="shared" si="27" ref="BE153:BE158">IF(U153="sníž. přenesená",N153,0)</f>
        <v>0</v>
      </c>
      <c r="BF153" s="138">
        <f aca="true" t="shared" si="28" ref="BF153:BF158">IF(U153="nulová",N153,0)</f>
        <v>0</v>
      </c>
      <c r="BG153" s="15" t="s">
        <v>19</v>
      </c>
      <c r="BH153" s="138">
        <f aca="true" t="shared" si="29" ref="BH153:BH158">ROUND(L153*K153,2)</f>
        <v>0</v>
      </c>
      <c r="BI153" s="15" t="s">
        <v>127</v>
      </c>
      <c r="BJ153" s="15" t="s">
        <v>173</v>
      </c>
    </row>
    <row r="154" spans="2:62" s="1" customFormat="1" ht="22.5" customHeight="1">
      <c r="B154" s="129"/>
      <c r="C154" s="130" t="s">
        <v>72</v>
      </c>
      <c r="D154" s="130" t="s">
        <v>124</v>
      </c>
      <c r="E154" s="131" t="s">
        <v>296</v>
      </c>
      <c r="F154" s="239" t="s">
        <v>174</v>
      </c>
      <c r="G154" s="226"/>
      <c r="H154" s="226"/>
      <c r="I154" s="226"/>
      <c r="J154" s="132" t="s">
        <v>126</v>
      </c>
      <c r="K154" s="133">
        <v>9</v>
      </c>
      <c r="L154" s="225">
        <v>0</v>
      </c>
      <c r="M154" s="226"/>
      <c r="N154" s="225">
        <f t="shared" si="20"/>
        <v>0</v>
      </c>
      <c r="O154" s="226"/>
      <c r="P154" s="226"/>
      <c r="Q154" s="226"/>
      <c r="R154" s="134"/>
      <c r="T154" s="135" t="s">
        <v>3</v>
      </c>
      <c r="U154" s="38" t="s">
        <v>37</v>
      </c>
      <c r="V154" s="136">
        <v>0</v>
      </c>
      <c r="W154" s="136">
        <f t="shared" si="21"/>
        <v>0</v>
      </c>
      <c r="X154" s="136">
        <v>0</v>
      </c>
      <c r="Y154" s="136">
        <f t="shared" si="22"/>
        <v>0</v>
      </c>
      <c r="Z154" s="136">
        <v>0</v>
      </c>
      <c r="AA154" s="137">
        <f t="shared" si="23"/>
        <v>0</v>
      </c>
      <c r="AO154" s="15" t="s">
        <v>127</v>
      </c>
      <c r="AQ154" s="15" t="s">
        <v>124</v>
      </c>
      <c r="AR154" s="15" t="s">
        <v>85</v>
      </c>
      <c r="AV154" s="15" t="s">
        <v>123</v>
      </c>
      <c r="BB154" s="138">
        <f t="shared" si="24"/>
        <v>0</v>
      </c>
      <c r="BC154" s="138">
        <f t="shared" si="25"/>
        <v>0</v>
      </c>
      <c r="BD154" s="138">
        <f t="shared" si="26"/>
        <v>0</v>
      </c>
      <c r="BE154" s="138">
        <f t="shared" si="27"/>
        <v>0</v>
      </c>
      <c r="BF154" s="138">
        <f t="shared" si="28"/>
        <v>0</v>
      </c>
      <c r="BG154" s="15" t="s">
        <v>19</v>
      </c>
      <c r="BH154" s="138">
        <f t="shared" si="29"/>
        <v>0</v>
      </c>
      <c r="BI154" s="15" t="s">
        <v>127</v>
      </c>
      <c r="BJ154" s="15" t="s">
        <v>175</v>
      </c>
    </row>
    <row r="155" spans="2:62" s="1" customFormat="1" ht="22.5" customHeight="1">
      <c r="B155" s="129"/>
      <c r="C155" s="130" t="s">
        <v>72</v>
      </c>
      <c r="D155" s="130" t="s">
        <v>124</v>
      </c>
      <c r="E155" s="131" t="s">
        <v>291</v>
      </c>
      <c r="F155" s="239" t="s">
        <v>164</v>
      </c>
      <c r="G155" s="226"/>
      <c r="H155" s="226"/>
      <c r="I155" s="226"/>
      <c r="J155" s="132" t="s">
        <v>165</v>
      </c>
      <c r="K155" s="133">
        <v>16</v>
      </c>
      <c r="L155" s="225">
        <v>0</v>
      </c>
      <c r="M155" s="226"/>
      <c r="N155" s="225">
        <f t="shared" si="20"/>
        <v>0</v>
      </c>
      <c r="O155" s="226"/>
      <c r="P155" s="226"/>
      <c r="Q155" s="226"/>
      <c r="R155" s="134"/>
      <c r="T155" s="135" t="s">
        <v>3</v>
      </c>
      <c r="U155" s="38" t="s">
        <v>37</v>
      </c>
      <c r="V155" s="136">
        <v>0</v>
      </c>
      <c r="W155" s="136">
        <f t="shared" si="21"/>
        <v>0</v>
      </c>
      <c r="X155" s="136">
        <v>0</v>
      </c>
      <c r="Y155" s="136">
        <f t="shared" si="22"/>
        <v>0</v>
      </c>
      <c r="Z155" s="136">
        <v>0</v>
      </c>
      <c r="AA155" s="137">
        <f t="shared" si="23"/>
        <v>0</v>
      </c>
      <c r="AO155" s="15" t="s">
        <v>127</v>
      </c>
      <c r="AQ155" s="15" t="s">
        <v>124</v>
      </c>
      <c r="AR155" s="15" t="s">
        <v>85</v>
      </c>
      <c r="AV155" s="15" t="s">
        <v>123</v>
      </c>
      <c r="BB155" s="138">
        <f t="shared" si="24"/>
        <v>0</v>
      </c>
      <c r="BC155" s="138">
        <f t="shared" si="25"/>
        <v>0</v>
      </c>
      <c r="BD155" s="138">
        <f t="shared" si="26"/>
        <v>0</v>
      </c>
      <c r="BE155" s="138">
        <f t="shared" si="27"/>
        <v>0</v>
      </c>
      <c r="BF155" s="138">
        <f t="shared" si="28"/>
        <v>0</v>
      </c>
      <c r="BG155" s="15" t="s">
        <v>19</v>
      </c>
      <c r="BH155" s="138">
        <f t="shared" si="29"/>
        <v>0</v>
      </c>
      <c r="BI155" s="15" t="s">
        <v>127</v>
      </c>
      <c r="BJ155" s="15" t="s">
        <v>8</v>
      </c>
    </row>
    <row r="156" spans="2:62" s="1" customFormat="1" ht="22.5" customHeight="1">
      <c r="B156" s="129"/>
      <c r="C156" s="130" t="s">
        <v>72</v>
      </c>
      <c r="D156" s="130" t="s">
        <v>124</v>
      </c>
      <c r="E156" s="131" t="s">
        <v>297</v>
      </c>
      <c r="F156" s="239" t="s">
        <v>176</v>
      </c>
      <c r="G156" s="226"/>
      <c r="H156" s="226"/>
      <c r="I156" s="226"/>
      <c r="J156" s="132" t="s">
        <v>126</v>
      </c>
      <c r="K156" s="133">
        <v>7</v>
      </c>
      <c r="L156" s="225">
        <v>0</v>
      </c>
      <c r="M156" s="226"/>
      <c r="N156" s="225">
        <f t="shared" si="20"/>
        <v>0</v>
      </c>
      <c r="O156" s="226"/>
      <c r="P156" s="226"/>
      <c r="Q156" s="226"/>
      <c r="R156" s="134"/>
      <c r="T156" s="135" t="s">
        <v>3</v>
      </c>
      <c r="U156" s="38" t="s">
        <v>37</v>
      </c>
      <c r="V156" s="136">
        <v>0</v>
      </c>
      <c r="W156" s="136">
        <f t="shared" si="21"/>
        <v>0</v>
      </c>
      <c r="X156" s="136">
        <v>0</v>
      </c>
      <c r="Y156" s="136">
        <f t="shared" si="22"/>
        <v>0</v>
      </c>
      <c r="Z156" s="136">
        <v>0</v>
      </c>
      <c r="AA156" s="137">
        <f t="shared" si="23"/>
        <v>0</v>
      </c>
      <c r="AO156" s="15" t="s">
        <v>127</v>
      </c>
      <c r="AQ156" s="15" t="s">
        <v>124</v>
      </c>
      <c r="AR156" s="15" t="s">
        <v>85</v>
      </c>
      <c r="AV156" s="15" t="s">
        <v>123</v>
      </c>
      <c r="BB156" s="138">
        <f t="shared" si="24"/>
        <v>0</v>
      </c>
      <c r="BC156" s="138">
        <f t="shared" si="25"/>
        <v>0</v>
      </c>
      <c r="BD156" s="138">
        <f t="shared" si="26"/>
        <v>0</v>
      </c>
      <c r="BE156" s="138">
        <f t="shared" si="27"/>
        <v>0</v>
      </c>
      <c r="BF156" s="138">
        <f t="shared" si="28"/>
        <v>0</v>
      </c>
      <c r="BG156" s="15" t="s">
        <v>19</v>
      </c>
      <c r="BH156" s="138">
        <f t="shared" si="29"/>
        <v>0</v>
      </c>
      <c r="BI156" s="15" t="s">
        <v>127</v>
      </c>
      <c r="BJ156" s="15" t="s">
        <v>177</v>
      </c>
    </row>
    <row r="157" spans="2:62" s="1" customFormat="1" ht="22.5" customHeight="1">
      <c r="B157" s="129"/>
      <c r="C157" s="130" t="s">
        <v>72</v>
      </c>
      <c r="D157" s="130" t="s">
        <v>124</v>
      </c>
      <c r="E157" s="131" t="s">
        <v>298</v>
      </c>
      <c r="F157" s="239" t="s">
        <v>178</v>
      </c>
      <c r="G157" s="226"/>
      <c r="H157" s="226"/>
      <c r="I157" s="226"/>
      <c r="J157" s="132" t="s">
        <v>150</v>
      </c>
      <c r="K157" s="133">
        <v>1</v>
      </c>
      <c r="L157" s="225">
        <v>0</v>
      </c>
      <c r="M157" s="226"/>
      <c r="N157" s="225">
        <f t="shared" si="20"/>
        <v>0</v>
      </c>
      <c r="O157" s="226"/>
      <c r="P157" s="226"/>
      <c r="Q157" s="226"/>
      <c r="R157" s="134"/>
      <c r="T157" s="135" t="s">
        <v>3</v>
      </c>
      <c r="U157" s="38" t="s">
        <v>37</v>
      </c>
      <c r="V157" s="136">
        <v>0</v>
      </c>
      <c r="W157" s="136">
        <f t="shared" si="21"/>
        <v>0</v>
      </c>
      <c r="X157" s="136">
        <v>0</v>
      </c>
      <c r="Y157" s="136">
        <f t="shared" si="22"/>
        <v>0</v>
      </c>
      <c r="Z157" s="136">
        <v>0</v>
      </c>
      <c r="AA157" s="137">
        <f t="shared" si="23"/>
        <v>0</v>
      </c>
      <c r="AO157" s="15" t="s">
        <v>127</v>
      </c>
      <c r="AQ157" s="15" t="s">
        <v>124</v>
      </c>
      <c r="AR157" s="15" t="s">
        <v>85</v>
      </c>
      <c r="AV157" s="15" t="s">
        <v>123</v>
      </c>
      <c r="BB157" s="138">
        <f t="shared" si="24"/>
        <v>0</v>
      </c>
      <c r="BC157" s="138">
        <f t="shared" si="25"/>
        <v>0</v>
      </c>
      <c r="BD157" s="138">
        <f t="shared" si="26"/>
        <v>0</v>
      </c>
      <c r="BE157" s="138">
        <f t="shared" si="27"/>
        <v>0</v>
      </c>
      <c r="BF157" s="138">
        <f t="shared" si="28"/>
        <v>0</v>
      </c>
      <c r="BG157" s="15" t="s">
        <v>19</v>
      </c>
      <c r="BH157" s="138">
        <f t="shared" si="29"/>
        <v>0</v>
      </c>
      <c r="BI157" s="15" t="s">
        <v>127</v>
      </c>
      <c r="BJ157" s="15" t="s">
        <v>179</v>
      </c>
    </row>
    <row r="158" spans="2:62" s="1" customFormat="1" ht="22.5" customHeight="1">
      <c r="B158" s="129"/>
      <c r="C158" s="130" t="s">
        <v>72</v>
      </c>
      <c r="D158" s="130" t="s">
        <v>124</v>
      </c>
      <c r="E158" s="131" t="s">
        <v>299</v>
      </c>
      <c r="F158" s="239" t="s">
        <v>180</v>
      </c>
      <c r="G158" s="226"/>
      <c r="H158" s="226"/>
      <c r="I158" s="226"/>
      <c r="J158" s="132" t="s">
        <v>145</v>
      </c>
      <c r="K158" s="133">
        <v>0.804</v>
      </c>
      <c r="L158" s="225">
        <v>0</v>
      </c>
      <c r="M158" s="226"/>
      <c r="N158" s="225">
        <f t="shared" si="20"/>
        <v>0</v>
      </c>
      <c r="O158" s="226"/>
      <c r="P158" s="226"/>
      <c r="Q158" s="226"/>
      <c r="R158" s="134"/>
      <c r="T158" s="135" t="s">
        <v>3</v>
      </c>
      <c r="U158" s="38" t="s">
        <v>37</v>
      </c>
      <c r="V158" s="136">
        <v>0</v>
      </c>
      <c r="W158" s="136">
        <f t="shared" si="21"/>
        <v>0</v>
      </c>
      <c r="X158" s="136">
        <v>0</v>
      </c>
      <c r="Y158" s="136">
        <f t="shared" si="22"/>
        <v>0</v>
      </c>
      <c r="Z158" s="136">
        <v>0</v>
      </c>
      <c r="AA158" s="137">
        <f t="shared" si="23"/>
        <v>0</v>
      </c>
      <c r="AO158" s="15" t="s">
        <v>127</v>
      </c>
      <c r="AQ158" s="15" t="s">
        <v>124</v>
      </c>
      <c r="AR158" s="15" t="s">
        <v>85</v>
      </c>
      <c r="AV158" s="15" t="s">
        <v>123</v>
      </c>
      <c r="BB158" s="138">
        <f t="shared" si="24"/>
        <v>0</v>
      </c>
      <c r="BC158" s="138">
        <f t="shared" si="25"/>
        <v>0</v>
      </c>
      <c r="BD158" s="138">
        <f t="shared" si="26"/>
        <v>0</v>
      </c>
      <c r="BE158" s="138">
        <f t="shared" si="27"/>
        <v>0</v>
      </c>
      <c r="BF158" s="138">
        <f t="shared" si="28"/>
        <v>0</v>
      </c>
      <c r="BG158" s="15" t="s">
        <v>19</v>
      </c>
      <c r="BH158" s="138">
        <f t="shared" si="29"/>
        <v>0</v>
      </c>
      <c r="BI158" s="15" t="s">
        <v>127</v>
      </c>
      <c r="BJ158" s="15" t="s">
        <v>181</v>
      </c>
    </row>
    <row r="159" spans="2:60" s="9" customFormat="1" ht="29.25" customHeight="1">
      <c r="B159" s="119"/>
      <c r="C159" s="120"/>
      <c r="D159" s="159" t="s">
        <v>103</v>
      </c>
      <c r="E159" s="159"/>
      <c r="F159" s="159"/>
      <c r="G159" s="159"/>
      <c r="H159" s="159"/>
      <c r="I159" s="159"/>
      <c r="J159" s="159"/>
      <c r="K159" s="159"/>
      <c r="L159" s="159"/>
      <c r="M159" s="159"/>
      <c r="N159" s="251">
        <f>BH159</f>
        <v>0</v>
      </c>
      <c r="O159" s="252"/>
      <c r="P159" s="252"/>
      <c r="Q159" s="252"/>
      <c r="R159" s="122"/>
      <c r="T159" s="123"/>
      <c r="U159" s="120"/>
      <c r="V159" s="120"/>
      <c r="W159" s="124">
        <f>SUM(W160:W165)</f>
        <v>0</v>
      </c>
      <c r="X159" s="120"/>
      <c r="Y159" s="124">
        <f>SUM(Y160:Y165)</f>
        <v>0</v>
      </c>
      <c r="Z159" s="120"/>
      <c r="AA159" s="125">
        <f>SUM(AA160:AA165)</f>
        <v>0</v>
      </c>
      <c r="AO159" s="126" t="s">
        <v>19</v>
      </c>
      <c r="AQ159" s="127" t="s">
        <v>71</v>
      </c>
      <c r="AR159" s="127" t="s">
        <v>19</v>
      </c>
      <c r="AV159" s="126" t="s">
        <v>123</v>
      </c>
      <c r="BH159" s="128">
        <f>SUM(BH160:BH165)</f>
        <v>0</v>
      </c>
    </row>
    <row r="160" spans="2:62" s="1" customFormat="1" ht="22.5" customHeight="1">
      <c r="B160" s="129"/>
      <c r="C160" s="130" t="s">
        <v>72</v>
      </c>
      <c r="D160" s="130" t="s">
        <v>124</v>
      </c>
      <c r="E160" s="131" t="s">
        <v>300</v>
      </c>
      <c r="F160" s="239" t="s">
        <v>182</v>
      </c>
      <c r="G160" s="226"/>
      <c r="H160" s="226"/>
      <c r="I160" s="226"/>
      <c r="J160" s="132" t="s">
        <v>150</v>
      </c>
      <c r="K160" s="133">
        <v>1</v>
      </c>
      <c r="L160" s="225">
        <v>0</v>
      </c>
      <c r="M160" s="226"/>
      <c r="N160" s="225">
        <f aca="true" t="shared" si="30" ref="N160:N165">ROUND(L160*K160,2)</f>
        <v>0</v>
      </c>
      <c r="O160" s="226"/>
      <c r="P160" s="226"/>
      <c r="Q160" s="226"/>
      <c r="R160" s="134"/>
      <c r="T160" s="135" t="s">
        <v>3</v>
      </c>
      <c r="U160" s="38" t="s">
        <v>37</v>
      </c>
      <c r="V160" s="136">
        <v>0</v>
      </c>
      <c r="W160" s="136">
        <f aca="true" t="shared" si="31" ref="W160:W165">V160*K160</f>
        <v>0</v>
      </c>
      <c r="X160" s="136">
        <v>0</v>
      </c>
      <c r="Y160" s="136">
        <f aca="true" t="shared" si="32" ref="Y160:Y165">X160*K160</f>
        <v>0</v>
      </c>
      <c r="Z160" s="136">
        <v>0</v>
      </c>
      <c r="AA160" s="137">
        <f aca="true" t="shared" si="33" ref="AA160:AA165">Z160*K160</f>
        <v>0</v>
      </c>
      <c r="AO160" s="15" t="s">
        <v>127</v>
      </c>
      <c r="AQ160" s="15" t="s">
        <v>124</v>
      </c>
      <c r="AR160" s="15" t="s">
        <v>85</v>
      </c>
      <c r="AV160" s="15" t="s">
        <v>123</v>
      </c>
      <c r="BB160" s="138">
        <f aca="true" t="shared" si="34" ref="BB160:BB165">IF(U160="základní",N160,0)</f>
        <v>0</v>
      </c>
      <c r="BC160" s="138">
        <f aca="true" t="shared" si="35" ref="BC160:BC165">IF(U160="snížená",N160,0)</f>
        <v>0</v>
      </c>
      <c r="BD160" s="138">
        <f aca="true" t="shared" si="36" ref="BD160:BD165">IF(U160="zákl. přenesená",N160,0)</f>
        <v>0</v>
      </c>
      <c r="BE160" s="138">
        <f aca="true" t="shared" si="37" ref="BE160:BE165">IF(U160="sníž. přenesená",N160,0)</f>
        <v>0</v>
      </c>
      <c r="BF160" s="138">
        <f aca="true" t="shared" si="38" ref="BF160:BF165">IF(U160="nulová",N160,0)</f>
        <v>0</v>
      </c>
      <c r="BG160" s="15" t="s">
        <v>19</v>
      </c>
      <c r="BH160" s="138">
        <f aca="true" t="shared" si="39" ref="BH160:BH165">ROUND(L160*K160,2)</f>
        <v>0</v>
      </c>
      <c r="BI160" s="15" t="s">
        <v>127</v>
      </c>
      <c r="BJ160" s="15" t="s">
        <v>183</v>
      </c>
    </row>
    <row r="161" spans="2:62" s="1" customFormat="1" ht="22.5" customHeight="1">
      <c r="B161" s="129"/>
      <c r="C161" s="130" t="s">
        <v>72</v>
      </c>
      <c r="D161" s="130" t="s">
        <v>124</v>
      </c>
      <c r="E161" s="131" t="s">
        <v>301</v>
      </c>
      <c r="F161" s="239" t="s">
        <v>184</v>
      </c>
      <c r="G161" s="226"/>
      <c r="H161" s="226"/>
      <c r="I161" s="226"/>
      <c r="J161" s="132" t="s">
        <v>126</v>
      </c>
      <c r="K161" s="133">
        <v>7</v>
      </c>
      <c r="L161" s="225">
        <v>0</v>
      </c>
      <c r="M161" s="226"/>
      <c r="N161" s="225">
        <f t="shared" si="30"/>
        <v>0</v>
      </c>
      <c r="O161" s="226"/>
      <c r="P161" s="226"/>
      <c r="Q161" s="226"/>
      <c r="R161" s="134"/>
      <c r="T161" s="135" t="s">
        <v>3</v>
      </c>
      <c r="U161" s="38" t="s">
        <v>37</v>
      </c>
      <c r="V161" s="136">
        <v>0</v>
      </c>
      <c r="W161" s="136">
        <f t="shared" si="31"/>
        <v>0</v>
      </c>
      <c r="X161" s="136">
        <v>0</v>
      </c>
      <c r="Y161" s="136">
        <f t="shared" si="32"/>
        <v>0</v>
      </c>
      <c r="Z161" s="136">
        <v>0</v>
      </c>
      <c r="AA161" s="137">
        <f t="shared" si="33"/>
        <v>0</v>
      </c>
      <c r="AO161" s="15" t="s">
        <v>127</v>
      </c>
      <c r="AQ161" s="15" t="s">
        <v>124</v>
      </c>
      <c r="AR161" s="15" t="s">
        <v>85</v>
      </c>
      <c r="AV161" s="15" t="s">
        <v>123</v>
      </c>
      <c r="BB161" s="138">
        <f t="shared" si="34"/>
        <v>0</v>
      </c>
      <c r="BC161" s="138">
        <f t="shared" si="35"/>
        <v>0</v>
      </c>
      <c r="BD161" s="138">
        <f t="shared" si="36"/>
        <v>0</v>
      </c>
      <c r="BE161" s="138">
        <f t="shared" si="37"/>
        <v>0</v>
      </c>
      <c r="BF161" s="138">
        <f t="shared" si="38"/>
        <v>0</v>
      </c>
      <c r="BG161" s="15" t="s">
        <v>19</v>
      </c>
      <c r="BH161" s="138">
        <f t="shared" si="39"/>
        <v>0</v>
      </c>
      <c r="BI161" s="15" t="s">
        <v>127</v>
      </c>
      <c r="BJ161" s="15" t="s">
        <v>185</v>
      </c>
    </row>
    <row r="162" spans="2:62" s="1" customFormat="1" ht="22.5" customHeight="1">
      <c r="B162" s="129"/>
      <c r="C162" s="130" t="s">
        <v>72</v>
      </c>
      <c r="D162" s="130" t="s">
        <v>124</v>
      </c>
      <c r="E162" s="131" t="s">
        <v>291</v>
      </c>
      <c r="F162" s="239" t="s">
        <v>164</v>
      </c>
      <c r="G162" s="226"/>
      <c r="H162" s="226"/>
      <c r="I162" s="226"/>
      <c r="J162" s="132" t="s">
        <v>165</v>
      </c>
      <c r="K162" s="133">
        <v>16</v>
      </c>
      <c r="L162" s="225">
        <v>0</v>
      </c>
      <c r="M162" s="226"/>
      <c r="N162" s="225">
        <f t="shared" si="30"/>
        <v>0</v>
      </c>
      <c r="O162" s="226"/>
      <c r="P162" s="226"/>
      <c r="Q162" s="226"/>
      <c r="R162" s="134"/>
      <c r="T162" s="135" t="s">
        <v>3</v>
      </c>
      <c r="U162" s="38" t="s">
        <v>37</v>
      </c>
      <c r="V162" s="136">
        <v>0</v>
      </c>
      <c r="W162" s="136">
        <f t="shared" si="31"/>
        <v>0</v>
      </c>
      <c r="X162" s="136">
        <v>0</v>
      </c>
      <c r="Y162" s="136">
        <f t="shared" si="32"/>
        <v>0</v>
      </c>
      <c r="Z162" s="136">
        <v>0</v>
      </c>
      <c r="AA162" s="137">
        <f t="shared" si="33"/>
        <v>0</v>
      </c>
      <c r="AO162" s="15" t="s">
        <v>127</v>
      </c>
      <c r="AQ162" s="15" t="s">
        <v>124</v>
      </c>
      <c r="AR162" s="15" t="s">
        <v>85</v>
      </c>
      <c r="AV162" s="15" t="s">
        <v>123</v>
      </c>
      <c r="BB162" s="138">
        <f t="shared" si="34"/>
        <v>0</v>
      </c>
      <c r="BC162" s="138">
        <f t="shared" si="35"/>
        <v>0</v>
      </c>
      <c r="BD162" s="138">
        <f t="shared" si="36"/>
        <v>0</v>
      </c>
      <c r="BE162" s="138">
        <f t="shared" si="37"/>
        <v>0</v>
      </c>
      <c r="BF162" s="138">
        <f t="shared" si="38"/>
        <v>0</v>
      </c>
      <c r="BG162" s="15" t="s">
        <v>19</v>
      </c>
      <c r="BH162" s="138">
        <f t="shared" si="39"/>
        <v>0</v>
      </c>
      <c r="BI162" s="15" t="s">
        <v>127</v>
      </c>
      <c r="BJ162" s="15" t="s">
        <v>186</v>
      </c>
    </row>
    <row r="163" spans="2:62" s="1" customFormat="1" ht="22.5" customHeight="1">
      <c r="B163" s="129"/>
      <c r="C163" s="130" t="s">
        <v>72</v>
      </c>
      <c r="D163" s="130" t="s">
        <v>124</v>
      </c>
      <c r="E163" s="131" t="s">
        <v>302</v>
      </c>
      <c r="F163" s="239" t="s">
        <v>187</v>
      </c>
      <c r="G163" s="226"/>
      <c r="H163" s="226"/>
      <c r="I163" s="226"/>
      <c r="J163" s="132" t="s">
        <v>126</v>
      </c>
      <c r="K163" s="133">
        <v>8</v>
      </c>
      <c r="L163" s="225">
        <v>0</v>
      </c>
      <c r="M163" s="226"/>
      <c r="N163" s="225">
        <f t="shared" si="30"/>
        <v>0</v>
      </c>
      <c r="O163" s="226"/>
      <c r="P163" s="226"/>
      <c r="Q163" s="226"/>
      <c r="R163" s="134"/>
      <c r="T163" s="135" t="s">
        <v>3</v>
      </c>
      <c r="U163" s="38" t="s">
        <v>37</v>
      </c>
      <c r="V163" s="136">
        <v>0</v>
      </c>
      <c r="W163" s="136">
        <f t="shared" si="31"/>
        <v>0</v>
      </c>
      <c r="X163" s="136">
        <v>0</v>
      </c>
      <c r="Y163" s="136">
        <f t="shared" si="32"/>
        <v>0</v>
      </c>
      <c r="Z163" s="136">
        <v>0</v>
      </c>
      <c r="AA163" s="137">
        <f t="shared" si="33"/>
        <v>0</v>
      </c>
      <c r="AO163" s="15" t="s">
        <v>127</v>
      </c>
      <c r="AQ163" s="15" t="s">
        <v>124</v>
      </c>
      <c r="AR163" s="15" t="s">
        <v>85</v>
      </c>
      <c r="AV163" s="15" t="s">
        <v>123</v>
      </c>
      <c r="BB163" s="138">
        <f t="shared" si="34"/>
        <v>0</v>
      </c>
      <c r="BC163" s="138">
        <f t="shared" si="35"/>
        <v>0</v>
      </c>
      <c r="BD163" s="138">
        <f t="shared" si="36"/>
        <v>0</v>
      </c>
      <c r="BE163" s="138">
        <f t="shared" si="37"/>
        <v>0</v>
      </c>
      <c r="BF163" s="138">
        <f t="shared" si="38"/>
        <v>0</v>
      </c>
      <c r="BG163" s="15" t="s">
        <v>19</v>
      </c>
      <c r="BH163" s="138">
        <f t="shared" si="39"/>
        <v>0</v>
      </c>
      <c r="BI163" s="15" t="s">
        <v>127</v>
      </c>
      <c r="BJ163" s="15" t="s">
        <v>188</v>
      </c>
    </row>
    <row r="164" spans="2:62" s="1" customFormat="1" ht="22.5" customHeight="1">
      <c r="B164" s="129"/>
      <c r="C164" s="130" t="s">
        <v>72</v>
      </c>
      <c r="D164" s="130" t="s">
        <v>124</v>
      </c>
      <c r="E164" s="131" t="s">
        <v>303</v>
      </c>
      <c r="F164" s="239" t="s">
        <v>189</v>
      </c>
      <c r="G164" s="226"/>
      <c r="H164" s="226"/>
      <c r="I164" s="226"/>
      <c r="J164" s="132" t="s">
        <v>150</v>
      </c>
      <c r="K164" s="133">
        <v>1</v>
      </c>
      <c r="L164" s="225">
        <v>0</v>
      </c>
      <c r="M164" s="226"/>
      <c r="N164" s="225">
        <f t="shared" si="30"/>
        <v>0</v>
      </c>
      <c r="O164" s="226"/>
      <c r="P164" s="226"/>
      <c r="Q164" s="226"/>
      <c r="R164" s="134"/>
      <c r="T164" s="135" t="s">
        <v>3</v>
      </c>
      <c r="U164" s="38" t="s">
        <v>37</v>
      </c>
      <c r="V164" s="136">
        <v>0</v>
      </c>
      <c r="W164" s="136">
        <f t="shared" si="31"/>
        <v>0</v>
      </c>
      <c r="X164" s="136">
        <v>0</v>
      </c>
      <c r="Y164" s="136">
        <f t="shared" si="32"/>
        <v>0</v>
      </c>
      <c r="Z164" s="136">
        <v>0</v>
      </c>
      <c r="AA164" s="137">
        <f t="shared" si="33"/>
        <v>0</v>
      </c>
      <c r="AO164" s="15" t="s">
        <v>127</v>
      </c>
      <c r="AQ164" s="15" t="s">
        <v>124</v>
      </c>
      <c r="AR164" s="15" t="s">
        <v>85</v>
      </c>
      <c r="AV164" s="15" t="s">
        <v>123</v>
      </c>
      <c r="BB164" s="138">
        <f t="shared" si="34"/>
        <v>0</v>
      </c>
      <c r="BC164" s="138">
        <f t="shared" si="35"/>
        <v>0</v>
      </c>
      <c r="BD164" s="138">
        <f t="shared" si="36"/>
        <v>0</v>
      </c>
      <c r="BE164" s="138">
        <f t="shared" si="37"/>
        <v>0</v>
      </c>
      <c r="BF164" s="138">
        <f t="shared" si="38"/>
        <v>0</v>
      </c>
      <c r="BG164" s="15" t="s">
        <v>19</v>
      </c>
      <c r="BH164" s="138">
        <f t="shared" si="39"/>
        <v>0</v>
      </c>
      <c r="BI164" s="15" t="s">
        <v>127</v>
      </c>
      <c r="BJ164" s="15" t="s">
        <v>190</v>
      </c>
    </row>
    <row r="165" spans="2:62" s="1" customFormat="1" ht="22.5" customHeight="1">
      <c r="B165" s="129"/>
      <c r="C165" s="130" t="s">
        <v>72</v>
      </c>
      <c r="D165" s="130" t="s">
        <v>124</v>
      </c>
      <c r="E165" s="131" t="s">
        <v>304</v>
      </c>
      <c r="F165" s="239" t="s">
        <v>191</v>
      </c>
      <c r="G165" s="226"/>
      <c r="H165" s="226"/>
      <c r="I165" s="226"/>
      <c r="J165" s="132" t="s">
        <v>145</v>
      </c>
      <c r="K165" s="133">
        <v>1.636</v>
      </c>
      <c r="L165" s="225">
        <v>0</v>
      </c>
      <c r="M165" s="226"/>
      <c r="N165" s="225">
        <f t="shared" si="30"/>
        <v>0</v>
      </c>
      <c r="O165" s="226"/>
      <c r="P165" s="226"/>
      <c r="Q165" s="226"/>
      <c r="R165" s="134"/>
      <c r="T165" s="135" t="s">
        <v>3</v>
      </c>
      <c r="U165" s="38" t="s">
        <v>37</v>
      </c>
      <c r="V165" s="136">
        <v>0</v>
      </c>
      <c r="W165" s="136">
        <f t="shared" si="31"/>
        <v>0</v>
      </c>
      <c r="X165" s="136">
        <v>0</v>
      </c>
      <c r="Y165" s="136">
        <f t="shared" si="32"/>
        <v>0</v>
      </c>
      <c r="Z165" s="136">
        <v>0</v>
      </c>
      <c r="AA165" s="137">
        <f t="shared" si="33"/>
        <v>0</v>
      </c>
      <c r="AO165" s="15" t="s">
        <v>127</v>
      </c>
      <c r="AQ165" s="15" t="s">
        <v>124</v>
      </c>
      <c r="AR165" s="15" t="s">
        <v>85</v>
      </c>
      <c r="AV165" s="15" t="s">
        <v>123</v>
      </c>
      <c r="BB165" s="138">
        <f t="shared" si="34"/>
        <v>0</v>
      </c>
      <c r="BC165" s="138">
        <f t="shared" si="35"/>
        <v>0</v>
      </c>
      <c r="BD165" s="138">
        <f t="shared" si="36"/>
        <v>0</v>
      </c>
      <c r="BE165" s="138">
        <f t="shared" si="37"/>
        <v>0</v>
      </c>
      <c r="BF165" s="138">
        <f t="shared" si="38"/>
        <v>0</v>
      </c>
      <c r="BG165" s="15" t="s">
        <v>19</v>
      </c>
      <c r="BH165" s="138">
        <f t="shared" si="39"/>
        <v>0</v>
      </c>
      <c r="BI165" s="15" t="s">
        <v>127</v>
      </c>
      <c r="BJ165" s="15" t="s">
        <v>192</v>
      </c>
    </row>
    <row r="166" spans="2:60" s="9" customFormat="1" ht="29.25" customHeight="1">
      <c r="B166" s="119"/>
      <c r="C166" s="120"/>
      <c r="D166" s="159" t="s">
        <v>104</v>
      </c>
      <c r="E166" s="159"/>
      <c r="F166" s="159"/>
      <c r="G166" s="159"/>
      <c r="H166" s="159"/>
      <c r="I166" s="159"/>
      <c r="J166" s="159"/>
      <c r="K166" s="159"/>
      <c r="L166" s="159"/>
      <c r="M166" s="159"/>
      <c r="N166" s="251">
        <f>BH166</f>
        <v>0</v>
      </c>
      <c r="O166" s="252"/>
      <c r="P166" s="252"/>
      <c r="Q166" s="252"/>
      <c r="R166" s="122"/>
      <c r="T166" s="123"/>
      <c r="U166" s="120"/>
      <c r="V166" s="120"/>
      <c r="W166" s="124">
        <f>SUM(W167:W172)</f>
        <v>0</v>
      </c>
      <c r="X166" s="120"/>
      <c r="Y166" s="124">
        <f>SUM(Y167:Y172)</f>
        <v>0</v>
      </c>
      <c r="Z166" s="120"/>
      <c r="AA166" s="125">
        <f>SUM(AA167:AA172)</f>
        <v>0</v>
      </c>
      <c r="AO166" s="126" t="s">
        <v>19</v>
      </c>
      <c r="AQ166" s="127" t="s">
        <v>71</v>
      </c>
      <c r="AR166" s="127" t="s">
        <v>19</v>
      </c>
      <c r="AV166" s="126" t="s">
        <v>123</v>
      </c>
      <c r="BH166" s="128">
        <f>SUM(BH167:BH172)</f>
        <v>0</v>
      </c>
    </row>
    <row r="167" spans="2:62" s="1" customFormat="1" ht="22.5" customHeight="1">
      <c r="B167" s="129"/>
      <c r="C167" s="130" t="s">
        <v>72</v>
      </c>
      <c r="D167" s="130" t="s">
        <v>124</v>
      </c>
      <c r="E167" s="131" t="s">
        <v>305</v>
      </c>
      <c r="F167" s="239" t="s">
        <v>193</v>
      </c>
      <c r="G167" s="226"/>
      <c r="H167" s="226"/>
      <c r="I167" s="226"/>
      <c r="J167" s="132" t="s">
        <v>150</v>
      </c>
      <c r="K167" s="133">
        <v>1</v>
      </c>
      <c r="L167" s="225">
        <v>0</v>
      </c>
      <c r="M167" s="226"/>
      <c r="N167" s="225">
        <f aca="true" t="shared" si="40" ref="N167:N172">ROUND(L167*K167,2)</f>
        <v>0</v>
      </c>
      <c r="O167" s="226"/>
      <c r="P167" s="226"/>
      <c r="Q167" s="226"/>
      <c r="R167" s="134"/>
      <c r="T167" s="135" t="s">
        <v>3</v>
      </c>
      <c r="U167" s="38" t="s">
        <v>37</v>
      </c>
      <c r="V167" s="136">
        <v>0</v>
      </c>
      <c r="W167" s="136">
        <f aca="true" t="shared" si="41" ref="W167:W172">V167*K167</f>
        <v>0</v>
      </c>
      <c r="X167" s="136">
        <v>0</v>
      </c>
      <c r="Y167" s="136">
        <f aca="true" t="shared" si="42" ref="Y167:Y172">X167*K167</f>
        <v>0</v>
      </c>
      <c r="Z167" s="136">
        <v>0</v>
      </c>
      <c r="AA167" s="137">
        <f aca="true" t="shared" si="43" ref="AA167:AA172">Z167*K167</f>
        <v>0</v>
      </c>
      <c r="AO167" s="15" t="s">
        <v>127</v>
      </c>
      <c r="AQ167" s="15" t="s">
        <v>124</v>
      </c>
      <c r="AR167" s="15" t="s">
        <v>85</v>
      </c>
      <c r="AV167" s="15" t="s">
        <v>123</v>
      </c>
      <c r="BB167" s="138">
        <f aca="true" t="shared" si="44" ref="BB167:BB172">IF(U167="základní",N167,0)</f>
        <v>0</v>
      </c>
      <c r="BC167" s="138">
        <f aca="true" t="shared" si="45" ref="BC167:BC172">IF(U167="snížená",N167,0)</f>
        <v>0</v>
      </c>
      <c r="BD167" s="138">
        <f aca="true" t="shared" si="46" ref="BD167:BD172">IF(U167="zákl. přenesená",N167,0)</f>
        <v>0</v>
      </c>
      <c r="BE167" s="138">
        <f aca="true" t="shared" si="47" ref="BE167:BE172">IF(U167="sníž. přenesená",N167,0)</f>
        <v>0</v>
      </c>
      <c r="BF167" s="138">
        <f aca="true" t="shared" si="48" ref="BF167:BF172">IF(U167="nulová",N167,0)</f>
        <v>0</v>
      </c>
      <c r="BG167" s="15" t="s">
        <v>19</v>
      </c>
      <c r="BH167" s="138">
        <f aca="true" t="shared" si="49" ref="BH167:BH172">ROUND(L167*K167,2)</f>
        <v>0</v>
      </c>
      <c r="BI167" s="15" t="s">
        <v>127</v>
      </c>
      <c r="BJ167" s="15" t="s">
        <v>194</v>
      </c>
    </row>
    <row r="168" spans="2:62" s="1" customFormat="1" ht="22.5" customHeight="1">
      <c r="B168" s="129"/>
      <c r="C168" s="130" t="s">
        <v>72</v>
      </c>
      <c r="D168" s="130" t="s">
        <v>124</v>
      </c>
      <c r="E168" s="131" t="s">
        <v>306</v>
      </c>
      <c r="F168" s="239" t="s">
        <v>195</v>
      </c>
      <c r="G168" s="226"/>
      <c r="H168" s="226"/>
      <c r="I168" s="226"/>
      <c r="J168" s="132" t="s">
        <v>126</v>
      </c>
      <c r="K168" s="133">
        <v>7</v>
      </c>
      <c r="L168" s="225">
        <v>0</v>
      </c>
      <c r="M168" s="226"/>
      <c r="N168" s="225">
        <f t="shared" si="40"/>
        <v>0</v>
      </c>
      <c r="O168" s="226"/>
      <c r="P168" s="226"/>
      <c r="Q168" s="226"/>
      <c r="R168" s="134"/>
      <c r="T168" s="135" t="s">
        <v>3</v>
      </c>
      <c r="U168" s="38" t="s">
        <v>37</v>
      </c>
      <c r="V168" s="136">
        <v>0</v>
      </c>
      <c r="W168" s="136">
        <f t="shared" si="41"/>
        <v>0</v>
      </c>
      <c r="X168" s="136">
        <v>0</v>
      </c>
      <c r="Y168" s="136">
        <f t="shared" si="42"/>
        <v>0</v>
      </c>
      <c r="Z168" s="136">
        <v>0</v>
      </c>
      <c r="AA168" s="137">
        <f t="shared" si="43"/>
        <v>0</v>
      </c>
      <c r="AO168" s="15" t="s">
        <v>127</v>
      </c>
      <c r="AQ168" s="15" t="s">
        <v>124</v>
      </c>
      <c r="AR168" s="15" t="s">
        <v>85</v>
      </c>
      <c r="AV168" s="15" t="s">
        <v>123</v>
      </c>
      <c r="BB168" s="138">
        <f t="shared" si="44"/>
        <v>0</v>
      </c>
      <c r="BC168" s="138">
        <f t="shared" si="45"/>
        <v>0</v>
      </c>
      <c r="BD168" s="138">
        <f t="shared" si="46"/>
        <v>0</v>
      </c>
      <c r="BE168" s="138">
        <f t="shared" si="47"/>
        <v>0</v>
      </c>
      <c r="BF168" s="138">
        <f t="shared" si="48"/>
        <v>0</v>
      </c>
      <c r="BG168" s="15" t="s">
        <v>19</v>
      </c>
      <c r="BH168" s="138">
        <f t="shared" si="49"/>
        <v>0</v>
      </c>
      <c r="BI168" s="15" t="s">
        <v>127</v>
      </c>
      <c r="BJ168" s="15" t="s">
        <v>196</v>
      </c>
    </row>
    <row r="169" spans="2:62" s="1" customFormat="1" ht="22.5" customHeight="1">
      <c r="B169" s="129"/>
      <c r="C169" s="130" t="s">
        <v>72</v>
      </c>
      <c r="D169" s="130" t="s">
        <v>124</v>
      </c>
      <c r="E169" s="131" t="s">
        <v>291</v>
      </c>
      <c r="F169" s="239" t="s">
        <v>164</v>
      </c>
      <c r="G169" s="226"/>
      <c r="H169" s="226"/>
      <c r="I169" s="226"/>
      <c r="J169" s="132" t="s">
        <v>165</v>
      </c>
      <c r="K169" s="133">
        <v>16</v>
      </c>
      <c r="L169" s="225">
        <v>0</v>
      </c>
      <c r="M169" s="226"/>
      <c r="N169" s="225">
        <f t="shared" si="40"/>
        <v>0</v>
      </c>
      <c r="O169" s="226"/>
      <c r="P169" s="226"/>
      <c r="Q169" s="226"/>
      <c r="R169" s="134"/>
      <c r="T169" s="135" t="s">
        <v>3</v>
      </c>
      <c r="U169" s="38" t="s">
        <v>37</v>
      </c>
      <c r="V169" s="136">
        <v>0</v>
      </c>
      <c r="W169" s="136">
        <f t="shared" si="41"/>
        <v>0</v>
      </c>
      <c r="X169" s="136">
        <v>0</v>
      </c>
      <c r="Y169" s="136">
        <f t="shared" si="42"/>
        <v>0</v>
      </c>
      <c r="Z169" s="136">
        <v>0</v>
      </c>
      <c r="AA169" s="137">
        <f t="shared" si="43"/>
        <v>0</v>
      </c>
      <c r="AO169" s="15" t="s">
        <v>127</v>
      </c>
      <c r="AQ169" s="15" t="s">
        <v>124</v>
      </c>
      <c r="AR169" s="15" t="s">
        <v>85</v>
      </c>
      <c r="AV169" s="15" t="s">
        <v>123</v>
      </c>
      <c r="BB169" s="138">
        <f t="shared" si="44"/>
        <v>0</v>
      </c>
      <c r="BC169" s="138">
        <f t="shared" si="45"/>
        <v>0</v>
      </c>
      <c r="BD169" s="138">
        <f t="shared" si="46"/>
        <v>0</v>
      </c>
      <c r="BE169" s="138">
        <f t="shared" si="47"/>
        <v>0</v>
      </c>
      <c r="BF169" s="138">
        <f t="shared" si="48"/>
        <v>0</v>
      </c>
      <c r="BG169" s="15" t="s">
        <v>19</v>
      </c>
      <c r="BH169" s="138">
        <f t="shared" si="49"/>
        <v>0</v>
      </c>
      <c r="BI169" s="15" t="s">
        <v>127</v>
      </c>
      <c r="BJ169" s="15" t="s">
        <v>197</v>
      </c>
    </row>
    <row r="170" spans="2:62" s="1" customFormat="1" ht="22.5" customHeight="1">
      <c r="B170" s="129"/>
      <c r="C170" s="130" t="s">
        <v>72</v>
      </c>
      <c r="D170" s="130" t="s">
        <v>124</v>
      </c>
      <c r="E170" s="131" t="s">
        <v>307</v>
      </c>
      <c r="F170" s="239" t="s">
        <v>198</v>
      </c>
      <c r="G170" s="226"/>
      <c r="H170" s="226"/>
      <c r="I170" s="226"/>
      <c r="J170" s="132" t="s">
        <v>126</v>
      </c>
      <c r="K170" s="133">
        <v>6</v>
      </c>
      <c r="L170" s="225">
        <v>0</v>
      </c>
      <c r="M170" s="226"/>
      <c r="N170" s="225">
        <f t="shared" si="40"/>
        <v>0</v>
      </c>
      <c r="O170" s="226"/>
      <c r="P170" s="226"/>
      <c r="Q170" s="226"/>
      <c r="R170" s="134"/>
      <c r="T170" s="135" t="s">
        <v>3</v>
      </c>
      <c r="U170" s="38" t="s">
        <v>37</v>
      </c>
      <c r="V170" s="136">
        <v>0</v>
      </c>
      <c r="W170" s="136">
        <f t="shared" si="41"/>
        <v>0</v>
      </c>
      <c r="X170" s="136">
        <v>0</v>
      </c>
      <c r="Y170" s="136">
        <f t="shared" si="42"/>
        <v>0</v>
      </c>
      <c r="Z170" s="136">
        <v>0</v>
      </c>
      <c r="AA170" s="137">
        <f t="shared" si="43"/>
        <v>0</v>
      </c>
      <c r="AO170" s="15" t="s">
        <v>127</v>
      </c>
      <c r="AQ170" s="15" t="s">
        <v>124</v>
      </c>
      <c r="AR170" s="15" t="s">
        <v>85</v>
      </c>
      <c r="AV170" s="15" t="s">
        <v>123</v>
      </c>
      <c r="BB170" s="138">
        <f t="shared" si="44"/>
        <v>0</v>
      </c>
      <c r="BC170" s="138">
        <f t="shared" si="45"/>
        <v>0</v>
      </c>
      <c r="BD170" s="138">
        <f t="shared" si="46"/>
        <v>0</v>
      </c>
      <c r="BE170" s="138">
        <f t="shared" si="47"/>
        <v>0</v>
      </c>
      <c r="BF170" s="138">
        <f t="shared" si="48"/>
        <v>0</v>
      </c>
      <c r="BG170" s="15" t="s">
        <v>19</v>
      </c>
      <c r="BH170" s="138">
        <f t="shared" si="49"/>
        <v>0</v>
      </c>
      <c r="BI170" s="15" t="s">
        <v>127</v>
      </c>
      <c r="BJ170" s="15" t="s">
        <v>199</v>
      </c>
    </row>
    <row r="171" spans="2:62" s="1" customFormat="1" ht="22.5" customHeight="1">
      <c r="B171" s="129"/>
      <c r="C171" s="130" t="s">
        <v>72</v>
      </c>
      <c r="D171" s="130" t="s">
        <v>124</v>
      </c>
      <c r="E171" s="131" t="s">
        <v>308</v>
      </c>
      <c r="F171" s="239" t="s">
        <v>200</v>
      </c>
      <c r="G171" s="226"/>
      <c r="H171" s="226"/>
      <c r="I171" s="226"/>
      <c r="J171" s="132" t="s">
        <v>150</v>
      </c>
      <c r="K171" s="133">
        <v>1</v>
      </c>
      <c r="L171" s="225">
        <v>0</v>
      </c>
      <c r="M171" s="226"/>
      <c r="N171" s="225">
        <f t="shared" si="40"/>
        <v>0</v>
      </c>
      <c r="O171" s="226"/>
      <c r="P171" s="226"/>
      <c r="Q171" s="226"/>
      <c r="R171" s="134"/>
      <c r="T171" s="135" t="s">
        <v>3</v>
      </c>
      <c r="U171" s="38" t="s">
        <v>37</v>
      </c>
      <c r="V171" s="136">
        <v>0</v>
      </c>
      <c r="W171" s="136">
        <f t="shared" si="41"/>
        <v>0</v>
      </c>
      <c r="X171" s="136">
        <v>0</v>
      </c>
      <c r="Y171" s="136">
        <f t="shared" si="42"/>
        <v>0</v>
      </c>
      <c r="Z171" s="136">
        <v>0</v>
      </c>
      <c r="AA171" s="137">
        <f t="shared" si="43"/>
        <v>0</v>
      </c>
      <c r="AO171" s="15" t="s">
        <v>127</v>
      </c>
      <c r="AQ171" s="15" t="s">
        <v>124</v>
      </c>
      <c r="AR171" s="15" t="s">
        <v>85</v>
      </c>
      <c r="AV171" s="15" t="s">
        <v>123</v>
      </c>
      <c r="BB171" s="138">
        <f t="shared" si="44"/>
        <v>0</v>
      </c>
      <c r="BC171" s="138">
        <f t="shared" si="45"/>
        <v>0</v>
      </c>
      <c r="BD171" s="138">
        <f t="shared" si="46"/>
        <v>0</v>
      </c>
      <c r="BE171" s="138">
        <f t="shared" si="47"/>
        <v>0</v>
      </c>
      <c r="BF171" s="138">
        <f t="shared" si="48"/>
        <v>0</v>
      </c>
      <c r="BG171" s="15" t="s">
        <v>19</v>
      </c>
      <c r="BH171" s="138">
        <f t="shared" si="49"/>
        <v>0</v>
      </c>
      <c r="BI171" s="15" t="s">
        <v>127</v>
      </c>
      <c r="BJ171" s="15" t="s">
        <v>201</v>
      </c>
    </row>
    <row r="172" spans="2:62" s="1" customFormat="1" ht="22.5" customHeight="1">
      <c r="B172" s="129"/>
      <c r="C172" s="130" t="s">
        <v>72</v>
      </c>
      <c r="D172" s="130" t="s">
        <v>124</v>
      </c>
      <c r="E172" s="131" t="s">
        <v>309</v>
      </c>
      <c r="F172" s="239" t="s">
        <v>202</v>
      </c>
      <c r="G172" s="226"/>
      <c r="H172" s="226"/>
      <c r="I172" s="226"/>
      <c r="J172" s="132" t="s">
        <v>145</v>
      </c>
      <c r="K172" s="133">
        <v>1.269</v>
      </c>
      <c r="L172" s="225">
        <v>0</v>
      </c>
      <c r="M172" s="226"/>
      <c r="N172" s="225">
        <f t="shared" si="40"/>
        <v>0</v>
      </c>
      <c r="O172" s="226"/>
      <c r="P172" s="226"/>
      <c r="Q172" s="226"/>
      <c r="R172" s="134"/>
      <c r="T172" s="135" t="s">
        <v>3</v>
      </c>
      <c r="U172" s="38" t="s">
        <v>37</v>
      </c>
      <c r="V172" s="136">
        <v>0</v>
      </c>
      <c r="W172" s="136">
        <f t="shared" si="41"/>
        <v>0</v>
      </c>
      <c r="X172" s="136">
        <v>0</v>
      </c>
      <c r="Y172" s="136">
        <f t="shared" si="42"/>
        <v>0</v>
      </c>
      <c r="Z172" s="136">
        <v>0</v>
      </c>
      <c r="AA172" s="137">
        <f t="shared" si="43"/>
        <v>0</v>
      </c>
      <c r="AO172" s="15" t="s">
        <v>127</v>
      </c>
      <c r="AQ172" s="15" t="s">
        <v>124</v>
      </c>
      <c r="AR172" s="15" t="s">
        <v>85</v>
      </c>
      <c r="AV172" s="15" t="s">
        <v>123</v>
      </c>
      <c r="BB172" s="138">
        <f t="shared" si="44"/>
        <v>0</v>
      </c>
      <c r="BC172" s="138">
        <f t="shared" si="45"/>
        <v>0</v>
      </c>
      <c r="BD172" s="138">
        <f t="shared" si="46"/>
        <v>0</v>
      </c>
      <c r="BE172" s="138">
        <f t="shared" si="47"/>
        <v>0</v>
      </c>
      <c r="BF172" s="138">
        <f t="shared" si="48"/>
        <v>0</v>
      </c>
      <c r="BG172" s="15" t="s">
        <v>19</v>
      </c>
      <c r="BH172" s="138">
        <f t="shared" si="49"/>
        <v>0</v>
      </c>
      <c r="BI172" s="15" t="s">
        <v>127</v>
      </c>
      <c r="BJ172" s="15" t="s">
        <v>203</v>
      </c>
    </row>
    <row r="173" spans="2:60" s="9" customFormat="1" ht="29.25" customHeight="1">
      <c r="B173" s="119"/>
      <c r="C173" s="120"/>
      <c r="D173" s="159" t="s">
        <v>105</v>
      </c>
      <c r="E173" s="159"/>
      <c r="F173" s="159"/>
      <c r="G173" s="159"/>
      <c r="H173" s="159"/>
      <c r="I173" s="159"/>
      <c r="J173" s="159"/>
      <c r="K173" s="159"/>
      <c r="L173" s="159"/>
      <c r="M173" s="159"/>
      <c r="N173" s="251">
        <f>BH173</f>
        <v>0</v>
      </c>
      <c r="O173" s="252"/>
      <c r="P173" s="252"/>
      <c r="Q173" s="252"/>
      <c r="R173" s="122"/>
      <c r="T173" s="123"/>
      <c r="U173" s="120"/>
      <c r="V173" s="120"/>
      <c r="W173" s="124">
        <f>SUM(W174:W179)</f>
        <v>0</v>
      </c>
      <c r="X173" s="120"/>
      <c r="Y173" s="124">
        <f>SUM(Y174:Y179)</f>
        <v>0</v>
      </c>
      <c r="Z173" s="120"/>
      <c r="AA173" s="125">
        <f>SUM(AA174:AA179)</f>
        <v>0</v>
      </c>
      <c r="AO173" s="126" t="s">
        <v>19</v>
      </c>
      <c r="AQ173" s="127" t="s">
        <v>71</v>
      </c>
      <c r="AR173" s="127" t="s">
        <v>19</v>
      </c>
      <c r="AV173" s="126" t="s">
        <v>123</v>
      </c>
      <c r="BH173" s="128">
        <f>SUM(BH174:BH179)</f>
        <v>0</v>
      </c>
    </row>
    <row r="174" spans="2:62" s="1" customFormat="1" ht="22.5" customHeight="1">
      <c r="B174" s="129"/>
      <c r="C174" s="130" t="s">
        <v>72</v>
      </c>
      <c r="D174" s="130" t="s">
        <v>124</v>
      </c>
      <c r="E174" s="131" t="s">
        <v>310</v>
      </c>
      <c r="F174" s="239" t="s">
        <v>204</v>
      </c>
      <c r="G174" s="226"/>
      <c r="H174" s="226"/>
      <c r="I174" s="226"/>
      <c r="J174" s="132" t="s">
        <v>150</v>
      </c>
      <c r="K174" s="133">
        <v>1</v>
      </c>
      <c r="L174" s="225">
        <v>0</v>
      </c>
      <c r="M174" s="226"/>
      <c r="N174" s="225">
        <f aca="true" t="shared" si="50" ref="N174:N179">ROUND(L174*K174,2)</f>
        <v>0</v>
      </c>
      <c r="O174" s="226"/>
      <c r="P174" s="226"/>
      <c r="Q174" s="226"/>
      <c r="R174" s="134"/>
      <c r="T174" s="135" t="s">
        <v>3</v>
      </c>
      <c r="U174" s="38" t="s">
        <v>37</v>
      </c>
      <c r="V174" s="136">
        <v>0</v>
      </c>
      <c r="W174" s="136">
        <f aca="true" t="shared" si="51" ref="W174:W179">V174*K174</f>
        <v>0</v>
      </c>
      <c r="X174" s="136">
        <v>0</v>
      </c>
      <c r="Y174" s="136">
        <f aca="true" t="shared" si="52" ref="Y174:Y179">X174*K174</f>
        <v>0</v>
      </c>
      <c r="Z174" s="136">
        <v>0</v>
      </c>
      <c r="AA174" s="137">
        <f aca="true" t="shared" si="53" ref="AA174:AA179">Z174*K174</f>
        <v>0</v>
      </c>
      <c r="AO174" s="15" t="s">
        <v>127</v>
      </c>
      <c r="AQ174" s="15" t="s">
        <v>124</v>
      </c>
      <c r="AR174" s="15" t="s">
        <v>85</v>
      </c>
      <c r="AV174" s="15" t="s">
        <v>123</v>
      </c>
      <c r="BB174" s="138">
        <f aca="true" t="shared" si="54" ref="BB174:BB179">IF(U174="základní",N174,0)</f>
        <v>0</v>
      </c>
      <c r="BC174" s="138">
        <f aca="true" t="shared" si="55" ref="BC174:BC179">IF(U174="snížená",N174,0)</f>
        <v>0</v>
      </c>
      <c r="BD174" s="138">
        <f aca="true" t="shared" si="56" ref="BD174:BD179">IF(U174="zákl. přenesená",N174,0)</f>
        <v>0</v>
      </c>
      <c r="BE174" s="138">
        <f aca="true" t="shared" si="57" ref="BE174:BE179">IF(U174="sníž. přenesená",N174,0)</f>
        <v>0</v>
      </c>
      <c r="BF174" s="138">
        <f aca="true" t="shared" si="58" ref="BF174:BF179">IF(U174="nulová",N174,0)</f>
        <v>0</v>
      </c>
      <c r="BG174" s="15" t="s">
        <v>19</v>
      </c>
      <c r="BH174" s="138">
        <f aca="true" t="shared" si="59" ref="BH174:BH179">ROUND(L174*K174,2)</f>
        <v>0</v>
      </c>
      <c r="BI174" s="15" t="s">
        <v>127</v>
      </c>
      <c r="BJ174" s="15" t="s">
        <v>205</v>
      </c>
    </row>
    <row r="175" spans="2:62" s="1" customFormat="1" ht="22.5" customHeight="1">
      <c r="B175" s="129"/>
      <c r="C175" s="130" t="s">
        <v>72</v>
      </c>
      <c r="D175" s="130" t="s">
        <v>124</v>
      </c>
      <c r="E175" s="131" t="s">
        <v>311</v>
      </c>
      <c r="F175" s="239" t="s">
        <v>206</v>
      </c>
      <c r="G175" s="226"/>
      <c r="H175" s="226"/>
      <c r="I175" s="226"/>
      <c r="J175" s="132" t="s">
        <v>126</v>
      </c>
      <c r="K175" s="133">
        <v>7</v>
      </c>
      <c r="L175" s="225">
        <v>0</v>
      </c>
      <c r="M175" s="226"/>
      <c r="N175" s="225">
        <f t="shared" si="50"/>
        <v>0</v>
      </c>
      <c r="O175" s="226"/>
      <c r="P175" s="226"/>
      <c r="Q175" s="226"/>
      <c r="R175" s="134"/>
      <c r="T175" s="135" t="s">
        <v>3</v>
      </c>
      <c r="U175" s="38" t="s">
        <v>37</v>
      </c>
      <c r="V175" s="136">
        <v>0</v>
      </c>
      <c r="W175" s="136">
        <f t="shared" si="51"/>
        <v>0</v>
      </c>
      <c r="X175" s="136">
        <v>0</v>
      </c>
      <c r="Y175" s="136">
        <f t="shared" si="52"/>
        <v>0</v>
      </c>
      <c r="Z175" s="136">
        <v>0</v>
      </c>
      <c r="AA175" s="137">
        <f t="shared" si="53"/>
        <v>0</v>
      </c>
      <c r="AO175" s="15" t="s">
        <v>127</v>
      </c>
      <c r="AQ175" s="15" t="s">
        <v>124</v>
      </c>
      <c r="AR175" s="15" t="s">
        <v>85</v>
      </c>
      <c r="AV175" s="15" t="s">
        <v>123</v>
      </c>
      <c r="BB175" s="138">
        <f t="shared" si="54"/>
        <v>0</v>
      </c>
      <c r="BC175" s="138">
        <f t="shared" si="55"/>
        <v>0</v>
      </c>
      <c r="BD175" s="138">
        <f t="shared" si="56"/>
        <v>0</v>
      </c>
      <c r="BE175" s="138">
        <f t="shared" si="57"/>
        <v>0</v>
      </c>
      <c r="BF175" s="138">
        <f t="shared" si="58"/>
        <v>0</v>
      </c>
      <c r="BG175" s="15" t="s">
        <v>19</v>
      </c>
      <c r="BH175" s="138">
        <f t="shared" si="59"/>
        <v>0</v>
      </c>
      <c r="BI175" s="15" t="s">
        <v>127</v>
      </c>
      <c r="BJ175" s="15" t="s">
        <v>207</v>
      </c>
    </row>
    <row r="176" spans="2:62" s="1" customFormat="1" ht="22.5" customHeight="1">
      <c r="B176" s="129"/>
      <c r="C176" s="130" t="s">
        <v>72</v>
      </c>
      <c r="D176" s="130" t="s">
        <v>124</v>
      </c>
      <c r="E176" s="131" t="s">
        <v>291</v>
      </c>
      <c r="F176" s="239" t="s">
        <v>164</v>
      </c>
      <c r="G176" s="226"/>
      <c r="H176" s="226"/>
      <c r="I176" s="226"/>
      <c r="J176" s="132" t="s">
        <v>165</v>
      </c>
      <c r="K176" s="133">
        <v>16</v>
      </c>
      <c r="L176" s="225">
        <v>0</v>
      </c>
      <c r="M176" s="226"/>
      <c r="N176" s="225">
        <f t="shared" si="50"/>
        <v>0</v>
      </c>
      <c r="O176" s="226"/>
      <c r="P176" s="226"/>
      <c r="Q176" s="226"/>
      <c r="R176" s="134"/>
      <c r="T176" s="135" t="s">
        <v>3</v>
      </c>
      <c r="U176" s="38" t="s">
        <v>37</v>
      </c>
      <c r="V176" s="136">
        <v>0</v>
      </c>
      <c r="W176" s="136">
        <f t="shared" si="51"/>
        <v>0</v>
      </c>
      <c r="X176" s="136">
        <v>0</v>
      </c>
      <c r="Y176" s="136">
        <f t="shared" si="52"/>
        <v>0</v>
      </c>
      <c r="Z176" s="136">
        <v>0</v>
      </c>
      <c r="AA176" s="137">
        <f t="shared" si="53"/>
        <v>0</v>
      </c>
      <c r="AO176" s="15" t="s">
        <v>127</v>
      </c>
      <c r="AQ176" s="15" t="s">
        <v>124</v>
      </c>
      <c r="AR176" s="15" t="s">
        <v>85</v>
      </c>
      <c r="AV176" s="15" t="s">
        <v>123</v>
      </c>
      <c r="BB176" s="138">
        <f t="shared" si="54"/>
        <v>0</v>
      </c>
      <c r="BC176" s="138">
        <f t="shared" si="55"/>
        <v>0</v>
      </c>
      <c r="BD176" s="138">
        <f t="shared" si="56"/>
        <v>0</v>
      </c>
      <c r="BE176" s="138">
        <f t="shared" si="57"/>
        <v>0</v>
      </c>
      <c r="BF176" s="138">
        <f t="shared" si="58"/>
        <v>0</v>
      </c>
      <c r="BG176" s="15" t="s">
        <v>19</v>
      </c>
      <c r="BH176" s="138">
        <f t="shared" si="59"/>
        <v>0</v>
      </c>
      <c r="BI176" s="15" t="s">
        <v>127</v>
      </c>
      <c r="BJ176" s="15" t="s">
        <v>208</v>
      </c>
    </row>
    <row r="177" spans="2:62" s="1" customFormat="1" ht="22.5" customHeight="1">
      <c r="B177" s="129"/>
      <c r="C177" s="130" t="s">
        <v>72</v>
      </c>
      <c r="D177" s="130" t="s">
        <v>124</v>
      </c>
      <c r="E177" s="131" t="s">
        <v>312</v>
      </c>
      <c r="F177" s="239" t="s">
        <v>209</v>
      </c>
      <c r="G177" s="226"/>
      <c r="H177" s="226"/>
      <c r="I177" s="226"/>
      <c r="J177" s="132" t="s">
        <v>126</v>
      </c>
      <c r="K177" s="133">
        <v>4</v>
      </c>
      <c r="L177" s="225">
        <v>0</v>
      </c>
      <c r="M177" s="226"/>
      <c r="N177" s="225">
        <f t="shared" si="50"/>
        <v>0</v>
      </c>
      <c r="O177" s="226"/>
      <c r="P177" s="226"/>
      <c r="Q177" s="226"/>
      <c r="R177" s="134"/>
      <c r="T177" s="135" t="s">
        <v>3</v>
      </c>
      <c r="U177" s="38" t="s">
        <v>37</v>
      </c>
      <c r="V177" s="136">
        <v>0</v>
      </c>
      <c r="W177" s="136">
        <f t="shared" si="51"/>
        <v>0</v>
      </c>
      <c r="X177" s="136">
        <v>0</v>
      </c>
      <c r="Y177" s="136">
        <f t="shared" si="52"/>
        <v>0</v>
      </c>
      <c r="Z177" s="136">
        <v>0</v>
      </c>
      <c r="AA177" s="137">
        <f t="shared" si="53"/>
        <v>0</v>
      </c>
      <c r="AO177" s="15" t="s">
        <v>127</v>
      </c>
      <c r="AQ177" s="15" t="s">
        <v>124</v>
      </c>
      <c r="AR177" s="15" t="s">
        <v>85</v>
      </c>
      <c r="AV177" s="15" t="s">
        <v>123</v>
      </c>
      <c r="BB177" s="138">
        <f t="shared" si="54"/>
        <v>0</v>
      </c>
      <c r="BC177" s="138">
        <f t="shared" si="55"/>
        <v>0</v>
      </c>
      <c r="BD177" s="138">
        <f t="shared" si="56"/>
        <v>0</v>
      </c>
      <c r="BE177" s="138">
        <f t="shared" si="57"/>
        <v>0</v>
      </c>
      <c r="BF177" s="138">
        <f t="shared" si="58"/>
        <v>0</v>
      </c>
      <c r="BG177" s="15" t="s">
        <v>19</v>
      </c>
      <c r="BH177" s="138">
        <f t="shared" si="59"/>
        <v>0</v>
      </c>
      <c r="BI177" s="15" t="s">
        <v>127</v>
      </c>
      <c r="BJ177" s="15" t="s">
        <v>210</v>
      </c>
    </row>
    <row r="178" spans="2:62" s="1" customFormat="1" ht="22.5" customHeight="1">
      <c r="B178" s="129"/>
      <c r="C178" s="130" t="s">
        <v>72</v>
      </c>
      <c r="D178" s="130" t="s">
        <v>124</v>
      </c>
      <c r="E178" s="131" t="s">
        <v>313</v>
      </c>
      <c r="F178" s="239" t="s">
        <v>211</v>
      </c>
      <c r="G178" s="226"/>
      <c r="H178" s="226"/>
      <c r="I178" s="226"/>
      <c r="J178" s="132" t="s">
        <v>150</v>
      </c>
      <c r="K178" s="133">
        <v>1</v>
      </c>
      <c r="L178" s="225">
        <v>0</v>
      </c>
      <c r="M178" s="226"/>
      <c r="N178" s="225">
        <f t="shared" si="50"/>
        <v>0</v>
      </c>
      <c r="O178" s="226"/>
      <c r="P178" s="226"/>
      <c r="Q178" s="226"/>
      <c r="R178" s="134"/>
      <c r="T178" s="135" t="s">
        <v>3</v>
      </c>
      <c r="U178" s="38" t="s">
        <v>37</v>
      </c>
      <c r="V178" s="136">
        <v>0</v>
      </c>
      <c r="W178" s="136">
        <f t="shared" si="51"/>
        <v>0</v>
      </c>
      <c r="X178" s="136">
        <v>0</v>
      </c>
      <c r="Y178" s="136">
        <f t="shared" si="52"/>
        <v>0</v>
      </c>
      <c r="Z178" s="136">
        <v>0</v>
      </c>
      <c r="AA178" s="137">
        <f t="shared" si="53"/>
        <v>0</v>
      </c>
      <c r="AO178" s="15" t="s">
        <v>127</v>
      </c>
      <c r="AQ178" s="15" t="s">
        <v>124</v>
      </c>
      <c r="AR178" s="15" t="s">
        <v>85</v>
      </c>
      <c r="AV178" s="15" t="s">
        <v>123</v>
      </c>
      <c r="BB178" s="138">
        <f t="shared" si="54"/>
        <v>0</v>
      </c>
      <c r="BC178" s="138">
        <f t="shared" si="55"/>
        <v>0</v>
      </c>
      <c r="BD178" s="138">
        <f t="shared" si="56"/>
        <v>0</v>
      </c>
      <c r="BE178" s="138">
        <f t="shared" si="57"/>
        <v>0</v>
      </c>
      <c r="BF178" s="138">
        <f t="shared" si="58"/>
        <v>0</v>
      </c>
      <c r="BG178" s="15" t="s">
        <v>19</v>
      </c>
      <c r="BH178" s="138">
        <f t="shared" si="59"/>
        <v>0</v>
      </c>
      <c r="BI178" s="15" t="s">
        <v>127</v>
      </c>
      <c r="BJ178" s="15" t="s">
        <v>212</v>
      </c>
    </row>
    <row r="179" spans="2:62" s="1" customFormat="1" ht="22.5" customHeight="1">
      <c r="B179" s="129"/>
      <c r="C179" s="130" t="s">
        <v>72</v>
      </c>
      <c r="D179" s="130" t="s">
        <v>124</v>
      </c>
      <c r="E179" s="131" t="s">
        <v>314</v>
      </c>
      <c r="F179" s="239" t="s">
        <v>213</v>
      </c>
      <c r="G179" s="226"/>
      <c r="H179" s="226"/>
      <c r="I179" s="226"/>
      <c r="J179" s="132" t="s">
        <v>145</v>
      </c>
      <c r="K179" s="133">
        <v>1.325</v>
      </c>
      <c r="L179" s="225">
        <v>0</v>
      </c>
      <c r="M179" s="226"/>
      <c r="N179" s="225">
        <f t="shared" si="50"/>
        <v>0</v>
      </c>
      <c r="O179" s="226"/>
      <c r="P179" s="226"/>
      <c r="Q179" s="226"/>
      <c r="R179" s="134"/>
      <c r="T179" s="135" t="s">
        <v>3</v>
      </c>
      <c r="U179" s="38" t="s">
        <v>37</v>
      </c>
      <c r="V179" s="136">
        <v>0</v>
      </c>
      <c r="W179" s="136">
        <f t="shared" si="51"/>
        <v>0</v>
      </c>
      <c r="X179" s="136">
        <v>0</v>
      </c>
      <c r="Y179" s="136">
        <f t="shared" si="52"/>
        <v>0</v>
      </c>
      <c r="Z179" s="136">
        <v>0</v>
      </c>
      <c r="AA179" s="137">
        <f t="shared" si="53"/>
        <v>0</v>
      </c>
      <c r="AO179" s="15" t="s">
        <v>127</v>
      </c>
      <c r="AQ179" s="15" t="s">
        <v>124</v>
      </c>
      <c r="AR179" s="15" t="s">
        <v>85</v>
      </c>
      <c r="AV179" s="15" t="s">
        <v>123</v>
      </c>
      <c r="BB179" s="138">
        <f t="shared" si="54"/>
        <v>0</v>
      </c>
      <c r="BC179" s="138">
        <f t="shared" si="55"/>
        <v>0</v>
      </c>
      <c r="BD179" s="138">
        <f t="shared" si="56"/>
        <v>0</v>
      </c>
      <c r="BE179" s="138">
        <f t="shared" si="57"/>
        <v>0</v>
      </c>
      <c r="BF179" s="138">
        <f t="shared" si="58"/>
        <v>0</v>
      </c>
      <c r="BG179" s="15" t="s">
        <v>19</v>
      </c>
      <c r="BH179" s="138">
        <f t="shared" si="59"/>
        <v>0</v>
      </c>
      <c r="BI179" s="15" t="s">
        <v>127</v>
      </c>
      <c r="BJ179" s="15" t="s">
        <v>214</v>
      </c>
    </row>
    <row r="180" spans="2:60" s="9" customFormat="1" ht="29.25" customHeight="1">
      <c r="B180" s="119"/>
      <c r="C180" s="120"/>
      <c r="D180" s="159" t="s">
        <v>106</v>
      </c>
      <c r="E180" s="159"/>
      <c r="F180" s="159"/>
      <c r="G180" s="159"/>
      <c r="H180" s="159"/>
      <c r="I180" s="159"/>
      <c r="J180" s="159"/>
      <c r="K180" s="159"/>
      <c r="L180" s="159"/>
      <c r="M180" s="159"/>
      <c r="N180" s="251">
        <f>BH180</f>
        <v>0</v>
      </c>
      <c r="O180" s="252"/>
      <c r="P180" s="252"/>
      <c r="Q180" s="252"/>
      <c r="R180" s="122"/>
      <c r="T180" s="123"/>
      <c r="U180" s="120"/>
      <c r="V180" s="120"/>
      <c r="W180" s="124">
        <f>SUM(W181:W186)</f>
        <v>0</v>
      </c>
      <c r="X180" s="120"/>
      <c r="Y180" s="124">
        <f>SUM(Y181:Y186)</f>
        <v>0</v>
      </c>
      <c r="Z180" s="120"/>
      <c r="AA180" s="125">
        <f>SUM(AA181:AA186)</f>
        <v>0</v>
      </c>
      <c r="AO180" s="126" t="s">
        <v>19</v>
      </c>
      <c r="AQ180" s="127" t="s">
        <v>71</v>
      </c>
      <c r="AR180" s="127" t="s">
        <v>19</v>
      </c>
      <c r="AV180" s="126" t="s">
        <v>123</v>
      </c>
      <c r="BH180" s="128">
        <f>SUM(BH181:BH186)</f>
        <v>0</v>
      </c>
    </row>
    <row r="181" spans="2:62" s="1" customFormat="1" ht="22.5" customHeight="1">
      <c r="B181" s="129"/>
      <c r="C181" s="130" t="s">
        <v>72</v>
      </c>
      <c r="D181" s="130" t="s">
        <v>124</v>
      </c>
      <c r="E181" s="131" t="s">
        <v>315</v>
      </c>
      <c r="F181" s="239" t="s">
        <v>215</v>
      </c>
      <c r="G181" s="226"/>
      <c r="H181" s="226"/>
      <c r="I181" s="226"/>
      <c r="J181" s="132" t="s">
        <v>150</v>
      </c>
      <c r="K181" s="133">
        <v>1</v>
      </c>
      <c r="L181" s="225">
        <v>0</v>
      </c>
      <c r="M181" s="226"/>
      <c r="N181" s="225">
        <f aca="true" t="shared" si="60" ref="N181:N186">ROUND(L181*K181,2)</f>
        <v>0</v>
      </c>
      <c r="O181" s="226"/>
      <c r="P181" s="226"/>
      <c r="Q181" s="226"/>
      <c r="R181" s="134"/>
      <c r="T181" s="135" t="s">
        <v>3</v>
      </c>
      <c r="U181" s="38" t="s">
        <v>37</v>
      </c>
      <c r="V181" s="136">
        <v>0</v>
      </c>
      <c r="W181" s="136">
        <f aca="true" t="shared" si="61" ref="W181:W186">V181*K181</f>
        <v>0</v>
      </c>
      <c r="X181" s="136">
        <v>0</v>
      </c>
      <c r="Y181" s="136">
        <f aca="true" t="shared" si="62" ref="Y181:Y186">X181*K181</f>
        <v>0</v>
      </c>
      <c r="Z181" s="136">
        <v>0</v>
      </c>
      <c r="AA181" s="137">
        <f aca="true" t="shared" si="63" ref="AA181:AA186">Z181*K181</f>
        <v>0</v>
      </c>
      <c r="AO181" s="15" t="s">
        <v>127</v>
      </c>
      <c r="AQ181" s="15" t="s">
        <v>124</v>
      </c>
      <c r="AR181" s="15" t="s">
        <v>85</v>
      </c>
      <c r="AV181" s="15" t="s">
        <v>123</v>
      </c>
      <c r="BB181" s="138">
        <f aca="true" t="shared" si="64" ref="BB181:BB186">IF(U181="základní",N181,0)</f>
        <v>0</v>
      </c>
      <c r="BC181" s="138">
        <f aca="true" t="shared" si="65" ref="BC181:BC186">IF(U181="snížená",N181,0)</f>
        <v>0</v>
      </c>
      <c r="BD181" s="138">
        <f aca="true" t="shared" si="66" ref="BD181:BD186">IF(U181="zákl. přenesená",N181,0)</f>
        <v>0</v>
      </c>
      <c r="BE181" s="138">
        <f aca="true" t="shared" si="67" ref="BE181:BE186">IF(U181="sníž. přenesená",N181,0)</f>
        <v>0</v>
      </c>
      <c r="BF181" s="138">
        <f aca="true" t="shared" si="68" ref="BF181:BF186">IF(U181="nulová",N181,0)</f>
        <v>0</v>
      </c>
      <c r="BG181" s="15" t="s">
        <v>19</v>
      </c>
      <c r="BH181" s="138">
        <f aca="true" t="shared" si="69" ref="BH181:BH186">ROUND(L181*K181,2)</f>
        <v>0</v>
      </c>
      <c r="BI181" s="15" t="s">
        <v>127</v>
      </c>
      <c r="BJ181" s="15" t="s">
        <v>216</v>
      </c>
    </row>
    <row r="182" spans="2:62" s="1" customFormat="1" ht="22.5" customHeight="1">
      <c r="B182" s="129"/>
      <c r="C182" s="130" t="s">
        <v>72</v>
      </c>
      <c r="D182" s="130" t="s">
        <v>124</v>
      </c>
      <c r="E182" s="131" t="s">
        <v>316</v>
      </c>
      <c r="F182" s="239" t="s">
        <v>217</v>
      </c>
      <c r="G182" s="226"/>
      <c r="H182" s="226"/>
      <c r="I182" s="226"/>
      <c r="J182" s="132" t="s">
        <v>126</v>
      </c>
      <c r="K182" s="133">
        <v>15</v>
      </c>
      <c r="L182" s="225">
        <v>0</v>
      </c>
      <c r="M182" s="226"/>
      <c r="N182" s="225">
        <f t="shared" si="60"/>
        <v>0</v>
      </c>
      <c r="O182" s="226"/>
      <c r="P182" s="226"/>
      <c r="Q182" s="226"/>
      <c r="R182" s="134"/>
      <c r="T182" s="135" t="s">
        <v>3</v>
      </c>
      <c r="U182" s="38" t="s">
        <v>37</v>
      </c>
      <c r="V182" s="136">
        <v>0</v>
      </c>
      <c r="W182" s="136">
        <f t="shared" si="61"/>
        <v>0</v>
      </c>
      <c r="X182" s="136">
        <v>0</v>
      </c>
      <c r="Y182" s="136">
        <f t="shared" si="62"/>
        <v>0</v>
      </c>
      <c r="Z182" s="136">
        <v>0</v>
      </c>
      <c r="AA182" s="137">
        <f t="shared" si="63"/>
        <v>0</v>
      </c>
      <c r="AO182" s="15" t="s">
        <v>127</v>
      </c>
      <c r="AQ182" s="15" t="s">
        <v>124</v>
      </c>
      <c r="AR182" s="15" t="s">
        <v>85</v>
      </c>
      <c r="AV182" s="15" t="s">
        <v>123</v>
      </c>
      <c r="BB182" s="138">
        <f t="shared" si="64"/>
        <v>0</v>
      </c>
      <c r="BC182" s="138">
        <f t="shared" si="65"/>
        <v>0</v>
      </c>
      <c r="BD182" s="138">
        <f t="shared" si="66"/>
        <v>0</v>
      </c>
      <c r="BE182" s="138">
        <f t="shared" si="67"/>
        <v>0</v>
      </c>
      <c r="BF182" s="138">
        <f t="shared" si="68"/>
        <v>0</v>
      </c>
      <c r="BG182" s="15" t="s">
        <v>19</v>
      </c>
      <c r="BH182" s="138">
        <f t="shared" si="69"/>
        <v>0</v>
      </c>
      <c r="BI182" s="15" t="s">
        <v>127</v>
      </c>
      <c r="BJ182" s="15" t="s">
        <v>218</v>
      </c>
    </row>
    <row r="183" spans="2:62" s="1" customFormat="1" ht="22.5" customHeight="1">
      <c r="B183" s="129"/>
      <c r="C183" s="130" t="s">
        <v>72</v>
      </c>
      <c r="D183" s="130" t="s">
        <v>124</v>
      </c>
      <c r="E183" s="131" t="s">
        <v>291</v>
      </c>
      <c r="F183" s="239" t="s">
        <v>164</v>
      </c>
      <c r="G183" s="226"/>
      <c r="H183" s="226"/>
      <c r="I183" s="226"/>
      <c r="J183" s="132" t="s">
        <v>165</v>
      </c>
      <c r="K183" s="133">
        <v>24</v>
      </c>
      <c r="L183" s="225">
        <v>0</v>
      </c>
      <c r="M183" s="226"/>
      <c r="N183" s="225">
        <f t="shared" si="60"/>
        <v>0</v>
      </c>
      <c r="O183" s="226"/>
      <c r="P183" s="226"/>
      <c r="Q183" s="226"/>
      <c r="R183" s="134"/>
      <c r="T183" s="135" t="s">
        <v>3</v>
      </c>
      <c r="U183" s="38" t="s">
        <v>37</v>
      </c>
      <c r="V183" s="136">
        <v>0</v>
      </c>
      <c r="W183" s="136">
        <f t="shared" si="61"/>
        <v>0</v>
      </c>
      <c r="X183" s="136">
        <v>0</v>
      </c>
      <c r="Y183" s="136">
        <f t="shared" si="62"/>
        <v>0</v>
      </c>
      <c r="Z183" s="136">
        <v>0</v>
      </c>
      <c r="AA183" s="137">
        <f t="shared" si="63"/>
        <v>0</v>
      </c>
      <c r="AO183" s="15" t="s">
        <v>127</v>
      </c>
      <c r="AQ183" s="15" t="s">
        <v>124</v>
      </c>
      <c r="AR183" s="15" t="s">
        <v>85</v>
      </c>
      <c r="AV183" s="15" t="s">
        <v>123</v>
      </c>
      <c r="BB183" s="138">
        <f t="shared" si="64"/>
        <v>0</v>
      </c>
      <c r="BC183" s="138">
        <f t="shared" si="65"/>
        <v>0</v>
      </c>
      <c r="BD183" s="138">
        <f t="shared" si="66"/>
        <v>0</v>
      </c>
      <c r="BE183" s="138">
        <f t="shared" si="67"/>
        <v>0</v>
      </c>
      <c r="BF183" s="138">
        <f t="shared" si="68"/>
        <v>0</v>
      </c>
      <c r="BG183" s="15" t="s">
        <v>19</v>
      </c>
      <c r="BH183" s="138">
        <f t="shared" si="69"/>
        <v>0</v>
      </c>
      <c r="BI183" s="15" t="s">
        <v>127</v>
      </c>
      <c r="BJ183" s="15" t="s">
        <v>219</v>
      </c>
    </row>
    <row r="184" spans="2:62" s="1" customFormat="1" ht="22.5" customHeight="1">
      <c r="B184" s="129"/>
      <c r="C184" s="130" t="s">
        <v>72</v>
      </c>
      <c r="D184" s="130" t="s">
        <v>124</v>
      </c>
      <c r="E184" s="131" t="s">
        <v>317</v>
      </c>
      <c r="F184" s="239" t="s">
        <v>220</v>
      </c>
      <c r="G184" s="226"/>
      <c r="H184" s="226"/>
      <c r="I184" s="226"/>
      <c r="J184" s="132" t="s">
        <v>126</v>
      </c>
      <c r="K184" s="133">
        <v>15</v>
      </c>
      <c r="L184" s="225">
        <v>0</v>
      </c>
      <c r="M184" s="226"/>
      <c r="N184" s="225">
        <f t="shared" si="60"/>
        <v>0</v>
      </c>
      <c r="O184" s="226"/>
      <c r="P184" s="226"/>
      <c r="Q184" s="226"/>
      <c r="R184" s="134"/>
      <c r="T184" s="135" t="s">
        <v>3</v>
      </c>
      <c r="U184" s="38" t="s">
        <v>37</v>
      </c>
      <c r="V184" s="136">
        <v>0</v>
      </c>
      <c r="W184" s="136">
        <f t="shared" si="61"/>
        <v>0</v>
      </c>
      <c r="X184" s="136">
        <v>0</v>
      </c>
      <c r="Y184" s="136">
        <f t="shared" si="62"/>
        <v>0</v>
      </c>
      <c r="Z184" s="136">
        <v>0</v>
      </c>
      <c r="AA184" s="137">
        <f t="shared" si="63"/>
        <v>0</v>
      </c>
      <c r="AO184" s="15" t="s">
        <v>127</v>
      </c>
      <c r="AQ184" s="15" t="s">
        <v>124</v>
      </c>
      <c r="AR184" s="15" t="s">
        <v>85</v>
      </c>
      <c r="AV184" s="15" t="s">
        <v>123</v>
      </c>
      <c r="BB184" s="138">
        <f t="shared" si="64"/>
        <v>0</v>
      </c>
      <c r="BC184" s="138">
        <f t="shared" si="65"/>
        <v>0</v>
      </c>
      <c r="BD184" s="138">
        <f t="shared" si="66"/>
        <v>0</v>
      </c>
      <c r="BE184" s="138">
        <f t="shared" si="67"/>
        <v>0</v>
      </c>
      <c r="BF184" s="138">
        <f t="shared" si="68"/>
        <v>0</v>
      </c>
      <c r="BG184" s="15" t="s">
        <v>19</v>
      </c>
      <c r="BH184" s="138">
        <f t="shared" si="69"/>
        <v>0</v>
      </c>
      <c r="BI184" s="15" t="s">
        <v>127</v>
      </c>
      <c r="BJ184" s="15" t="s">
        <v>221</v>
      </c>
    </row>
    <row r="185" spans="2:62" s="1" customFormat="1" ht="22.5" customHeight="1">
      <c r="B185" s="129"/>
      <c r="C185" s="130" t="s">
        <v>72</v>
      </c>
      <c r="D185" s="130" t="s">
        <v>124</v>
      </c>
      <c r="E185" s="131" t="s">
        <v>318</v>
      </c>
      <c r="F185" s="239" t="s">
        <v>222</v>
      </c>
      <c r="G185" s="226"/>
      <c r="H185" s="226"/>
      <c r="I185" s="226"/>
      <c r="J185" s="132" t="s">
        <v>150</v>
      </c>
      <c r="K185" s="133">
        <v>1</v>
      </c>
      <c r="L185" s="225">
        <v>0</v>
      </c>
      <c r="M185" s="226"/>
      <c r="N185" s="225">
        <f t="shared" si="60"/>
        <v>0</v>
      </c>
      <c r="O185" s="226"/>
      <c r="P185" s="226"/>
      <c r="Q185" s="226"/>
      <c r="R185" s="134"/>
      <c r="T185" s="135" t="s">
        <v>3</v>
      </c>
      <c r="U185" s="38" t="s">
        <v>37</v>
      </c>
      <c r="V185" s="136">
        <v>0</v>
      </c>
      <c r="W185" s="136">
        <f t="shared" si="61"/>
        <v>0</v>
      </c>
      <c r="X185" s="136">
        <v>0</v>
      </c>
      <c r="Y185" s="136">
        <f t="shared" si="62"/>
        <v>0</v>
      </c>
      <c r="Z185" s="136">
        <v>0</v>
      </c>
      <c r="AA185" s="137">
        <f t="shared" si="63"/>
        <v>0</v>
      </c>
      <c r="AO185" s="15" t="s">
        <v>127</v>
      </c>
      <c r="AQ185" s="15" t="s">
        <v>124</v>
      </c>
      <c r="AR185" s="15" t="s">
        <v>85</v>
      </c>
      <c r="AV185" s="15" t="s">
        <v>123</v>
      </c>
      <c r="BB185" s="138">
        <f t="shared" si="64"/>
        <v>0</v>
      </c>
      <c r="BC185" s="138">
        <f t="shared" si="65"/>
        <v>0</v>
      </c>
      <c r="BD185" s="138">
        <f t="shared" si="66"/>
        <v>0</v>
      </c>
      <c r="BE185" s="138">
        <f t="shared" si="67"/>
        <v>0</v>
      </c>
      <c r="BF185" s="138">
        <f t="shared" si="68"/>
        <v>0</v>
      </c>
      <c r="BG185" s="15" t="s">
        <v>19</v>
      </c>
      <c r="BH185" s="138">
        <f t="shared" si="69"/>
        <v>0</v>
      </c>
      <c r="BI185" s="15" t="s">
        <v>127</v>
      </c>
      <c r="BJ185" s="15" t="s">
        <v>223</v>
      </c>
    </row>
    <row r="186" spans="2:62" s="1" customFormat="1" ht="22.5" customHeight="1">
      <c r="B186" s="129"/>
      <c r="C186" s="130" t="s">
        <v>72</v>
      </c>
      <c r="D186" s="130" t="s">
        <v>124</v>
      </c>
      <c r="E186" s="131" t="s">
        <v>319</v>
      </c>
      <c r="F186" s="239" t="s">
        <v>224</v>
      </c>
      <c r="G186" s="226"/>
      <c r="H186" s="226"/>
      <c r="I186" s="226"/>
      <c r="J186" s="132" t="s">
        <v>145</v>
      </c>
      <c r="K186" s="133">
        <v>1.918</v>
      </c>
      <c r="L186" s="225">
        <v>0</v>
      </c>
      <c r="M186" s="226"/>
      <c r="N186" s="225">
        <f t="shared" si="60"/>
        <v>0</v>
      </c>
      <c r="O186" s="226"/>
      <c r="P186" s="226"/>
      <c r="Q186" s="226"/>
      <c r="R186" s="134"/>
      <c r="T186" s="135" t="s">
        <v>3</v>
      </c>
      <c r="U186" s="38" t="s">
        <v>37</v>
      </c>
      <c r="V186" s="136">
        <v>0</v>
      </c>
      <c r="W186" s="136">
        <f t="shared" si="61"/>
        <v>0</v>
      </c>
      <c r="X186" s="136">
        <v>0</v>
      </c>
      <c r="Y186" s="136">
        <f t="shared" si="62"/>
        <v>0</v>
      </c>
      <c r="Z186" s="136">
        <v>0</v>
      </c>
      <c r="AA186" s="137">
        <f t="shared" si="63"/>
        <v>0</v>
      </c>
      <c r="AO186" s="15" t="s">
        <v>127</v>
      </c>
      <c r="AQ186" s="15" t="s">
        <v>124</v>
      </c>
      <c r="AR186" s="15" t="s">
        <v>85</v>
      </c>
      <c r="AV186" s="15" t="s">
        <v>123</v>
      </c>
      <c r="BB186" s="138">
        <f t="shared" si="64"/>
        <v>0</v>
      </c>
      <c r="BC186" s="138">
        <f t="shared" si="65"/>
        <v>0</v>
      </c>
      <c r="BD186" s="138">
        <f t="shared" si="66"/>
        <v>0</v>
      </c>
      <c r="BE186" s="138">
        <f t="shared" si="67"/>
        <v>0</v>
      </c>
      <c r="BF186" s="138">
        <f t="shared" si="68"/>
        <v>0</v>
      </c>
      <c r="BG186" s="15" t="s">
        <v>19</v>
      </c>
      <c r="BH186" s="138">
        <f t="shared" si="69"/>
        <v>0</v>
      </c>
      <c r="BI186" s="15" t="s">
        <v>127</v>
      </c>
      <c r="BJ186" s="15" t="s">
        <v>225</v>
      </c>
    </row>
    <row r="187" spans="2:60" s="9" customFormat="1" ht="29.25" customHeight="1">
      <c r="B187" s="119"/>
      <c r="C187" s="120"/>
      <c r="D187" s="159" t="s">
        <v>107</v>
      </c>
      <c r="E187" s="159"/>
      <c r="F187" s="159"/>
      <c r="G187" s="159"/>
      <c r="H187" s="159"/>
      <c r="I187" s="159"/>
      <c r="J187" s="159"/>
      <c r="K187" s="159"/>
      <c r="L187" s="159"/>
      <c r="M187" s="159"/>
      <c r="N187" s="251">
        <f>SUM(N188:Q201)</f>
        <v>0</v>
      </c>
      <c r="O187" s="252"/>
      <c r="P187" s="252"/>
      <c r="Q187" s="252"/>
      <c r="R187" s="122"/>
      <c r="T187" s="123"/>
      <c r="U187" s="120"/>
      <c r="V187" s="120"/>
      <c r="W187" s="124">
        <f>SUM(W188:W201)</f>
        <v>0</v>
      </c>
      <c r="X187" s="120"/>
      <c r="Y187" s="124">
        <f>SUM(Y188:Y201)</f>
        <v>0</v>
      </c>
      <c r="Z187" s="120"/>
      <c r="AA187" s="125">
        <f>SUM(AA188:AA201)</f>
        <v>0</v>
      </c>
      <c r="AO187" s="126" t="s">
        <v>19</v>
      </c>
      <c r="AQ187" s="127" t="s">
        <v>71</v>
      </c>
      <c r="AR187" s="127" t="s">
        <v>19</v>
      </c>
      <c r="AV187" s="126" t="s">
        <v>123</v>
      </c>
      <c r="BH187" s="128">
        <f>SUM(BH188:BH201)</f>
        <v>0</v>
      </c>
    </row>
    <row r="188" spans="2:62" s="1" customFormat="1" ht="22.5" customHeight="1">
      <c r="B188" s="129"/>
      <c r="C188" s="130" t="s">
        <v>72</v>
      </c>
      <c r="D188" s="130" t="s">
        <v>124</v>
      </c>
      <c r="E188" s="131" t="s">
        <v>320</v>
      </c>
      <c r="F188" s="239" t="s">
        <v>226</v>
      </c>
      <c r="G188" s="226"/>
      <c r="H188" s="226"/>
      <c r="I188" s="226"/>
      <c r="J188" s="132" t="s">
        <v>227</v>
      </c>
      <c r="K188" s="133">
        <v>2</v>
      </c>
      <c r="L188" s="225">
        <v>0</v>
      </c>
      <c r="M188" s="226"/>
      <c r="N188" s="225">
        <f aca="true" t="shared" si="70" ref="N188:N200">ROUND(L188*K188,2)</f>
        <v>0</v>
      </c>
      <c r="O188" s="226"/>
      <c r="P188" s="226"/>
      <c r="Q188" s="226"/>
      <c r="R188" s="134"/>
      <c r="T188" s="135" t="s">
        <v>3</v>
      </c>
      <c r="U188" s="38" t="s">
        <v>37</v>
      </c>
      <c r="V188" s="136">
        <v>0</v>
      </c>
      <c r="W188" s="136">
        <f>V188*K188</f>
        <v>0</v>
      </c>
      <c r="X188" s="136">
        <v>0</v>
      </c>
      <c r="Y188" s="136">
        <f>X188*K188</f>
        <v>0</v>
      </c>
      <c r="Z188" s="136">
        <v>0</v>
      </c>
      <c r="AA188" s="137">
        <f>Z188*K188</f>
        <v>0</v>
      </c>
      <c r="AO188" s="15" t="s">
        <v>127</v>
      </c>
      <c r="AQ188" s="15" t="s">
        <v>124</v>
      </c>
      <c r="AR188" s="15" t="s">
        <v>85</v>
      </c>
      <c r="AV188" s="15" t="s">
        <v>123</v>
      </c>
      <c r="BB188" s="138">
        <f>IF(U188="základní",N188,0)</f>
        <v>0</v>
      </c>
      <c r="BC188" s="138">
        <f>IF(U188="snížená",N188,0)</f>
        <v>0</v>
      </c>
      <c r="BD188" s="138">
        <f>IF(U188="zákl. přenesená",N188,0)</f>
        <v>0</v>
      </c>
      <c r="BE188" s="138">
        <f>IF(U188="sníž. přenesená",N188,0)</f>
        <v>0</v>
      </c>
      <c r="BF188" s="138">
        <f>IF(U188="nulová",N188,0)</f>
        <v>0</v>
      </c>
      <c r="BG188" s="15" t="s">
        <v>19</v>
      </c>
      <c r="BH188" s="138">
        <f>ROUND(L188*K188,2)</f>
        <v>0</v>
      </c>
      <c r="BI188" s="15" t="s">
        <v>127</v>
      </c>
      <c r="BJ188" s="15" t="s">
        <v>228</v>
      </c>
    </row>
    <row r="189" spans="2:62" s="1" customFormat="1" ht="22.5" customHeight="1">
      <c r="B189" s="129"/>
      <c r="C189" s="130" t="s">
        <v>133</v>
      </c>
      <c r="D189" s="130" t="s">
        <v>124</v>
      </c>
      <c r="E189" s="131" t="s">
        <v>321</v>
      </c>
      <c r="F189" s="239" t="s">
        <v>229</v>
      </c>
      <c r="G189" s="226"/>
      <c r="H189" s="226"/>
      <c r="I189" s="226"/>
      <c r="J189" s="132" t="s">
        <v>126</v>
      </c>
      <c r="K189" s="133">
        <v>3</v>
      </c>
      <c r="L189" s="225">
        <v>0</v>
      </c>
      <c r="M189" s="226"/>
      <c r="N189" s="225">
        <f t="shared" si="70"/>
        <v>0</v>
      </c>
      <c r="O189" s="226"/>
      <c r="P189" s="226"/>
      <c r="Q189" s="226"/>
      <c r="R189" s="134"/>
      <c r="T189" s="135" t="s">
        <v>3</v>
      </c>
      <c r="U189" s="38" t="s">
        <v>37</v>
      </c>
      <c r="V189" s="136">
        <v>0</v>
      </c>
      <c r="W189" s="136">
        <f>V189*K189</f>
        <v>0</v>
      </c>
      <c r="X189" s="136">
        <v>0</v>
      </c>
      <c r="Y189" s="136">
        <f>X189*K189</f>
        <v>0</v>
      </c>
      <c r="Z189" s="136">
        <v>0</v>
      </c>
      <c r="AA189" s="137">
        <f>Z189*K189</f>
        <v>0</v>
      </c>
      <c r="AO189" s="15" t="s">
        <v>127</v>
      </c>
      <c r="AQ189" s="15" t="s">
        <v>124</v>
      </c>
      <c r="AR189" s="15" t="s">
        <v>85</v>
      </c>
      <c r="AV189" s="15" t="s">
        <v>123</v>
      </c>
      <c r="BB189" s="138">
        <f>IF(U189="základní",N189,0)</f>
        <v>0</v>
      </c>
      <c r="BC189" s="138">
        <f>IF(U189="snížená",N189,0)</f>
        <v>0</v>
      </c>
      <c r="BD189" s="138">
        <f>IF(U189="zákl. přenesená",N189,0)</f>
        <v>0</v>
      </c>
      <c r="BE189" s="138">
        <f>IF(U189="sníž. přenesená",N189,0)</f>
        <v>0</v>
      </c>
      <c r="BF189" s="138">
        <f>IF(U189="nulová",N189,0)</f>
        <v>0</v>
      </c>
      <c r="BG189" s="15" t="s">
        <v>19</v>
      </c>
      <c r="BH189" s="138">
        <f>ROUND(L189*K189,2)</f>
        <v>0</v>
      </c>
      <c r="BI189" s="15" t="s">
        <v>127</v>
      </c>
      <c r="BJ189" s="15" t="s">
        <v>230</v>
      </c>
    </row>
    <row r="190" spans="2:62" s="1" customFormat="1" ht="44.25" customHeight="1">
      <c r="B190" s="129"/>
      <c r="C190" s="130" t="s">
        <v>127</v>
      </c>
      <c r="D190" s="130" t="s">
        <v>124</v>
      </c>
      <c r="E190" s="131" t="s">
        <v>322</v>
      </c>
      <c r="F190" s="239" t="s">
        <v>231</v>
      </c>
      <c r="G190" s="226"/>
      <c r="H190" s="226"/>
      <c r="I190" s="226"/>
      <c r="J190" s="132" t="s">
        <v>150</v>
      </c>
      <c r="K190" s="133">
        <v>1</v>
      </c>
      <c r="L190" s="225">
        <v>0</v>
      </c>
      <c r="M190" s="226"/>
      <c r="N190" s="225">
        <f t="shared" si="70"/>
        <v>0</v>
      </c>
      <c r="O190" s="226"/>
      <c r="P190" s="226"/>
      <c r="Q190" s="226"/>
      <c r="R190" s="134"/>
      <c r="T190" s="135" t="s">
        <v>3</v>
      </c>
      <c r="U190" s="38" t="s">
        <v>37</v>
      </c>
      <c r="V190" s="136">
        <v>0</v>
      </c>
      <c r="W190" s="136">
        <f>V190*K190</f>
        <v>0</v>
      </c>
      <c r="X190" s="136">
        <v>0</v>
      </c>
      <c r="Y190" s="136">
        <f>X190*K190</f>
        <v>0</v>
      </c>
      <c r="Z190" s="136">
        <v>0</v>
      </c>
      <c r="AA190" s="137">
        <f>Z190*K190</f>
        <v>0</v>
      </c>
      <c r="AO190" s="15" t="s">
        <v>127</v>
      </c>
      <c r="AQ190" s="15" t="s">
        <v>124</v>
      </c>
      <c r="AR190" s="15" t="s">
        <v>85</v>
      </c>
      <c r="AV190" s="15" t="s">
        <v>123</v>
      </c>
      <c r="BB190" s="138">
        <f>IF(U190="základní",N190,0)</f>
        <v>0</v>
      </c>
      <c r="BC190" s="138">
        <f>IF(U190="snížená",N190,0)</f>
        <v>0</v>
      </c>
      <c r="BD190" s="138">
        <f>IF(U190="zákl. přenesená",N190,0)</f>
        <v>0</v>
      </c>
      <c r="BE190" s="138">
        <f>IF(U190="sníž. přenesená",N190,0)</f>
        <v>0</v>
      </c>
      <c r="BF190" s="138">
        <f>IF(U190="nulová",N190,0)</f>
        <v>0</v>
      </c>
      <c r="BG190" s="15" t="s">
        <v>19</v>
      </c>
      <c r="BH190" s="138">
        <f>ROUND(L190*K190,2)</f>
        <v>0</v>
      </c>
      <c r="BI190" s="15" t="s">
        <v>127</v>
      </c>
      <c r="BJ190" s="15" t="s">
        <v>232</v>
      </c>
    </row>
    <row r="191" spans="2:62" s="1" customFormat="1" ht="24" customHeight="1">
      <c r="B191" s="129"/>
      <c r="C191" s="181" t="s">
        <v>72</v>
      </c>
      <c r="D191" s="181" t="s">
        <v>124</v>
      </c>
      <c r="E191" s="182" t="s">
        <v>261</v>
      </c>
      <c r="F191" s="238" t="s">
        <v>323</v>
      </c>
      <c r="G191" s="228"/>
      <c r="H191" s="228"/>
      <c r="I191" s="228"/>
      <c r="J191" s="183" t="s">
        <v>150</v>
      </c>
      <c r="K191" s="184">
        <v>1</v>
      </c>
      <c r="L191" s="227">
        <v>0</v>
      </c>
      <c r="M191" s="228"/>
      <c r="N191" s="227">
        <f t="shared" si="70"/>
        <v>0</v>
      </c>
      <c r="O191" s="228"/>
      <c r="P191" s="228"/>
      <c r="Q191" s="228"/>
      <c r="R191" s="134"/>
      <c r="T191" s="135"/>
      <c r="U191" s="38"/>
      <c r="V191" s="136"/>
      <c r="W191" s="136"/>
      <c r="X191" s="136"/>
      <c r="Y191" s="136"/>
      <c r="Z191" s="136"/>
      <c r="AA191" s="137"/>
      <c r="AO191" s="15"/>
      <c r="AQ191" s="15"/>
      <c r="AR191" s="15"/>
      <c r="AV191" s="15"/>
      <c r="BB191" s="138"/>
      <c r="BC191" s="138"/>
      <c r="BD191" s="138"/>
      <c r="BE191" s="138"/>
      <c r="BF191" s="138"/>
      <c r="BG191" s="15"/>
      <c r="BH191" s="138"/>
      <c r="BI191" s="15"/>
      <c r="BJ191" s="15"/>
    </row>
    <row r="192" spans="2:62" s="1" customFormat="1" ht="36" customHeight="1">
      <c r="B192" s="129"/>
      <c r="C192" s="181" t="s">
        <v>72</v>
      </c>
      <c r="D192" s="181" t="s">
        <v>124</v>
      </c>
      <c r="E192" s="182" t="s">
        <v>261</v>
      </c>
      <c r="F192" s="238" t="s">
        <v>264</v>
      </c>
      <c r="G192" s="228"/>
      <c r="H192" s="228"/>
      <c r="I192" s="228"/>
      <c r="J192" s="183" t="s">
        <v>165</v>
      </c>
      <c r="K192" s="184">
        <v>1080</v>
      </c>
      <c r="L192" s="227">
        <v>0</v>
      </c>
      <c r="M192" s="228"/>
      <c r="N192" s="227">
        <f t="shared" si="70"/>
        <v>0</v>
      </c>
      <c r="O192" s="228"/>
      <c r="P192" s="228"/>
      <c r="Q192" s="228"/>
      <c r="R192" s="134"/>
      <c r="T192" s="135"/>
      <c r="U192" s="38"/>
      <c r="V192" s="136"/>
      <c r="W192" s="136"/>
      <c r="X192" s="136"/>
      <c r="Y192" s="136"/>
      <c r="Z192" s="136"/>
      <c r="AA192" s="137"/>
      <c r="AO192" s="15"/>
      <c r="AQ192" s="15"/>
      <c r="AR192" s="15"/>
      <c r="AV192" s="15"/>
      <c r="BB192" s="138"/>
      <c r="BC192" s="138"/>
      <c r="BD192" s="138"/>
      <c r="BE192" s="138"/>
      <c r="BF192" s="138"/>
      <c r="BG192" s="15"/>
      <c r="BH192" s="138"/>
      <c r="BI192" s="15"/>
      <c r="BJ192" s="15"/>
    </row>
    <row r="193" spans="2:62" s="1" customFormat="1" ht="21" customHeight="1">
      <c r="B193" s="129"/>
      <c r="C193" s="181" t="s">
        <v>72</v>
      </c>
      <c r="D193" s="181" t="s">
        <v>124</v>
      </c>
      <c r="E193" s="182" t="s">
        <v>261</v>
      </c>
      <c r="F193" s="238" t="s">
        <v>259</v>
      </c>
      <c r="G193" s="228"/>
      <c r="H193" s="228"/>
      <c r="I193" s="228"/>
      <c r="J193" s="183" t="s">
        <v>260</v>
      </c>
      <c r="K193" s="184">
        <v>100</v>
      </c>
      <c r="L193" s="227">
        <v>0</v>
      </c>
      <c r="M193" s="228"/>
      <c r="N193" s="227">
        <f t="shared" si="70"/>
        <v>0</v>
      </c>
      <c r="O193" s="228"/>
      <c r="P193" s="228"/>
      <c r="Q193" s="228"/>
      <c r="R193" s="134"/>
      <c r="T193" s="135"/>
      <c r="U193" s="38"/>
      <c r="V193" s="136"/>
      <c r="W193" s="136"/>
      <c r="X193" s="136"/>
      <c r="Y193" s="136"/>
      <c r="Z193" s="136"/>
      <c r="AA193" s="137"/>
      <c r="AO193" s="15"/>
      <c r="AQ193" s="15"/>
      <c r="AR193" s="15"/>
      <c r="AV193" s="15"/>
      <c r="BB193" s="138"/>
      <c r="BC193" s="138"/>
      <c r="BD193" s="138"/>
      <c r="BE193" s="138"/>
      <c r="BF193" s="138"/>
      <c r="BG193" s="15"/>
      <c r="BH193" s="138"/>
      <c r="BI193" s="15"/>
      <c r="BJ193" s="15"/>
    </row>
    <row r="194" spans="2:62" s="1" customFormat="1" ht="23.25" customHeight="1">
      <c r="B194" s="129"/>
      <c r="C194" s="181" t="s">
        <v>72</v>
      </c>
      <c r="D194" s="181" t="s">
        <v>124</v>
      </c>
      <c r="E194" s="182" t="s">
        <v>261</v>
      </c>
      <c r="F194" s="238" t="s">
        <v>274</v>
      </c>
      <c r="G194" s="228"/>
      <c r="H194" s="228"/>
      <c r="I194" s="228"/>
      <c r="J194" s="183" t="s">
        <v>150</v>
      </c>
      <c r="K194" s="184">
        <v>1</v>
      </c>
      <c r="L194" s="227">
        <v>0</v>
      </c>
      <c r="M194" s="228"/>
      <c r="N194" s="227">
        <f t="shared" si="70"/>
        <v>0</v>
      </c>
      <c r="O194" s="228"/>
      <c r="P194" s="228"/>
      <c r="Q194" s="228"/>
      <c r="R194" s="134"/>
      <c r="T194" s="135"/>
      <c r="U194" s="38"/>
      <c r="V194" s="136"/>
      <c r="W194" s="136"/>
      <c r="X194" s="136"/>
      <c r="Y194" s="136"/>
      <c r="Z194" s="136"/>
      <c r="AA194" s="137"/>
      <c r="AO194" s="15"/>
      <c r="AQ194" s="15"/>
      <c r="AR194" s="15"/>
      <c r="AV194" s="15"/>
      <c r="BB194" s="138"/>
      <c r="BC194" s="138"/>
      <c r="BD194" s="138"/>
      <c r="BE194" s="138"/>
      <c r="BF194" s="138"/>
      <c r="BG194" s="15"/>
      <c r="BH194" s="138"/>
      <c r="BI194" s="15"/>
      <c r="BJ194" s="15"/>
    </row>
    <row r="195" spans="2:62" s="1" customFormat="1" ht="23.25" customHeight="1">
      <c r="B195" s="129"/>
      <c r="C195" s="181" t="s">
        <v>72</v>
      </c>
      <c r="D195" s="181" t="s">
        <v>124</v>
      </c>
      <c r="E195" s="185" t="s">
        <v>261</v>
      </c>
      <c r="F195" s="238" t="s">
        <v>273</v>
      </c>
      <c r="G195" s="228"/>
      <c r="H195" s="228"/>
      <c r="I195" s="228"/>
      <c r="J195" s="183" t="s">
        <v>150</v>
      </c>
      <c r="K195" s="184">
        <v>1</v>
      </c>
      <c r="L195" s="227">
        <v>0</v>
      </c>
      <c r="M195" s="228"/>
      <c r="N195" s="227">
        <f t="shared" si="70"/>
        <v>0</v>
      </c>
      <c r="O195" s="228"/>
      <c r="P195" s="228"/>
      <c r="Q195" s="228"/>
      <c r="R195" s="134"/>
      <c r="T195" s="135"/>
      <c r="U195" s="38"/>
      <c r="V195" s="136"/>
      <c r="W195" s="136"/>
      <c r="X195" s="136"/>
      <c r="Y195" s="136"/>
      <c r="Z195" s="136"/>
      <c r="AA195" s="137"/>
      <c r="AO195" s="15"/>
      <c r="AQ195" s="15"/>
      <c r="AR195" s="15"/>
      <c r="AV195" s="15"/>
      <c r="BB195" s="138"/>
      <c r="BC195" s="138"/>
      <c r="BD195" s="138"/>
      <c r="BE195" s="138"/>
      <c r="BF195" s="138"/>
      <c r="BG195" s="15"/>
      <c r="BH195" s="138"/>
      <c r="BI195" s="15"/>
      <c r="BJ195" s="15"/>
    </row>
    <row r="196" spans="2:62" s="1" customFormat="1" ht="23.25" customHeight="1">
      <c r="B196" s="129"/>
      <c r="C196" s="181" t="s">
        <v>72</v>
      </c>
      <c r="D196" s="181" t="s">
        <v>124</v>
      </c>
      <c r="E196" s="185" t="s">
        <v>261</v>
      </c>
      <c r="F196" s="238" t="s">
        <v>266</v>
      </c>
      <c r="G196" s="228"/>
      <c r="H196" s="228"/>
      <c r="I196" s="228"/>
      <c r="J196" s="183" t="s">
        <v>145</v>
      </c>
      <c r="K196" s="184">
        <f>K151+K158+K165+K172+K179+K186</f>
        <v>8.63</v>
      </c>
      <c r="L196" s="227">
        <v>0</v>
      </c>
      <c r="M196" s="228"/>
      <c r="N196" s="227">
        <f t="shared" si="70"/>
        <v>0</v>
      </c>
      <c r="O196" s="228"/>
      <c r="P196" s="228"/>
      <c r="Q196" s="228"/>
      <c r="R196" s="134"/>
      <c r="T196" s="135"/>
      <c r="U196" s="38"/>
      <c r="V196" s="136"/>
      <c r="W196" s="136"/>
      <c r="X196" s="136"/>
      <c r="Y196" s="136"/>
      <c r="Z196" s="136"/>
      <c r="AA196" s="137"/>
      <c r="AO196" s="15"/>
      <c r="AQ196" s="15"/>
      <c r="AR196" s="15"/>
      <c r="AV196" s="15"/>
      <c r="BB196" s="138"/>
      <c r="BC196" s="138"/>
      <c r="BD196" s="138"/>
      <c r="BE196" s="138"/>
      <c r="BF196" s="138"/>
      <c r="BG196" s="15"/>
      <c r="BH196" s="138"/>
      <c r="BI196" s="15"/>
      <c r="BJ196" s="15"/>
    </row>
    <row r="197" spans="2:62" s="1" customFormat="1" ht="23.25" customHeight="1">
      <c r="B197" s="129"/>
      <c r="C197" s="181">
        <v>0</v>
      </c>
      <c r="D197" s="181" t="s">
        <v>124</v>
      </c>
      <c r="E197" s="185" t="s">
        <v>261</v>
      </c>
      <c r="F197" s="229" t="s">
        <v>262</v>
      </c>
      <c r="G197" s="230"/>
      <c r="H197" s="230"/>
      <c r="I197" s="231"/>
      <c r="J197" s="183" t="s">
        <v>150</v>
      </c>
      <c r="K197" s="184">
        <v>1</v>
      </c>
      <c r="L197" s="235">
        <v>0</v>
      </c>
      <c r="M197" s="237"/>
      <c r="N197" s="232">
        <f>L197*K197</f>
        <v>0</v>
      </c>
      <c r="O197" s="233"/>
      <c r="P197" s="233"/>
      <c r="Q197" s="234"/>
      <c r="R197" s="134"/>
      <c r="T197" s="135"/>
      <c r="U197" s="38"/>
      <c r="V197" s="136"/>
      <c r="W197" s="136"/>
      <c r="X197" s="136"/>
      <c r="Y197" s="136"/>
      <c r="Z197" s="136"/>
      <c r="AA197" s="137"/>
      <c r="AO197" s="15"/>
      <c r="AQ197" s="15"/>
      <c r="AR197" s="15"/>
      <c r="AV197" s="15"/>
      <c r="BB197" s="138"/>
      <c r="BC197" s="138"/>
      <c r="BD197" s="138"/>
      <c r="BE197" s="138"/>
      <c r="BF197" s="138"/>
      <c r="BG197" s="15"/>
      <c r="BH197" s="138"/>
      <c r="BI197" s="15"/>
      <c r="BJ197" s="15"/>
    </row>
    <row r="198" spans="2:62" s="1" customFormat="1" ht="23.25" customHeight="1">
      <c r="B198" s="129"/>
      <c r="C198" s="181" t="s">
        <v>72</v>
      </c>
      <c r="D198" s="181" t="s">
        <v>124</v>
      </c>
      <c r="E198" s="185" t="s">
        <v>261</v>
      </c>
      <c r="F198" s="238" t="s">
        <v>267</v>
      </c>
      <c r="G198" s="228"/>
      <c r="H198" s="228"/>
      <c r="I198" s="228"/>
      <c r="J198" s="183" t="s">
        <v>150</v>
      </c>
      <c r="K198" s="184">
        <v>1</v>
      </c>
      <c r="L198" s="227">
        <v>0</v>
      </c>
      <c r="M198" s="228"/>
      <c r="N198" s="227">
        <f>ROUND(L198*K198,2)</f>
        <v>0</v>
      </c>
      <c r="O198" s="228"/>
      <c r="P198" s="228"/>
      <c r="Q198" s="228"/>
      <c r="R198" s="134"/>
      <c r="T198" s="135"/>
      <c r="U198" s="38"/>
      <c r="V198" s="136"/>
      <c r="W198" s="136"/>
      <c r="X198" s="136"/>
      <c r="Y198" s="136"/>
      <c r="Z198" s="136"/>
      <c r="AA198" s="137"/>
      <c r="AO198" s="15"/>
      <c r="AQ198" s="15"/>
      <c r="AR198" s="15"/>
      <c r="AV198" s="15"/>
      <c r="BB198" s="138"/>
      <c r="BC198" s="138"/>
      <c r="BD198" s="138"/>
      <c r="BE198" s="138"/>
      <c r="BF198" s="138"/>
      <c r="BG198" s="15"/>
      <c r="BH198" s="138"/>
      <c r="BI198" s="15"/>
      <c r="BJ198" s="15"/>
    </row>
    <row r="199" spans="2:62" s="1" customFormat="1" ht="23.25" customHeight="1">
      <c r="B199" s="129"/>
      <c r="C199" s="181">
        <v>0</v>
      </c>
      <c r="D199" s="181" t="s">
        <v>124</v>
      </c>
      <c r="E199" s="185" t="s">
        <v>261</v>
      </c>
      <c r="F199" s="186" t="s">
        <v>272</v>
      </c>
      <c r="G199" s="187"/>
      <c r="H199" s="180"/>
      <c r="I199" s="180"/>
      <c r="J199" s="183" t="s">
        <v>150</v>
      </c>
      <c r="K199" s="184">
        <v>1</v>
      </c>
      <c r="L199" s="235">
        <v>0</v>
      </c>
      <c r="M199" s="237"/>
      <c r="N199" s="235">
        <f>L199*K199</f>
        <v>0</v>
      </c>
      <c r="O199" s="236"/>
      <c r="P199" s="236"/>
      <c r="Q199" s="237"/>
      <c r="R199" s="134"/>
      <c r="T199" s="135"/>
      <c r="U199" s="38"/>
      <c r="V199" s="136"/>
      <c r="W199" s="136"/>
      <c r="X199" s="136"/>
      <c r="Y199" s="136"/>
      <c r="Z199" s="136"/>
      <c r="AA199" s="137"/>
      <c r="AO199" s="15"/>
      <c r="AQ199" s="15"/>
      <c r="AR199" s="15"/>
      <c r="AV199" s="15"/>
      <c r="BB199" s="138"/>
      <c r="BC199" s="138"/>
      <c r="BD199" s="138"/>
      <c r="BE199" s="138"/>
      <c r="BF199" s="138"/>
      <c r="BG199" s="15"/>
      <c r="BH199" s="138"/>
      <c r="BI199" s="15"/>
      <c r="BJ199" s="15"/>
    </row>
    <row r="200" spans="2:62" s="1" customFormat="1" ht="23.25" customHeight="1">
      <c r="B200" s="129"/>
      <c r="C200" s="181" t="s">
        <v>72</v>
      </c>
      <c r="D200" s="181" t="s">
        <v>124</v>
      </c>
      <c r="E200" s="185" t="s">
        <v>261</v>
      </c>
      <c r="F200" s="238" t="s">
        <v>268</v>
      </c>
      <c r="G200" s="228"/>
      <c r="H200" s="228"/>
      <c r="I200" s="228"/>
      <c r="J200" s="183" t="s">
        <v>150</v>
      </c>
      <c r="K200" s="184">
        <v>1</v>
      </c>
      <c r="L200" s="227">
        <v>0</v>
      </c>
      <c r="M200" s="228"/>
      <c r="N200" s="227">
        <f t="shared" si="70"/>
        <v>0</v>
      </c>
      <c r="O200" s="228"/>
      <c r="P200" s="228"/>
      <c r="Q200" s="228"/>
      <c r="R200" s="134"/>
      <c r="T200" s="135"/>
      <c r="U200" s="38"/>
      <c r="V200" s="136"/>
      <c r="W200" s="136"/>
      <c r="X200" s="136"/>
      <c r="Y200" s="136"/>
      <c r="Z200" s="136"/>
      <c r="AA200" s="137"/>
      <c r="AO200" s="15"/>
      <c r="AQ200" s="15"/>
      <c r="AR200" s="15"/>
      <c r="AV200" s="15"/>
      <c r="BB200" s="138"/>
      <c r="BC200" s="138"/>
      <c r="BD200" s="138"/>
      <c r="BE200" s="138"/>
      <c r="BF200" s="138"/>
      <c r="BG200" s="15"/>
      <c r="BH200" s="138"/>
      <c r="BI200" s="15"/>
      <c r="BJ200" s="15"/>
    </row>
    <row r="201" spans="2:62" s="1" customFormat="1" ht="22.5" customHeight="1">
      <c r="B201" s="129"/>
      <c r="C201" s="130" t="s">
        <v>143</v>
      </c>
      <c r="D201" s="130" t="s">
        <v>124</v>
      </c>
      <c r="E201" s="131" t="s">
        <v>324</v>
      </c>
      <c r="F201" s="239" t="s">
        <v>269</v>
      </c>
      <c r="G201" s="226"/>
      <c r="H201" s="226"/>
      <c r="I201" s="226"/>
      <c r="J201" s="132" t="s">
        <v>126</v>
      </c>
      <c r="K201" s="133">
        <v>1</v>
      </c>
      <c r="L201" s="225">
        <v>0</v>
      </c>
      <c r="M201" s="226"/>
      <c r="N201" s="227">
        <f>ROUND(L201*K201,2)</f>
        <v>0</v>
      </c>
      <c r="O201" s="228"/>
      <c r="P201" s="228"/>
      <c r="Q201" s="228"/>
      <c r="R201" s="134"/>
      <c r="T201" s="135" t="s">
        <v>3</v>
      </c>
      <c r="U201" s="160" t="s">
        <v>37</v>
      </c>
      <c r="V201" s="161">
        <v>0</v>
      </c>
      <c r="W201" s="161">
        <f>V201*K201</f>
        <v>0</v>
      </c>
      <c r="X201" s="161">
        <v>0</v>
      </c>
      <c r="Y201" s="161">
        <f>X201*K201</f>
        <v>0</v>
      </c>
      <c r="Z201" s="161">
        <v>0</v>
      </c>
      <c r="AA201" s="162">
        <f>Z201*K201</f>
        <v>0</v>
      </c>
      <c r="AO201" s="15" t="s">
        <v>127</v>
      </c>
      <c r="AQ201" s="15" t="s">
        <v>124</v>
      </c>
      <c r="AR201" s="15" t="s">
        <v>85</v>
      </c>
      <c r="AV201" s="15" t="s">
        <v>123</v>
      </c>
      <c r="BB201" s="138">
        <f>IF(U201="základní",N201,0)</f>
        <v>0</v>
      </c>
      <c r="BC201" s="138">
        <f>IF(U201="snížená",N201,0)</f>
        <v>0</v>
      </c>
      <c r="BD201" s="138">
        <f>IF(U201="zákl. přenesená",N201,0)</f>
        <v>0</v>
      </c>
      <c r="BE201" s="138">
        <f>IF(U201="sníž. přenesená",N201,0)</f>
        <v>0</v>
      </c>
      <c r="BF201" s="138">
        <f>IF(U201="nulová",N201,0)</f>
        <v>0</v>
      </c>
      <c r="BG201" s="15" t="s">
        <v>19</v>
      </c>
      <c r="BH201" s="138">
        <f>ROUND(L201*K201,2)</f>
        <v>0</v>
      </c>
      <c r="BI201" s="15" t="s">
        <v>127</v>
      </c>
      <c r="BJ201" s="15" t="s">
        <v>233</v>
      </c>
    </row>
    <row r="202" spans="2:62" s="1" customFormat="1" ht="22.5" customHeight="1">
      <c r="B202" s="129"/>
      <c r="C202" s="120"/>
      <c r="D202" s="121" t="s">
        <v>241</v>
      </c>
      <c r="E202" s="121"/>
      <c r="F202" s="121"/>
      <c r="G202" s="159"/>
      <c r="H202" s="159"/>
      <c r="I202" s="159"/>
      <c r="J202" s="159"/>
      <c r="K202" s="159"/>
      <c r="L202" s="159"/>
      <c r="M202" s="159"/>
      <c r="N202" s="244">
        <f>SUM(N203:Q220)</f>
        <v>0</v>
      </c>
      <c r="O202" s="245"/>
      <c r="P202" s="245"/>
      <c r="Q202" s="245"/>
      <c r="R202" s="134"/>
      <c r="T202" s="36"/>
      <c r="U202" s="38"/>
      <c r="V202" s="136"/>
      <c r="W202" s="136"/>
      <c r="X202" s="136"/>
      <c r="Y202" s="136"/>
      <c r="Z202" s="136"/>
      <c r="AA202" s="136"/>
      <c r="AO202" s="15"/>
      <c r="AQ202" s="15"/>
      <c r="AR202" s="15"/>
      <c r="AV202" s="15"/>
      <c r="BB202" s="138"/>
      <c r="BC202" s="138"/>
      <c r="BD202" s="138"/>
      <c r="BE202" s="138"/>
      <c r="BF202" s="138"/>
      <c r="BG202" s="15"/>
      <c r="BH202" s="138"/>
      <c r="BI202" s="15"/>
      <c r="BJ202" s="15"/>
    </row>
    <row r="203" spans="2:62" s="1" customFormat="1" ht="22.5" customHeight="1">
      <c r="B203" s="129"/>
      <c r="C203" s="130">
        <v>51</v>
      </c>
      <c r="D203" s="130" t="s">
        <v>124</v>
      </c>
      <c r="E203" s="177" t="s">
        <v>325</v>
      </c>
      <c r="F203" s="239" t="s">
        <v>242</v>
      </c>
      <c r="G203" s="226"/>
      <c r="H203" s="226"/>
      <c r="I203" s="226"/>
      <c r="J203" s="132" t="s">
        <v>150</v>
      </c>
      <c r="K203" s="133">
        <v>1</v>
      </c>
      <c r="L203" s="225">
        <v>0</v>
      </c>
      <c r="M203" s="226"/>
      <c r="N203" s="225">
        <f>ROUND(L203*K203,2)</f>
        <v>0</v>
      </c>
      <c r="O203" s="226"/>
      <c r="P203" s="226"/>
      <c r="Q203" s="226"/>
      <c r="R203" s="134"/>
      <c r="T203" s="36"/>
      <c r="U203" s="38"/>
      <c r="V203" s="136"/>
      <c r="W203" s="136"/>
      <c r="X203" s="136"/>
      <c r="Y203" s="136"/>
      <c r="Z203" s="136"/>
      <c r="AA203" s="136"/>
      <c r="AO203" s="15"/>
      <c r="AQ203" s="15"/>
      <c r="AR203" s="15"/>
      <c r="AV203" s="15"/>
      <c r="BB203" s="138"/>
      <c r="BC203" s="138"/>
      <c r="BD203" s="138"/>
      <c r="BE203" s="138"/>
      <c r="BF203" s="138"/>
      <c r="BG203" s="15"/>
      <c r="BH203" s="138"/>
      <c r="BI203" s="15"/>
      <c r="BJ203" s="15"/>
    </row>
    <row r="204" spans="2:62" s="1" customFormat="1" ht="22.5" customHeight="1">
      <c r="B204" s="129"/>
      <c r="C204" s="130">
        <v>52</v>
      </c>
      <c r="D204" s="130" t="s">
        <v>124</v>
      </c>
      <c r="E204" s="177" t="s">
        <v>326</v>
      </c>
      <c r="F204" s="239" t="s">
        <v>243</v>
      </c>
      <c r="G204" s="226"/>
      <c r="H204" s="226"/>
      <c r="I204" s="226"/>
      <c r="J204" s="132" t="s">
        <v>126</v>
      </c>
      <c r="K204" s="133">
        <v>12</v>
      </c>
      <c r="L204" s="225">
        <v>0</v>
      </c>
      <c r="M204" s="226"/>
      <c r="N204" s="225">
        <f>ROUND(L204*K204,2)</f>
        <v>0</v>
      </c>
      <c r="O204" s="226"/>
      <c r="P204" s="226"/>
      <c r="Q204" s="226"/>
      <c r="R204" s="134"/>
      <c r="T204" s="36"/>
      <c r="U204" s="38"/>
      <c r="V204" s="136"/>
      <c r="W204" s="136"/>
      <c r="X204" s="136"/>
      <c r="Y204" s="136"/>
      <c r="Z204" s="136"/>
      <c r="AA204" s="136"/>
      <c r="AO204" s="15"/>
      <c r="AQ204" s="15"/>
      <c r="AR204" s="15"/>
      <c r="AV204" s="15"/>
      <c r="BB204" s="138"/>
      <c r="BC204" s="138"/>
      <c r="BD204" s="138"/>
      <c r="BE204" s="138"/>
      <c r="BF204" s="138"/>
      <c r="BG204" s="15"/>
      <c r="BH204" s="138"/>
      <c r="BI204" s="15"/>
      <c r="BJ204" s="15"/>
    </row>
    <row r="205" spans="2:62" s="1" customFormat="1" ht="22.5" customHeight="1">
      <c r="B205" s="129"/>
      <c r="C205" s="130">
        <v>53</v>
      </c>
      <c r="D205" s="130" t="s">
        <v>124</v>
      </c>
      <c r="E205" s="178" t="s">
        <v>244</v>
      </c>
      <c r="F205" s="239" t="s">
        <v>245</v>
      </c>
      <c r="G205" s="226"/>
      <c r="H205" s="226"/>
      <c r="I205" s="226"/>
      <c r="J205" s="132" t="s">
        <v>246</v>
      </c>
      <c r="K205" s="133">
        <v>38</v>
      </c>
      <c r="L205" s="225">
        <v>0</v>
      </c>
      <c r="M205" s="226"/>
      <c r="N205" s="225">
        <f aca="true" t="shared" si="71" ref="N205:N219">ROUND(L205*K205,2)</f>
        <v>0</v>
      </c>
      <c r="O205" s="226"/>
      <c r="P205" s="226"/>
      <c r="Q205" s="226"/>
      <c r="R205" s="134"/>
      <c r="T205" s="36"/>
      <c r="U205" s="38"/>
      <c r="V205" s="136"/>
      <c r="W205" s="136"/>
      <c r="X205" s="136"/>
      <c r="Y205" s="136"/>
      <c r="Z205" s="136"/>
      <c r="AA205" s="136"/>
      <c r="AO205" s="15"/>
      <c r="AQ205" s="15"/>
      <c r="AR205" s="15"/>
      <c r="AV205" s="15"/>
      <c r="BB205" s="138"/>
      <c r="BC205" s="138"/>
      <c r="BD205" s="138"/>
      <c r="BE205" s="138"/>
      <c r="BF205" s="138"/>
      <c r="BG205" s="15"/>
      <c r="BH205" s="138"/>
      <c r="BI205" s="15"/>
      <c r="BJ205" s="15"/>
    </row>
    <row r="206" spans="2:62" s="1" customFormat="1" ht="22.5" customHeight="1">
      <c r="B206" s="129"/>
      <c r="C206" s="130">
        <v>54</v>
      </c>
      <c r="D206" s="130" t="s">
        <v>124</v>
      </c>
      <c r="E206" s="177">
        <v>140110560</v>
      </c>
      <c r="F206" s="239" t="s">
        <v>247</v>
      </c>
      <c r="G206" s="226"/>
      <c r="H206" s="226"/>
      <c r="I206" s="226"/>
      <c r="J206" s="132" t="s">
        <v>246</v>
      </c>
      <c r="K206" s="133">
        <v>38</v>
      </c>
      <c r="L206" s="227">
        <v>0</v>
      </c>
      <c r="M206" s="228"/>
      <c r="N206" s="225">
        <f t="shared" si="71"/>
        <v>0</v>
      </c>
      <c r="O206" s="226"/>
      <c r="P206" s="226"/>
      <c r="Q206" s="226"/>
      <c r="R206" s="134"/>
      <c r="T206" s="36"/>
      <c r="U206" s="38"/>
      <c r="V206" s="136"/>
      <c r="W206" s="136"/>
      <c r="X206" s="136"/>
      <c r="Y206" s="136"/>
      <c r="Z206" s="136"/>
      <c r="AA206" s="136"/>
      <c r="AO206" s="15"/>
      <c r="AQ206" s="15"/>
      <c r="AR206" s="15"/>
      <c r="AV206" s="15"/>
      <c r="BB206" s="138"/>
      <c r="BC206" s="138"/>
      <c r="BD206" s="138"/>
      <c r="BE206" s="138"/>
      <c r="BF206" s="138"/>
      <c r="BG206" s="15"/>
      <c r="BH206" s="138"/>
      <c r="BI206" s="15"/>
      <c r="BJ206" s="15"/>
    </row>
    <row r="207" spans="2:62" s="1" customFormat="1" ht="22.5" customHeight="1">
      <c r="B207" s="129"/>
      <c r="C207" s="130">
        <v>54</v>
      </c>
      <c r="D207" s="130" t="s">
        <v>124</v>
      </c>
      <c r="E207" s="177">
        <v>283131111</v>
      </c>
      <c r="F207" s="239" t="s">
        <v>248</v>
      </c>
      <c r="G207" s="226"/>
      <c r="H207" s="226"/>
      <c r="I207" s="226"/>
      <c r="J207" s="132" t="s">
        <v>126</v>
      </c>
      <c r="K207" s="133">
        <v>12</v>
      </c>
      <c r="L207" s="227">
        <v>0</v>
      </c>
      <c r="M207" s="228"/>
      <c r="N207" s="225">
        <f t="shared" si="71"/>
        <v>0</v>
      </c>
      <c r="O207" s="226"/>
      <c r="P207" s="226"/>
      <c r="Q207" s="226"/>
      <c r="R207" s="134"/>
      <c r="T207" s="36"/>
      <c r="U207" s="38"/>
      <c r="V207" s="136"/>
      <c r="W207" s="136"/>
      <c r="X207" s="136"/>
      <c r="Y207" s="136"/>
      <c r="Z207" s="136"/>
      <c r="AA207" s="136"/>
      <c r="AO207" s="15"/>
      <c r="AQ207" s="15"/>
      <c r="AR207" s="15"/>
      <c r="AV207" s="15"/>
      <c r="BB207" s="138"/>
      <c r="BC207" s="138"/>
      <c r="BD207" s="138"/>
      <c r="BE207" s="138"/>
      <c r="BF207" s="138"/>
      <c r="BG207" s="15"/>
      <c r="BH207" s="138"/>
      <c r="BI207" s="15"/>
      <c r="BJ207" s="15"/>
    </row>
    <row r="208" spans="2:62" s="1" customFormat="1" ht="22.5" customHeight="1">
      <c r="B208" s="129"/>
      <c r="C208" s="130">
        <v>55</v>
      </c>
      <c r="D208" s="130" t="s">
        <v>124</v>
      </c>
      <c r="E208" s="177">
        <v>124404101</v>
      </c>
      <c r="F208" s="239" t="s">
        <v>263</v>
      </c>
      <c r="G208" s="226"/>
      <c r="H208" s="226"/>
      <c r="I208" s="226"/>
      <c r="J208" s="132" t="s">
        <v>145</v>
      </c>
      <c r="K208" s="133">
        <v>2.52</v>
      </c>
      <c r="L208" s="227">
        <v>0</v>
      </c>
      <c r="M208" s="228"/>
      <c r="N208" s="225">
        <f t="shared" si="71"/>
        <v>0</v>
      </c>
      <c r="O208" s="226"/>
      <c r="P208" s="226"/>
      <c r="Q208" s="226"/>
      <c r="R208" s="134"/>
      <c r="T208" s="36"/>
      <c r="U208" s="38"/>
      <c r="V208" s="136"/>
      <c r="W208" s="136"/>
      <c r="X208" s="136"/>
      <c r="Y208" s="136"/>
      <c r="Z208" s="136"/>
      <c r="AA208" s="136"/>
      <c r="AO208" s="15"/>
      <c r="AQ208" s="15"/>
      <c r="AR208" s="15"/>
      <c r="AV208" s="15"/>
      <c r="BB208" s="138"/>
      <c r="BC208" s="138"/>
      <c r="BD208" s="138"/>
      <c r="BE208" s="138"/>
      <c r="BF208" s="138"/>
      <c r="BG208" s="15"/>
      <c r="BH208" s="138"/>
      <c r="BI208" s="15"/>
      <c r="BJ208" s="15"/>
    </row>
    <row r="209" spans="2:62" s="1" customFormat="1" ht="22.5" customHeight="1">
      <c r="B209" s="129"/>
      <c r="C209" s="130">
        <v>55</v>
      </c>
      <c r="D209" s="130" t="s">
        <v>124</v>
      </c>
      <c r="E209" s="177">
        <v>124403109</v>
      </c>
      <c r="F209" s="239" t="s">
        <v>249</v>
      </c>
      <c r="G209" s="226"/>
      <c r="H209" s="226"/>
      <c r="I209" s="226"/>
      <c r="J209" s="132" t="s">
        <v>145</v>
      </c>
      <c r="K209" s="133">
        <v>2.52</v>
      </c>
      <c r="L209" s="227">
        <v>0</v>
      </c>
      <c r="M209" s="228"/>
      <c r="N209" s="225">
        <f t="shared" si="71"/>
        <v>0</v>
      </c>
      <c r="O209" s="226"/>
      <c r="P209" s="226"/>
      <c r="Q209" s="226"/>
      <c r="R209" s="134"/>
      <c r="T209" s="36"/>
      <c r="U209" s="38"/>
      <c r="V209" s="136"/>
      <c r="W209" s="136"/>
      <c r="X209" s="136"/>
      <c r="Y209" s="136"/>
      <c r="Z209" s="136"/>
      <c r="AA209" s="136"/>
      <c r="AO209" s="15"/>
      <c r="AQ209" s="15"/>
      <c r="AR209" s="15"/>
      <c r="AV209" s="15"/>
      <c r="BB209" s="138"/>
      <c r="BC209" s="138"/>
      <c r="BD209" s="138"/>
      <c r="BE209" s="138"/>
      <c r="BF209" s="138"/>
      <c r="BG209" s="15"/>
      <c r="BH209" s="138"/>
      <c r="BI209" s="15"/>
      <c r="BJ209" s="15"/>
    </row>
    <row r="210" spans="2:62" s="1" customFormat="1" ht="22.5" customHeight="1">
      <c r="B210" s="129"/>
      <c r="C210" s="130">
        <v>55</v>
      </c>
      <c r="D210" s="130" t="s">
        <v>124</v>
      </c>
      <c r="E210" s="177">
        <v>161101153</v>
      </c>
      <c r="F210" s="239" t="s">
        <v>250</v>
      </c>
      <c r="G210" s="226"/>
      <c r="H210" s="226"/>
      <c r="I210" s="226"/>
      <c r="J210" s="132" t="s">
        <v>145</v>
      </c>
      <c r="K210" s="133">
        <v>2.52</v>
      </c>
      <c r="L210" s="227">
        <v>0</v>
      </c>
      <c r="M210" s="228"/>
      <c r="N210" s="225">
        <f t="shared" si="71"/>
        <v>0</v>
      </c>
      <c r="O210" s="226"/>
      <c r="P210" s="226"/>
      <c r="Q210" s="226"/>
      <c r="R210" s="134"/>
      <c r="T210" s="36"/>
      <c r="U210" s="38"/>
      <c r="V210" s="136"/>
      <c r="W210" s="136"/>
      <c r="X210" s="136"/>
      <c r="Y210" s="136"/>
      <c r="Z210" s="136"/>
      <c r="AA210" s="136"/>
      <c r="AO210" s="15"/>
      <c r="AQ210" s="15"/>
      <c r="AR210" s="15"/>
      <c r="AV210" s="15"/>
      <c r="BB210" s="138"/>
      <c r="BC210" s="138"/>
      <c r="BD210" s="138"/>
      <c r="BE210" s="138"/>
      <c r="BF210" s="138"/>
      <c r="BG210" s="15"/>
      <c r="BH210" s="138"/>
      <c r="BI210" s="15"/>
      <c r="BJ210" s="15"/>
    </row>
    <row r="211" spans="2:62" s="1" customFormat="1" ht="22.5" customHeight="1">
      <c r="B211" s="129"/>
      <c r="C211" s="130">
        <v>55</v>
      </c>
      <c r="D211" s="130" t="s">
        <v>124</v>
      </c>
      <c r="E211" s="177">
        <v>162701135</v>
      </c>
      <c r="F211" s="239" t="s">
        <v>251</v>
      </c>
      <c r="G211" s="226"/>
      <c r="H211" s="226"/>
      <c r="I211" s="226"/>
      <c r="J211" s="132" t="s">
        <v>145</v>
      </c>
      <c r="K211" s="133">
        <v>2.52</v>
      </c>
      <c r="L211" s="227">
        <v>0</v>
      </c>
      <c r="M211" s="228"/>
      <c r="N211" s="225">
        <f t="shared" si="71"/>
        <v>0</v>
      </c>
      <c r="O211" s="226"/>
      <c r="P211" s="226"/>
      <c r="Q211" s="226"/>
      <c r="R211" s="134"/>
      <c r="T211" s="36"/>
      <c r="U211" s="38"/>
      <c r="V211" s="136"/>
      <c r="W211" s="136"/>
      <c r="X211" s="136"/>
      <c r="Y211" s="136"/>
      <c r="Z211" s="136"/>
      <c r="AA211" s="136"/>
      <c r="AO211" s="15"/>
      <c r="AQ211" s="15"/>
      <c r="AR211" s="15"/>
      <c r="AV211" s="15"/>
      <c r="BB211" s="138"/>
      <c r="BC211" s="138"/>
      <c r="BD211" s="138"/>
      <c r="BE211" s="138"/>
      <c r="BF211" s="138"/>
      <c r="BG211" s="15"/>
      <c r="BH211" s="138"/>
      <c r="BI211" s="15"/>
      <c r="BJ211" s="15"/>
    </row>
    <row r="212" spans="2:62" s="1" customFormat="1" ht="22.5" customHeight="1">
      <c r="B212" s="129"/>
      <c r="C212" s="130">
        <v>56</v>
      </c>
      <c r="D212" s="130" t="s">
        <v>124</v>
      </c>
      <c r="E212" s="177">
        <v>452311131</v>
      </c>
      <c r="F212" s="239" t="s">
        <v>252</v>
      </c>
      <c r="G212" s="226"/>
      <c r="H212" s="226"/>
      <c r="I212" s="226"/>
      <c r="J212" s="132" t="s">
        <v>145</v>
      </c>
      <c r="K212" s="133">
        <v>2.52</v>
      </c>
      <c r="L212" s="225">
        <v>0</v>
      </c>
      <c r="M212" s="226"/>
      <c r="N212" s="225">
        <f t="shared" si="71"/>
        <v>0</v>
      </c>
      <c r="O212" s="226"/>
      <c r="P212" s="226"/>
      <c r="Q212" s="226"/>
      <c r="R212" s="134"/>
      <c r="T212" s="36"/>
      <c r="U212" s="38"/>
      <c r="V212" s="136"/>
      <c r="W212" s="136"/>
      <c r="X212" s="136"/>
      <c r="Y212" s="136"/>
      <c r="Z212" s="136"/>
      <c r="AA212" s="136"/>
      <c r="AO212" s="15"/>
      <c r="AQ212" s="15"/>
      <c r="AR212" s="15"/>
      <c r="AV212" s="15"/>
      <c r="BB212" s="138"/>
      <c r="BC212" s="138"/>
      <c r="BD212" s="138"/>
      <c r="BE212" s="138"/>
      <c r="BF212" s="138"/>
      <c r="BG212" s="15"/>
      <c r="BH212" s="138"/>
      <c r="BI212" s="15"/>
      <c r="BJ212" s="15"/>
    </row>
    <row r="213" spans="2:62" s="1" customFormat="1" ht="22.5" customHeight="1">
      <c r="B213" s="129"/>
      <c r="C213" s="130" t="s">
        <v>72</v>
      </c>
      <c r="D213" s="130" t="s">
        <v>124</v>
      </c>
      <c r="E213" s="177">
        <v>321321115</v>
      </c>
      <c r="F213" s="239" t="s">
        <v>253</v>
      </c>
      <c r="G213" s="226"/>
      <c r="H213" s="226"/>
      <c r="I213" s="226"/>
      <c r="J213" s="132" t="s">
        <v>145</v>
      </c>
      <c r="K213" s="133">
        <v>2.2</v>
      </c>
      <c r="L213" s="225">
        <v>0</v>
      </c>
      <c r="M213" s="226"/>
      <c r="N213" s="225">
        <f t="shared" si="71"/>
        <v>0</v>
      </c>
      <c r="O213" s="226"/>
      <c r="P213" s="226"/>
      <c r="Q213" s="226"/>
      <c r="R213" s="134"/>
      <c r="T213" s="36"/>
      <c r="U213" s="38"/>
      <c r="V213" s="136"/>
      <c r="W213" s="136"/>
      <c r="X213" s="136"/>
      <c r="Y213" s="136"/>
      <c r="Z213" s="136"/>
      <c r="AA213" s="136"/>
      <c r="AO213" s="15"/>
      <c r="AQ213" s="15"/>
      <c r="AR213" s="15"/>
      <c r="AV213" s="15"/>
      <c r="BB213" s="138"/>
      <c r="BC213" s="138"/>
      <c r="BD213" s="138"/>
      <c r="BE213" s="138"/>
      <c r="BF213" s="138"/>
      <c r="BG213" s="15"/>
      <c r="BH213" s="138"/>
      <c r="BI213" s="15"/>
      <c r="BJ213" s="15"/>
    </row>
    <row r="214" spans="2:62" s="1" customFormat="1" ht="22.5" customHeight="1">
      <c r="B214" s="129"/>
      <c r="C214" s="130" t="s">
        <v>72</v>
      </c>
      <c r="D214" s="130" t="s">
        <v>124</v>
      </c>
      <c r="E214" s="177">
        <v>417361221</v>
      </c>
      <c r="F214" s="239" t="s">
        <v>254</v>
      </c>
      <c r="G214" s="226"/>
      <c r="H214" s="226"/>
      <c r="I214" s="226"/>
      <c r="J214" s="132" t="s">
        <v>255</v>
      </c>
      <c r="K214" s="133">
        <f>K213*250/1000</f>
        <v>0.55</v>
      </c>
      <c r="L214" s="225">
        <v>0</v>
      </c>
      <c r="M214" s="226"/>
      <c r="N214" s="225">
        <f t="shared" si="71"/>
        <v>0</v>
      </c>
      <c r="O214" s="226"/>
      <c r="P214" s="226"/>
      <c r="Q214" s="226"/>
      <c r="R214" s="134"/>
      <c r="T214" s="36"/>
      <c r="U214" s="38"/>
      <c r="V214" s="136"/>
      <c r="W214" s="136"/>
      <c r="X214" s="136"/>
      <c r="Y214" s="136"/>
      <c r="Z214" s="136"/>
      <c r="AA214" s="136"/>
      <c r="AO214" s="15"/>
      <c r="AQ214" s="15"/>
      <c r="AR214" s="15"/>
      <c r="AV214" s="15"/>
      <c r="BB214" s="138"/>
      <c r="BC214" s="138"/>
      <c r="BD214" s="138"/>
      <c r="BE214" s="138"/>
      <c r="BF214" s="138"/>
      <c r="BG214" s="15"/>
      <c r="BH214" s="138"/>
      <c r="BI214" s="15"/>
      <c r="BJ214" s="15"/>
    </row>
    <row r="215" spans="2:62" s="1" customFormat="1" ht="22.5" customHeight="1">
      <c r="B215" s="129"/>
      <c r="C215" s="130" t="s">
        <v>72</v>
      </c>
      <c r="D215" s="130" t="s">
        <v>124</v>
      </c>
      <c r="E215" s="177">
        <v>452311131</v>
      </c>
      <c r="F215" s="239" t="s">
        <v>252</v>
      </c>
      <c r="G215" s="226"/>
      <c r="H215" s="226"/>
      <c r="I215" s="226"/>
      <c r="J215" s="132" t="s">
        <v>145</v>
      </c>
      <c r="K215" s="133">
        <v>0.05</v>
      </c>
      <c r="L215" s="227">
        <v>0</v>
      </c>
      <c r="M215" s="228"/>
      <c r="N215" s="225">
        <f t="shared" si="71"/>
        <v>0</v>
      </c>
      <c r="O215" s="226"/>
      <c r="P215" s="226"/>
      <c r="Q215" s="226"/>
      <c r="R215" s="134"/>
      <c r="T215" s="36"/>
      <c r="U215" s="38"/>
      <c r="V215" s="136"/>
      <c r="W215" s="136"/>
      <c r="X215" s="136"/>
      <c r="Y215" s="136"/>
      <c r="Z215" s="136"/>
      <c r="AA215" s="136"/>
      <c r="AO215" s="15"/>
      <c r="AQ215" s="15"/>
      <c r="AR215" s="15"/>
      <c r="AV215" s="15"/>
      <c r="BB215" s="138"/>
      <c r="BC215" s="138"/>
      <c r="BD215" s="138"/>
      <c r="BE215" s="138"/>
      <c r="BF215" s="138"/>
      <c r="BG215" s="15"/>
      <c r="BH215" s="138"/>
      <c r="BI215" s="15"/>
      <c r="BJ215" s="15"/>
    </row>
    <row r="216" spans="2:62" s="1" customFormat="1" ht="22.5" customHeight="1">
      <c r="B216" s="129"/>
      <c r="C216" s="130" t="s">
        <v>72</v>
      </c>
      <c r="D216" s="130" t="s">
        <v>124</v>
      </c>
      <c r="E216" s="177">
        <v>213141111</v>
      </c>
      <c r="F216" s="239" t="s">
        <v>256</v>
      </c>
      <c r="G216" s="226"/>
      <c r="H216" s="226"/>
      <c r="I216" s="226"/>
      <c r="J216" s="132" t="s">
        <v>227</v>
      </c>
      <c r="K216" s="133">
        <v>10</v>
      </c>
      <c r="L216" s="225">
        <v>0</v>
      </c>
      <c r="M216" s="226"/>
      <c r="N216" s="225">
        <f t="shared" si="71"/>
        <v>0</v>
      </c>
      <c r="O216" s="226"/>
      <c r="P216" s="226"/>
      <c r="Q216" s="226"/>
      <c r="R216" s="134"/>
      <c r="T216" s="36"/>
      <c r="U216" s="38"/>
      <c r="V216" s="136"/>
      <c r="W216" s="136"/>
      <c r="X216" s="136"/>
      <c r="Y216" s="136"/>
      <c r="Z216" s="136"/>
      <c r="AA216" s="136"/>
      <c r="AO216" s="15"/>
      <c r="AQ216" s="15"/>
      <c r="AR216" s="15"/>
      <c r="AV216" s="15"/>
      <c r="BB216" s="138"/>
      <c r="BC216" s="138"/>
      <c r="BD216" s="138"/>
      <c r="BE216" s="138"/>
      <c r="BF216" s="138"/>
      <c r="BG216" s="15"/>
      <c r="BH216" s="138"/>
      <c r="BI216" s="15"/>
      <c r="BJ216" s="15"/>
    </row>
    <row r="217" spans="2:62" s="1" customFormat="1" ht="22.5" customHeight="1">
      <c r="B217" s="129"/>
      <c r="C217" s="130" t="s">
        <v>72</v>
      </c>
      <c r="D217" s="130" t="s">
        <v>124</v>
      </c>
      <c r="E217" s="177">
        <v>693110680</v>
      </c>
      <c r="F217" s="239" t="s">
        <v>257</v>
      </c>
      <c r="G217" s="226"/>
      <c r="H217" s="226"/>
      <c r="I217" s="226"/>
      <c r="J217" s="132" t="s">
        <v>227</v>
      </c>
      <c r="K217" s="133">
        <v>10</v>
      </c>
      <c r="L217" s="225">
        <v>0</v>
      </c>
      <c r="M217" s="226"/>
      <c r="N217" s="225">
        <f t="shared" si="71"/>
        <v>0</v>
      </c>
      <c r="O217" s="226"/>
      <c r="P217" s="226"/>
      <c r="Q217" s="226"/>
      <c r="R217" s="134"/>
      <c r="T217" s="36"/>
      <c r="U217" s="38"/>
      <c r="V217" s="136"/>
      <c r="W217" s="136"/>
      <c r="X217" s="136"/>
      <c r="Y217" s="136"/>
      <c r="Z217" s="136"/>
      <c r="AA217" s="136"/>
      <c r="AO217" s="15"/>
      <c r="AQ217" s="15"/>
      <c r="AR217" s="15"/>
      <c r="AV217" s="15"/>
      <c r="BB217" s="138"/>
      <c r="BC217" s="138"/>
      <c r="BD217" s="138"/>
      <c r="BE217" s="138"/>
      <c r="BF217" s="138"/>
      <c r="BG217" s="15"/>
      <c r="BH217" s="138"/>
      <c r="BI217" s="15"/>
      <c r="BJ217" s="15"/>
    </row>
    <row r="218" spans="2:62" s="1" customFormat="1" ht="22.5" customHeight="1">
      <c r="B218" s="129"/>
      <c r="C218" s="130" t="s">
        <v>72</v>
      </c>
      <c r="D218" s="130" t="s">
        <v>124</v>
      </c>
      <c r="E218" s="177">
        <v>115101201</v>
      </c>
      <c r="F218" s="239" t="s">
        <v>258</v>
      </c>
      <c r="G218" s="226"/>
      <c r="H218" s="226"/>
      <c r="I218" s="226"/>
      <c r="J218" s="132" t="s">
        <v>165</v>
      </c>
      <c r="K218" s="133">
        <v>100</v>
      </c>
      <c r="L218" s="225">
        <v>0</v>
      </c>
      <c r="M218" s="226"/>
      <c r="N218" s="225">
        <f t="shared" si="71"/>
        <v>0</v>
      </c>
      <c r="O218" s="226"/>
      <c r="P218" s="226"/>
      <c r="Q218" s="226"/>
      <c r="R218" s="134"/>
      <c r="T218" s="36"/>
      <c r="U218" s="38"/>
      <c r="V218" s="136"/>
      <c r="W218" s="136"/>
      <c r="X218" s="136"/>
      <c r="Y218" s="136"/>
      <c r="Z218" s="136"/>
      <c r="AA218" s="136"/>
      <c r="AO218" s="15"/>
      <c r="AQ218" s="15"/>
      <c r="AR218" s="15"/>
      <c r="AV218" s="15"/>
      <c r="BB218" s="138"/>
      <c r="BC218" s="138"/>
      <c r="BD218" s="138"/>
      <c r="BE218" s="138"/>
      <c r="BF218" s="138"/>
      <c r="BG218" s="15"/>
      <c r="BH218" s="138"/>
      <c r="BI218" s="15"/>
      <c r="BJ218" s="15"/>
    </row>
    <row r="219" spans="2:62" s="1" customFormat="1" ht="22.5" customHeight="1">
      <c r="B219" s="129"/>
      <c r="C219" s="130" t="s">
        <v>72</v>
      </c>
      <c r="D219" s="130" t="s">
        <v>124</v>
      </c>
      <c r="E219" s="177">
        <v>115101301</v>
      </c>
      <c r="F219" s="239" t="s">
        <v>259</v>
      </c>
      <c r="G219" s="226"/>
      <c r="H219" s="226"/>
      <c r="I219" s="226"/>
      <c r="J219" s="132" t="s">
        <v>260</v>
      </c>
      <c r="K219" s="133">
        <v>60</v>
      </c>
      <c r="L219" s="225">
        <v>0</v>
      </c>
      <c r="M219" s="226"/>
      <c r="N219" s="225">
        <f t="shared" si="71"/>
        <v>0</v>
      </c>
      <c r="O219" s="226"/>
      <c r="P219" s="226"/>
      <c r="Q219" s="226"/>
      <c r="R219" s="134"/>
      <c r="T219" s="36"/>
      <c r="U219" s="38"/>
      <c r="V219" s="136"/>
      <c r="W219" s="136"/>
      <c r="X219" s="136"/>
      <c r="Y219" s="136"/>
      <c r="Z219" s="136"/>
      <c r="AA219" s="136"/>
      <c r="AO219" s="15"/>
      <c r="AQ219" s="15"/>
      <c r="AR219" s="15"/>
      <c r="AV219" s="15"/>
      <c r="BB219" s="138"/>
      <c r="BC219" s="138"/>
      <c r="BD219" s="138"/>
      <c r="BE219" s="138"/>
      <c r="BF219" s="138"/>
      <c r="BG219" s="15"/>
      <c r="BH219" s="138"/>
      <c r="BI219" s="15"/>
      <c r="BJ219" s="15"/>
    </row>
    <row r="220" spans="2:62" s="1" customFormat="1" ht="22.5" customHeight="1">
      <c r="B220" s="129"/>
      <c r="C220" s="181" t="s">
        <v>72</v>
      </c>
      <c r="D220" s="181" t="s">
        <v>124</v>
      </c>
      <c r="E220" s="182"/>
      <c r="F220" s="238" t="s">
        <v>265</v>
      </c>
      <c r="G220" s="228"/>
      <c r="H220" s="228"/>
      <c r="I220" s="228"/>
      <c r="J220" s="183" t="s">
        <v>150</v>
      </c>
      <c r="K220" s="184">
        <v>1</v>
      </c>
      <c r="L220" s="227">
        <v>0</v>
      </c>
      <c r="M220" s="228"/>
      <c r="N220" s="227">
        <f>ROUND(L220*K220,2)</f>
        <v>0</v>
      </c>
      <c r="O220" s="228"/>
      <c r="P220" s="228"/>
      <c r="Q220" s="228"/>
      <c r="R220" s="134"/>
      <c r="T220" s="36"/>
      <c r="U220" s="38"/>
      <c r="V220" s="136"/>
      <c r="W220" s="136"/>
      <c r="X220" s="136"/>
      <c r="Y220" s="136"/>
      <c r="Z220" s="136"/>
      <c r="AA220" s="136"/>
      <c r="AO220" s="15"/>
      <c r="AQ220" s="15"/>
      <c r="AR220" s="15"/>
      <c r="AV220" s="15"/>
      <c r="BB220" s="138"/>
      <c r="BC220" s="138"/>
      <c r="BD220" s="138"/>
      <c r="BE220" s="138"/>
      <c r="BF220" s="138"/>
      <c r="BG220" s="15"/>
      <c r="BH220" s="138"/>
      <c r="BI220" s="15"/>
      <c r="BJ220" s="15"/>
    </row>
    <row r="221" spans="2:62" s="1" customFormat="1" ht="22.5" customHeight="1">
      <c r="B221" s="129"/>
      <c r="C221" s="170"/>
      <c r="D221" s="170"/>
      <c r="E221" s="171"/>
      <c r="F221" s="172"/>
      <c r="G221" s="173"/>
      <c r="H221" s="173"/>
      <c r="I221" s="173"/>
      <c r="J221" s="174"/>
      <c r="K221" s="175"/>
      <c r="L221" s="176"/>
      <c r="M221" s="173"/>
      <c r="N221" s="176"/>
      <c r="O221" s="173"/>
      <c r="P221" s="173"/>
      <c r="Q221" s="173"/>
      <c r="R221" s="134"/>
      <c r="T221" s="36"/>
      <c r="U221" s="38"/>
      <c r="V221" s="136"/>
      <c r="W221" s="136"/>
      <c r="X221" s="136"/>
      <c r="Y221" s="136"/>
      <c r="Z221" s="136"/>
      <c r="AA221" s="136"/>
      <c r="AO221" s="15"/>
      <c r="AQ221" s="15"/>
      <c r="AR221" s="15"/>
      <c r="AV221" s="15"/>
      <c r="BB221" s="138"/>
      <c r="BC221" s="138"/>
      <c r="BD221" s="138"/>
      <c r="BE221" s="138"/>
      <c r="BF221" s="138"/>
      <c r="BG221" s="15"/>
      <c r="BH221" s="138"/>
      <c r="BI221" s="15"/>
      <c r="BJ221" s="15"/>
    </row>
    <row r="222" spans="2:62" s="1" customFormat="1" ht="22.5" customHeight="1">
      <c r="B222" s="129"/>
      <c r="C222" s="170"/>
      <c r="D222" s="170"/>
      <c r="E222" s="171"/>
      <c r="F222" s="172"/>
      <c r="G222" s="173"/>
      <c r="H222" s="173"/>
      <c r="I222" s="173"/>
      <c r="J222" s="174"/>
      <c r="K222" s="175"/>
      <c r="L222" s="176"/>
      <c r="M222" s="173"/>
      <c r="N222" s="176"/>
      <c r="O222" s="173"/>
      <c r="P222" s="173"/>
      <c r="Q222" s="173"/>
      <c r="R222" s="134"/>
      <c r="T222" s="36"/>
      <c r="U222" s="38"/>
      <c r="V222" s="136"/>
      <c r="W222" s="136"/>
      <c r="X222" s="136"/>
      <c r="Y222" s="136"/>
      <c r="Z222" s="136"/>
      <c r="AA222" s="136"/>
      <c r="AO222" s="15"/>
      <c r="AQ222" s="15"/>
      <c r="AR222" s="15"/>
      <c r="AV222" s="15"/>
      <c r="BB222" s="138"/>
      <c r="BC222" s="138"/>
      <c r="BD222" s="138"/>
      <c r="BE222" s="138"/>
      <c r="BF222" s="138"/>
      <c r="BG222" s="15"/>
      <c r="BH222" s="138"/>
      <c r="BI222" s="15"/>
      <c r="BJ222" s="15"/>
    </row>
    <row r="223" spans="2:62" s="1" customFormat="1" ht="22.5" customHeight="1">
      <c r="B223" s="129"/>
      <c r="C223" s="170"/>
      <c r="D223" s="170"/>
      <c r="E223" s="171"/>
      <c r="F223" s="172"/>
      <c r="G223" s="173"/>
      <c r="H223" s="173"/>
      <c r="I223" s="173"/>
      <c r="J223" s="174"/>
      <c r="K223" s="175"/>
      <c r="L223" s="176"/>
      <c r="M223" s="173"/>
      <c r="N223" s="176"/>
      <c r="O223" s="173"/>
      <c r="P223" s="173"/>
      <c r="Q223" s="173"/>
      <c r="R223" s="134"/>
      <c r="T223" s="36"/>
      <c r="U223" s="38"/>
      <c r="V223" s="136"/>
      <c r="W223" s="136"/>
      <c r="X223" s="136"/>
      <c r="Y223" s="136"/>
      <c r="Z223" s="136"/>
      <c r="AA223" s="136"/>
      <c r="AO223" s="15"/>
      <c r="AQ223" s="15"/>
      <c r="AR223" s="15"/>
      <c r="AV223" s="15"/>
      <c r="BB223" s="138"/>
      <c r="BC223" s="138"/>
      <c r="BD223" s="138"/>
      <c r="BE223" s="138"/>
      <c r="BF223" s="138"/>
      <c r="BG223" s="15"/>
      <c r="BH223" s="138"/>
      <c r="BI223" s="15"/>
      <c r="BJ223" s="15"/>
    </row>
    <row r="224" spans="2:62" s="1" customFormat="1" ht="22.5" customHeight="1">
      <c r="B224" s="129"/>
      <c r="C224" s="170"/>
      <c r="D224" s="170"/>
      <c r="E224" s="171"/>
      <c r="F224" s="172"/>
      <c r="G224" s="173"/>
      <c r="H224" s="173"/>
      <c r="I224" s="173"/>
      <c r="J224" s="174"/>
      <c r="K224" s="175"/>
      <c r="L224" s="176"/>
      <c r="M224" s="173"/>
      <c r="N224" s="176"/>
      <c r="O224" s="173"/>
      <c r="P224" s="173"/>
      <c r="Q224" s="173"/>
      <c r="R224" s="134"/>
      <c r="T224" s="36"/>
      <c r="U224" s="38"/>
      <c r="V224" s="136"/>
      <c r="W224" s="136"/>
      <c r="X224" s="136"/>
      <c r="Y224" s="136"/>
      <c r="Z224" s="136"/>
      <c r="AA224" s="136"/>
      <c r="AO224" s="15"/>
      <c r="AQ224" s="15"/>
      <c r="AR224" s="15"/>
      <c r="AV224" s="15"/>
      <c r="BB224" s="138"/>
      <c r="BC224" s="138"/>
      <c r="BD224" s="138"/>
      <c r="BE224" s="138"/>
      <c r="BF224" s="138"/>
      <c r="BG224" s="15"/>
      <c r="BH224" s="138"/>
      <c r="BI224" s="15"/>
      <c r="BJ224" s="15"/>
    </row>
    <row r="225" spans="2:62" s="1" customFormat="1" ht="22.5" customHeight="1">
      <c r="B225" s="129"/>
      <c r="C225" s="170"/>
      <c r="D225" s="170"/>
      <c r="E225" s="171"/>
      <c r="F225" s="172"/>
      <c r="G225" s="173"/>
      <c r="H225" s="173"/>
      <c r="I225" s="173"/>
      <c r="J225" s="174"/>
      <c r="K225" s="175"/>
      <c r="L225" s="176"/>
      <c r="M225" s="173"/>
      <c r="N225" s="176"/>
      <c r="O225" s="173"/>
      <c r="P225" s="173"/>
      <c r="Q225" s="173"/>
      <c r="R225" s="134"/>
      <c r="T225" s="36"/>
      <c r="U225" s="38"/>
      <c r="V225" s="136"/>
      <c r="W225" s="136"/>
      <c r="X225" s="136"/>
      <c r="Y225" s="136"/>
      <c r="Z225" s="136"/>
      <c r="AA225" s="136"/>
      <c r="AO225" s="15"/>
      <c r="AQ225" s="15"/>
      <c r="AR225" s="15"/>
      <c r="AV225" s="15"/>
      <c r="BB225" s="138"/>
      <c r="BC225" s="138"/>
      <c r="BD225" s="138"/>
      <c r="BE225" s="138"/>
      <c r="BF225" s="138"/>
      <c r="BG225" s="15"/>
      <c r="BH225" s="138"/>
      <c r="BI225" s="15"/>
      <c r="BJ225" s="15"/>
    </row>
    <row r="226" spans="2:62" s="1" customFormat="1" ht="22.5" customHeight="1">
      <c r="B226" s="129"/>
      <c r="C226" s="170"/>
      <c r="D226" s="170"/>
      <c r="E226" s="171"/>
      <c r="F226" s="172"/>
      <c r="G226" s="173"/>
      <c r="H226" s="173"/>
      <c r="I226" s="173"/>
      <c r="J226" s="174"/>
      <c r="K226" s="175"/>
      <c r="L226" s="176"/>
      <c r="M226" s="173"/>
      <c r="N226" s="176"/>
      <c r="O226" s="173"/>
      <c r="P226" s="173"/>
      <c r="Q226" s="173"/>
      <c r="R226" s="134"/>
      <c r="T226" s="36"/>
      <c r="U226" s="38"/>
      <c r="V226" s="136"/>
      <c r="W226" s="136"/>
      <c r="X226" s="136"/>
      <c r="Y226" s="136"/>
      <c r="Z226" s="136"/>
      <c r="AA226" s="136"/>
      <c r="AO226" s="15"/>
      <c r="AQ226" s="15"/>
      <c r="AR226" s="15"/>
      <c r="AV226" s="15"/>
      <c r="BB226" s="138"/>
      <c r="BC226" s="138"/>
      <c r="BD226" s="138"/>
      <c r="BE226" s="138"/>
      <c r="BF226" s="138"/>
      <c r="BG226" s="15"/>
      <c r="BH226" s="138"/>
      <c r="BI226" s="15"/>
      <c r="BJ226" s="15"/>
    </row>
    <row r="227" spans="2:62" s="1" customFormat="1" ht="22.5" customHeight="1">
      <c r="B227" s="129"/>
      <c r="C227" s="170"/>
      <c r="D227" s="170"/>
      <c r="E227" s="171"/>
      <c r="F227" s="172"/>
      <c r="G227" s="173"/>
      <c r="H227" s="173"/>
      <c r="I227" s="173"/>
      <c r="J227" s="174"/>
      <c r="K227" s="175"/>
      <c r="L227" s="176"/>
      <c r="M227" s="173"/>
      <c r="N227" s="176"/>
      <c r="O227" s="173"/>
      <c r="P227" s="173"/>
      <c r="Q227" s="173"/>
      <c r="R227" s="134"/>
      <c r="T227" s="36"/>
      <c r="U227" s="38"/>
      <c r="V227" s="136"/>
      <c r="W227" s="136"/>
      <c r="X227" s="136"/>
      <c r="Y227" s="136"/>
      <c r="Z227" s="136"/>
      <c r="AA227" s="136"/>
      <c r="AO227" s="15"/>
      <c r="AQ227" s="15"/>
      <c r="AR227" s="15"/>
      <c r="AV227" s="15"/>
      <c r="BB227" s="138"/>
      <c r="BC227" s="138"/>
      <c r="BD227" s="138"/>
      <c r="BE227" s="138"/>
      <c r="BF227" s="138"/>
      <c r="BG227" s="15"/>
      <c r="BH227" s="138"/>
      <c r="BI227" s="15"/>
      <c r="BJ227" s="15"/>
    </row>
    <row r="228" spans="2:62" s="1" customFormat="1" ht="22.5" customHeight="1">
      <c r="B228" s="129"/>
      <c r="C228" s="170"/>
      <c r="D228" s="170"/>
      <c r="E228" s="171"/>
      <c r="F228" s="172"/>
      <c r="G228" s="173"/>
      <c r="H228" s="173"/>
      <c r="I228" s="173"/>
      <c r="J228" s="174"/>
      <c r="K228" s="175"/>
      <c r="L228" s="176"/>
      <c r="M228" s="173"/>
      <c r="N228" s="176"/>
      <c r="O228" s="173"/>
      <c r="P228" s="173"/>
      <c r="Q228" s="173"/>
      <c r="R228" s="134"/>
      <c r="T228" s="36"/>
      <c r="U228" s="38"/>
      <c r="V228" s="136"/>
      <c r="W228" s="136"/>
      <c r="X228" s="136"/>
      <c r="Y228" s="136"/>
      <c r="Z228" s="136"/>
      <c r="AA228" s="136"/>
      <c r="AO228" s="15"/>
      <c r="AQ228" s="15"/>
      <c r="AR228" s="15"/>
      <c r="AV228" s="15"/>
      <c r="BB228" s="138"/>
      <c r="BC228" s="138"/>
      <c r="BD228" s="138"/>
      <c r="BE228" s="138"/>
      <c r="BF228" s="138"/>
      <c r="BG228" s="15"/>
      <c r="BH228" s="138"/>
      <c r="BI228" s="15"/>
      <c r="BJ228" s="15"/>
    </row>
    <row r="229" spans="2:62" s="1" customFormat="1" ht="22.5" customHeight="1">
      <c r="B229" s="129"/>
      <c r="C229" s="170"/>
      <c r="D229" s="170"/>
      <c r="E229" s="171"/>
      <c r="F229" s="172"/>
      <c r="G229" s="173"/>
      <c r="H229" s="173"/>
      <c r="I229" s="173"/>
      <c r="J229" s="174"/>
      <c r="K229" s="175"/>
      <c r="L229" s="176"/>
      <c r="M229" s="173"/>
      <c r="N229" s="176"/>
      <c r="O229" s="173"/>
      <c r="P229" s="173"/>
      <c r="Q229" s="173"/>
      <c r="R229" s="134"/>
      <c r="T229" s="36"/>
      <c r="U229" s="38"/>
      <c r="V229" s="136"/>
      <c r="W229" s="136"/>
      <c r="X229" s="136"/>
      <c r="Y229" s="136"/>
      <c r="Z229" s="136"/>
      <c r="AA229" s="136"/>
      <c r="AO229" s="15"/>
      <c r="AQ229" s="15"/>
      <c r="AR229" s="15"/>
      <c r="AV229" s="15"/>
      <c r="BB229" s="138"/>
      <c r="BC229" s="138"/>
      <c r="BD229" s="138"/>
      <c r="BE229" s="138"/>
      <c r="BF229" s="138"/>
      <c r="BG229" s="15"/>
      <c r="BH229" s="138"/>
      <c r="BI229" s="15"/>
      <c r="BJ229" s="15"/>
    </row>
    <row r="230" spans="2:62" s="1" customFormat="1" ht="22.5" customHeight="1">
      <c r="B230" s="129"/>
      <c r="C230" s="170"/>
      <c r="D230" s="170"/>
      <c r="E230" s="171"/>
      <c r="F230" s="172"/>
      <c r="G230" s="173"/>
      <c r="H230" s="173"/>
      <c r="I230" s="173"/>
      <c r="J230" s="174"/>
      <c r="K230" s="175"/>
      <c r="L230" s="176"/>
      <c r="M230" s="173"/>
      <c r="N230" s="176"/>
      <c r="O230" s="173"/>
      <c r="P230" s="173"/>
      <c r="Q230" s="173"/>
      <c r="R230" s="134"/>
      <c r="T230" s="36"/>
      <c r="U230" s="38"/>
      <c r="V230" s="136"/>
      <c r="W230" s="136"/>
      <c r="X230" s="136"/>
      <c r="Y230" s="136"/>
      <c r="Z230" s="136"/>
      <c r="AA230" s="136"/>
      <c r="AO230" s="15"/>
      <c r="AQ230" s="15"/>
      <c r="AR230" s="15"/>
      <c r="AV230" s="15"/>
      <c r="BB230" s="138"/>
      <c r="BC230" s="138"/>
      <c r="BD230" s="138"/>
      <c r="BE230" s="138"/>
      <c r="BF230" s="138"/>
      <c r="BG230" s="15"/>
      <c r="BH230" s="138"/>
      <c r="BI230" s="15"/>
      <c r="BJ230" s="15"/>
    </row>
    <row r="231" spans="2:62" s="1" customFormat="1" ht="22.5" customHeight="1">
      <c r="B231" s="129"/>
      <c r="C231" s="170"/>
      <c r="D231" s="170"/>
      <c r="E231" s="171"/>
      <c r="F231" s="172"/>
      <c r="G231" s="173"/>
      <c r="H231" s="173"/>
      <c r="I231" s="173"/>
      <c r="J231" s="174"/>
      <c r="K231" s="175"/>
      <c r="L231" s="176"/>
      <c r="M231" s="173"/>
      <c r="N231" s="176"/>
      <c r="O231" s="173"/>
      <c r="P231" s="173"/>
      <c r="Q231" s="173"/>
      <c r="R231" s="134"/>
      <c r="T231" s="36"/>
      <c r="U231" s="38"/>
      <c r="V231" s="136"/>
      <c r="W231" s="136"/>
      <c r="X231" s="136"/>
      <c r="Y231" s="136"/>
      <c r="Z231" s="136"/>
      <c r="AA231" s="136"/>
      <c r="AO231" s="15"/>
      <c r="AQ231" s="15"/>
      <c r="AR231" s="15"/>
      <c r="AV231" s="15"/>
      <c r="BB231" s="138"/>
      <c r="BC231" s="138"/>
      <c r="BD231" s="138"/>
      <c r="BE231" s="138"/>
      <c r="BF231" s="138"/>
      <c r="BG231" s="15"/>
      <c r="BH231" s="138"/>
      <c r="BI231" s="15"/>
      <c r="BJ231" s="15"/>
    </row>
    <row r="232" spans="2:62" s="1" customFormat="1" ht="22.5" customHeight="1">
      <c r="B232" s="129"/>
      <c r="C232" s="170"/>
      <c r="D232" s="170"/>
      <c r="E232" s="171"/>
      <c r="F232" s="172"/>
      <c r="G232" s="173"/>
      <c r="H232" s="173"/>
      <c r="I232" s="173"/>
      <c r="J232" s="174"/>
      <c r="K232" s="175"/>
      <c r="L232" s="176"/>
      <c r="M232" s="173"/>
      <c r="N232" s="176"/>
      <c r="O232" s="173"/>
      <c r="P232" s="173"/>
      <c r="Q232" s="173"/>
      <c r="R232" s="134"/>
      <c r="T232" s="36"/>
      <c r="U232" s="38"/>
      <c r="V232" s="136"/>
      <c r="W232" s="136"/>
      <c r="X232" s="136"/>
      <c r="Y232" s="136"/>
      <c r="Z232" s="136"/>
      <c r="AA232" s="136"/>
      <c r="AO232" s="15"/>
      <c r="AQ232" s="15"/>
      <c r="AR232" s="15"/>
      <c r="AV232" s="15"/>
      <c r="BB232" s="138"/>
      <c r="BC232" s="138"/>
      <c r="BD232" s="138"/>
      <c r="BE232" s="138"/>
      <c r="BF232" s="138"/>
      <c r="BG232" s="15"/>
      <c r="BH232" s="138"/>
      <c r="BI232" s="15"/>
      <c r="BJ232" s="15"/>
    </row>
    <row r="233" spans="2:62" s="1" customFormat="1" ht="22.5" customHeight="1">
      <c r="B233" s="129"/>
      <c r="C233" s="170"/>
      <c r="D233" s="170"/>
      <c r="E233" s="171"/>
      <c r="F233" s="172"/>
      <c r="G233" s="173"/>
      <c r="H233" s="173"/>
      <c r="I233" s="173"/>
      <c r="J233" s="174"/>
      <c r="K233" s="175"/>
      <c r="L233" s="176"/>
      <c r="M233" s="173"/>
      <c r="N233" s="176"/>
      <c r="O233" s="173"/>
      <c r="P233" s="173"/>
      <c r="Q233" s="173"/>
      <c r="R233" s="134"/>
      <c r="T233" s="36"/>
      <c r="U233" s="38"/>
      <c r="V233" s="136"/>
      <c r="W233" s="136"/>
      <c r="X233" s="136"/>
      <c r="Y233" s="136"/>
      <c r="Z233" s="136"/>
      <c r="AA233" s="136"/>
      <c r="AO233" s="15"/>
      <c r="AQ233" s="15"/>
      <c r="AR233" s="15"/>
      <c r="AV233" s="15"/>
      <c r="BB233" s="138"/>
      <c r="BC233" s="138"/>
      <c r="BD233" s="138"/>
      <c r="BE233" s="138"/>
      <c r="BF233" s="138"/>
      <c r="BG233" s="15"/>
      <c r="BH233" s="138"/>
      <c r="BI233" s="15"/>
      <c r="BJ233" s="15"/>
    </row>
    <row r="234" spans="2:62" s="1" customFormat="1" ht="22.5" customHeight="1">
      <c r="B234" s="129"/>
      <c r="C234" s="170"/>
      <c r="D234" s="170"/>
      <c r="E234" s="171"/>
      <c r="F234" s="172"/>
      <c r="G234" s="173"/>
      <c r="H234" s="173"/>
      <c r="I234" s="173"/>
      <c r="J234" s="174"/>
      <c r="K234" s="175"/>
      <c r="L234" s="176"/>
      <c r="M234" s="173"/>
      <c r="N234" s="176"/>
      <c r="O234" s="173"/>
      <c r="P234" s="173"/>
      <c r="Q234" s="173"/>
      <c r="R234" s="134"/>
      <c r="T234" s="36"/>
      <c r="U234" s="38"/>
      <c r="V234" s="136"/>
      <c r="W234" s="136"/>
      <c r="X234" s="136"/>
      <c r="Y234" s="136"/>
      <c r="Z234" s="136"/>
      <c r="AA234" s="136"/>
      <c r="AO234" s="15"/>
      <c r="AQ234" s="15"/>
      <c r="AR234" s="15"/>
      <c r="AV234" s="15"/>
      <c r="BB234" s="138"/>
      <c r="BC234" s="138"/>
      <c r="BD234" s="138"/>
      <c r="BE234" s="138"/>
      <c r="BF234" s="138"/>
      <c r="BG234" s="15"/>
      <c r="BH234" s="138"/>
      <c r="BI234" s="15"/>
      <c r="BJ234" s="15"/>
    </row>
    <row r="235" spans="2:62" s="1" customFormat="1" ht="22.5" customHeight="1">
      <c r="B235" s="129"/>
      <c r="C235" s="170"/>
      <c r="D235" s="170"/>
      <c r="E235" s="171"/>
      <c r="F235" s="172"/>
      <c r="G235" s="173"/>
      <c r="H235" s="173"/>
      <c r="I235" s="173"/>
      <c r="J235" s="174"/>
      <c r="K235" s="175"/>
      <c r="L235" s="176"/>
      <c r="M235" s="173"/>
      <c r="N235" s="176"/>
      <c r="O235" s="173"/>
      <c r="P235" s="173"/>
      <c r="Q235" s="173"/>
      <c r="R235" s="134"/>
      <c r="T235" s="36"/>
      <c r="U235" s="38"/>
      <c r="V235" s="136"/>
      <c r="W235" s="136"/>
      <c r="X235" s="136"/>
      <c r="Y235" s="136"/>
      <c r="Z235" s="136"/>
      <c r="AA235" s="136"/>
      <c r="AO235" s="15"/>
      <c r="AQ235" s="15"/>
      <c r="AR235" s="15"/>
      <c r="AV235" s="15"/>
      <c r="BB235" s="138"/>
      <c r="BC235" s="138"/>
      <c r="BD235" s="138"/>
      <c r="BE235" s="138"/>
      <c r="BF235" s="138"/>
      <c r="BG235" s="15"/>
      <c r="BH235" s="138"/>
      <c r="BI235" s="15"/>
      <c r="BJ235" s="15"/>
    </row>
    <row r="236" spans="2:62" s="1" customFormat="1" ht="22.5" customHeight="1">
      <c r="B236" s="129"/>
      <c r="C236" s="170"/>
      <c r="D236" s="170"/>
      <c r="E236" s="171"/>
      <c r="F236" s="172"/>
      <c r="G236" s="173"/>
      <c r="H236" s="173"/>
      <c r="I236" s="173"/>
      <c r="J236" s="174"/>
      <c r="K236" s="175"/>
      <c r="L236" s="176"/>
      <c r="M236" s="173"/>
      <c r="N236" s="176"/>
      <c r="O236" s="173"/>
      <c r="P236" s="173"/>
      <c r="Q236" s="173"/>
      <c r="R236" s="134"/>
      <c r="T236" s="36"/>
      <c r="U236" s="38"/>
      <c r="V236" s="136"/>
      <c r="W236" s="136"/>
      <c r="X236" s="136"/>
      <c r="Y236" s="136"/>
      <c r="Z236" s="136"/>
      <c r="AA236" s="136"/>
      <c r="AO236" s="15"/>
      <c r="AQ236" s="15"/>
      <c r="AR236" s="15"/>
      <c r="AV236" s="15"/>
      <c r="BB236" s="138"/>
      <c r="BC236" s="138"/>
      <c r="BD236" s="138"/>
      <c r="BE236" s="138"/>
      <c r="BF236" s="138"/>
      <c r="BG236" s="15"/>
      <c r="BH236" s="138"/>
      <c r="BI236" s="15"/>
      <c r="BJ236" s="15"/>
    </row>
    <row r="237" spans="2:62" s="1" customFormat="1" ht="22.5" customHeight="1">
      <c r="B237" s="129"/>
      <c r="C237" s="170"/>
      <c r="D237" s="170"/>
      <c r="E237" s="171"/>
      <c r="F237" s="172"/>
      <c r="G237" s="173"/>
      <c r="H237" s="173"/>
      <c r="I237" s="173"/>
      <c r="J237" s="174"/>
      <c r="K237" s="175"/>
      <c r="L237" s="176"/>
      <c r="M237" s="173"/>
      <c r="N237" s="176"/>
      <c r="O237" s="173"/>
      <c r="P237" s="173"/>
      <c r="Q237" s="173"/>
      <c r="R237" s="134"/>
      <c r="T237" s="36"/>
      <c r="U237" s="38"/>
      <c r="V237" s="136"/>
      <c r="W237" s="136"/>
      <c r="X237" s="136"/>
      <c r="Y237" s="136"/>
      <c r="Z237" s="136"/>
      <c r="AA237" s="136"/>
      <c r="AO237" s="15"/>
      <c r="AQ237" s="15"/>
      <c r="AR237" s="15"/>
      <c r="AV237" s="15"/>
      <c r="BB237" s="138"/>
      <c r="BC237" s="138"/>
      <c r="BD237" s="138"/>
      <c r="BE237" s="138"/>
      <c r="BF237" s="138"/>
      <c r="BG237" s="15"/>
      <c r="BH237" s="138"/>
      <c r="BI237" s="15"/>
      <c r="BJ237" s="15"/>
    </row>
    <row r="238" spans="2:62" s="1" customFormat="1" ht="22.5" customHeight="1">
      <c r="B238" s="129"/>
      <c r="C238" s="170"/>
      <c r="D238" s="170"/>
      <c r="E238" s="171"/>
      <c r="F238" s="172"/>
      <c r="G238" s="173"/>
      <c r="H238" s="173"/>
      <c r="I238" s="173"/>
      <c r="J238" s="174"/>
      <c r="K238" s="175"/>
      <c r="L238" s="176"/>
      <c r="M238" s="173"/>
      <c r="N238" s="176"/>
      <c r="O238" s="173"/>
      <c r="P238" s="173"/>
      <c r="Q238" s="173"/>
      <c r="R238" s="134"/>
      <c r="T238" s="36"/>
      <c r="U238" s="38"/>
      <c r="V238" s="136"/>
      <c r="W238" s="136"/>
      <c r="X238" s="136"/>
      <c r="Y238" s="136"/>
      <c r="Z238" s="136"/>
      <c r="AA238" s="136"/>
      <c r="AO238" s="15"/>
      <c r="AQ238" s="15"/>
      <c r="AR238" s="15"/>
      <c r="AV238" s="15"/>
      <c r="BB238" s="138"/>
      <c r="BC238" s="138"/>
      <c r="BD238" s="138"/>
      <c r="BE238" s="138"/>
      <c r="BF238" s="138"/>
      <c r="BG238" s="15"/>
      <c r="BH238" s="138"/>
      <c r="BI238" s="15"/>
      <c r="BJ238" s="15"/>
    </row>
    <row r="239" spans="2:62" s="1" customFormat="1" ht="22.5" customHeight="1">
      <c r="B239" s="129"/>
      <c r="C239" s="170"/>
      <c r="D239" s="170"/>
      <c r="E239" s="171"/>
      <c r="F239" s="172"/>
      <c r="G239" s="173"/>
      <c r="H239" s="173"/>
      <c r="I239" s="173"/>
      <c r="J239" s="174"/>
      <c r="K239" s="175"/>
      <c r="L239" s="176"/>
      <c r="M239" s="173"/>
      <c r="N239" s="176"/>
      <c r="O239" s="173"/>
      <c r="P239" s="173"/>
      <c r="Q239" s="173"/>
      <c r="R239" s="134"/>
      <c r="T239" s="36"/>
      <c r="U239" s="38"/>
      <c r="V239" s="136"/>
      <c r="W239" s="136"/>
      <c r="X239" s="136"/>
      <c r="Y239" s="136"/>
      <c r="Z239" s="136"/>
      <c r="AA239" s="136"/>
      <c r="AO239" s="15"/>
      <c r="AQ239" s="15"/>
      <c r="AR239" s="15"/>
      <c r="AV239" s="15"/>
      <c r="BB239" s="138"/>
      <c r="BC239" s="138"/>
      <c r="BD239" s="138"/>
      <c r="BE239" s="138"/>
      <c r="BF239" s="138"/>
      <c r="BG239" s="15"/>
      <c r="BH239" s="138"/>
      <c r="BI239" s="15"/>
      <c r="BJ239" s="15"/>
    </row>
    <row r="240" spans="2:62" s="1" customFormat="1" ht="22.5" customHeight="1">
      <c r="B240" s="129"/>
      <c r="C240" s="170"/>
      <c r="D240" s="170"/>
      <c r="E240" s="171"/>
      <c r="F240" s="172"/>
      <c r="G240" s="173"/>
      <c r="H240" s="173"/>
      <c r="I240" s="173"/>
      <c r="J240" s="174"/>
      <c r="K240" s="175"/>
      <c r="L240" s="176"/>
      <c r="M240" s="173"/>
      <c r="N240" s="176"/>
      <c r="O240" s="173"/>
      <c r="P240" s="173"/>
      <c r="Q240" s="173"/>
      <c r="R240" s="134"/>
      <c r="T240" s="36"/>
      <c r="U240" s="38"/>
      <c r="V240" s="136"/>
      <c r="W240" s="136"/>
      <c r="X240" s="136"/>
      <c r="Y240" s="136"/>
      <c r="Z240" s="136"/>
      <c r="AA240" s="136"/>
      <c r="AO240" s="15"/>
      <c r="AQ240" s="15"/>
      <c r="AR240" s="15"/>
      <c r="AV240" s="15"/>
      <c r="BB240" s="138"/>
      <c r="BC240" s="138"/>
      <c r="BD240" s="138"/>
      <c r="BE240" s="138"/>
      <c r="BF240" s="138"/>
      <c r="BG240" s="15"/>
      <c r="BH240" s="138"/>
      <c r="BI240" s="15"/>
      <c r="BJ240" s="15"/>
    </row>
    <row r="241" spans="2:62" s="1" customFormat="1" ht="22.5" customHeight="1">
      <c r="B241" s="129"/>
      <c r="C241" s="170"/>
      <c r="D241" s="170"/>
      <c r="E241" s="171"/>
      <c r="F241" s="172"/>
      <c r="G241" s="173"/>
      <c r="H241" s="173"/>
      <c r="I241" s="173"/>
      <c r="J241" s="174"/>
      <c r="K241" s="175"/>
      <c r="L241" s="176"/>
      <c r="M241" s="173"/>
      <c r="N241" s="176"/>
      <c r="O241" s="173"/>
      <c r="P241" s="173"/>
      <c r="Q241" s="173"/>
      <c r="R241" s="134"/>
      <c r="T241" s="36"/>
      <c r="U241" s="38"/>
      <c r="V241" s="136"/>
      <c r="W241" s="136"/>
      <c r="X241" s="136"/>
      <c r="Y241" s="136"/>
      <c r="Z241" s="136"/>
      <c r="AA241" s="136"/>
      <c r="AO241" s="15"/>
      <c r="AQ241" s="15"/>
      <c r="AR241" s="15"/>
      <c r="AV241" s="15"/>
      <c r="BB241" s="138"/>
      <c r="BC241" s="138"/>
      <c r="BD241" s="138"/>
      <c r="BE241" s="138"/>
      <c r="BF241" s="138"/>
      <c r="BG241" s="15"/>
      <c r="BH241" s="138"/>
      <c r="BI241" s="15"/>
      <c r="BJ241" s="15"/>
    </row>
    <row r="242" spans="2:62" s="1" customFormat="1" ht="22.5" customHeight="1">
      <c r="B242" s="129"/>
      <c r="C242" s="170"/>
      <c r="D242" s="170"/>
      <c r="E242" s="171"/>
      <c r="F242" s="172"/>
      <c r="G242" s="173"/>
      <c r="H242" s="173"/>
      <c r="I242" s="173"/>
      <c r="J242" s="174"/>
      <c r="K242" s="175"/>
      <c r="L242" s="176"/>
      <c r="M242" s="173"/>
      <c r="N242" s="176"/>
      <c r="O242" s="173"/>
      <c r="P242" s="173"/>
      <c r="Q242" s="173"/>
      <c r="R242" s="134"/>
      <c r="T242" s="36"/>
      <c r="U242" s="38"/>
      <c r="V242" s="136"/>
      <c r="W242" s="136"/>
      <c r="X242" s="136"/>
      <c r="Y242" s="136"/>
      <c r="Z242" s="136"/>
      <c r="AA242" s="136"/>
      <c r="AO242" s="15"/>
      <c r="AQ242" s="15"/>
      <c r="AR242" s="15"/>
      <c r="AV242" s="15"/>
      <c r="BB242" s="138"/>
      <c r="BC242" s="138"/>
      <c r="BD242" s="138"/>
      <c r="BE242" s="138"/>
      <c r="BF242" s="138"/>
      <c r="BG242" s="15"/>
      <c r="BH242" s="138"/>
      <c r="BI242" s="15"/>
      <c r="BJ242" s="15"/>
    </row>
    <row r="243" spans="2:62" s="1" customFormat="1" ht="22.5" customHeight="1">
      <c r="B243" s="129"/>
      <c r="C243" s="170"/>
      <c r="D243" s="170"/>
      <c r="E243" s="171"/>
      <c r="F243" s="172"/>
      <c r="G243" s="173"/>
      <c r="H243" s="173"/>
      <c r="I243" s="173"/>
      <c r="J243" s="174"/>
      <c r="K243" s="175"/>
      <c r="L243" s="176"/>
      <c r="M243" s="173"/>
      <c r="N243" s="176"/>
      <c r="O243" s="173"/>
      <c r="P243" s="173"/>
      <c r="Q243" s="173"/>
      <c r="R243" s="134"/>
      <c r="T243" s="36"/>
      <c r="U243" s="38"/>
      <c r="V243" s="136"/>
      <c r="W243" s="136"/>
      <c r="X243" s="136"/>
      <c r="Y243" s="136"/>
      <c r="Z243" s="136"/>
      <c r="AA243" s="136"/>
      <c r="AO243" s="15"/>
      <c r="AQ243" s="15"/>
      <c r="AR243" s="15"/>
      <c r="AV243" s="15"/>
      <c r="BB243" s="138"/>
      <c r="BC243" s="138"/>
      <c r="BD243" s="138"/>
      <c r="BE243" s="138"/>
      <c r="BF243" s="138"/>
      <c r="BG243" s="15"/>
      <c r="BH243" s="138"/>
      <c r="BI243" s="15"/>
      <c r="BJ243" s="15"/>
    </row>
    <row r="244" spans="2:18" s="1" customFormat="1" ht="6.75" customHeight="1">
      <c r="B244" s="53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5"/>
    </row>
  </sheetData>
  <sheetProtection/>
  <mergeCells count="328">
    <mergeCell ref="F142:I142"/>
    <mergeCell ref="L142:M142"/>
    <mergeCell ref="N142:Q142"/>
    <mergeCell ref="F198:I198"/>
    <mergeCell ref="L198:M198"/>
    <mergeCell ref="N198:Q198"/>
    <mergeCell ref="F143:I143"/>
    <mergeCell ref="L143:M143"/>
    <mergeCell ref="N143:Q143"/>
    <mergeCell ref="F146:I146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C110:Q110"/>
    <mergeCell ref="F112:P112"/>
    <mergeCell ref="F113:P113"/>
    <mergeCell ref="M115:P115"/>
    <mergeCell ref="N95:Q95"/>
    <mergeCell ref="N96:Q96"/>
    <mergeCell ref="N97:Q97"/>
    <mergeCell ref="N98:Q98"/>
    <mergeCell ref="N99:Q99"/>
    <mergeCell ref="N100:Q100"/>
    <mergeCell ref="F120:I120"/>
    <mergeCell ref="L120:M120"/>
    <mergeCell ref="N120:Q120"/>
    <mergeCell ref="F123:I123"/>
    <mergeCell ref="L123:M123"/>
    <mergeCell ref="N123:Q123"/>
    <mergeCell ref="F124:I124"/>
    <mergeCell ref="F125:I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37:I137"/>
    <mergeCell ref="L137:M137"/>
    <mergeCell ref="N137:Q137"/>
    <mergeCell ref="N135:Q135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L146:M146"/>
    <mergeCell ref="N146:Q146"/>
    <mergeCell ref="N144:Q144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N152:Q152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N159:Q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N166:Q166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4:I174"/>
    <mergeCell ref="L174:M174"/>
    <mergeCell ref="N174:Q174"/>
    <mergeCell ref="N173:Q173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1:I181"/>
    <mergeCell ref="L181:M181"/>
    <mergeCell ref="N181:Q181"/>
    <mergeCell ref="N180:Q180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N189:Q189"/>
    <mergeCell ref="F190:I190"/>
    <mergeCell ref="L190:M190"/>
    <mergeCell ref="N190:Q190"/>
    <mergeCell ref="N186:Q186"/>
    <mergeCell ref="F188:I188"/>
    <mergeCell ref="L188:M188"/>
    <mergeCell ref="N188:Q188"/>
    <mergeCell ref="N187:Q187"/>
    <mergeCell ref="H1:K1"/>
    <mergeCell ref="S2:AC2"/>
    <mergeCell ref="F201:I201"/>
    <mergeCell ref="L201:M201"/>
    <mergeCell ref="N201:Q201"/>
    <mergeCell ref="N121:Q121"/>
    <mergeCell ref="N122:Q122"/>
    <mergeCell ref="N132:Q132"/>
    <mergeCell ref="F189:I189"/>
    <mergeCell ref="L189:M189"/>
    <mergeCell ref="N202:Q202"/>
    <mergeCell ref="F203:I203"/>
    <mergeCell ref="L203:M203"/>
    <mergeCell ref="N203:Q203"/>
    <mergeCell ref="F191:I191"/>
    <mergeCell ref="L191:M191"/>
    <mergeCell ref="N191:Q191"/>
    <mergeCell ref="F192:I192"/>
    <mergeCell ref="L192:M192"/>
    <mergeCell ref="N192:Q192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N213:Q213"/>
    <mergeCell ref="F210:I210"/>
    <mergeCell ref="L210:M210"/>
    <mergeCell ref="N210:Q210"/>
    <mergeCell ref="F211:I211"/>
    <mergeCell ref="L211:M211"/>
    <mergeCell ref="N211:Q211"/>
    <mergeCell ref="F220:I220"/>
    <mergeCell ref="L220:M220"/>
    <mergeCell ref="N220:Q220"/>
    <mergeCell ref="F214:I214"/>
    <mergeCell ref="L214:M214"/>
    <mergeCell ref="N214:Q214"/>
    <mergeCell ref="F218:I218"/>
    <mergeCell ref="L218:M218"/>
    <mergeCell ref="N218:Q218"/>
    <mergeCell ref="F215:I215"/>
    <mergeCell ref="F193:I193"/>
    <mergeCell ref="L193:M193"/>
    <mergeCell ref="N193:Q193"/>
    <mergeCell ref="F196:I196"/>
    <mergeCell ref="L197:M197"/>
    <mergeCell ref="F217:I217"/>
    <mergeCell ref="L217:M217"/>
    <mergeCell ref="L215:M215"/>
    <mergeCell ref="N215:Q215"/>
    <mergeCell ref="F212:I212"/>
    <mergeCell ref="N101:Q101"/>
    <mergeCell ref="M117:Q117"/>
    <mergeCell ref="M118:Q118"/>
    <mergeCell ref="N102:Q102"/>
    <mergeCell ref="L104:Q104"/>
    <mergeCell ref="F186:I186"/>
    <mergeCell ref="L186:M186"/>
    <mergeCell ref="F185:I185"/>
    <mergeCell ref="L185:M185"/>
    <mergeCell ref="N185:Q185"/>
    <mergeCell ref="F194:I194"/>
    <mergeCell ref="L194:M194"/>
    <mergeCell ref="F195:I195"/>
    <mergeCell ref="L195:M195"/>
    <mergeCell ref="N195:Q195"/>
    <mergeCell ref="N194:Q194"/>
    <mergeCell ref="N219:Q219"/>
    <mergeCell ref="F200:I200"/>
    <mergeCell ref="F216:I216"/>
    <mergeCell ref="L200:M200"/>
    <mergeCell ref="N217:Q217"/>
    <mergeCell ref="L216:M216"/>
    <mergeCell ref="F219:I219"/>
    <mergeCell ref="L219:M219"/>
    <mergeCell ref="L212:M212"/>
    <mergeCell ref="N212:Q212"/>
    <mergeCell ref="N216:Q216"/>
    <mergeCell ref="L196:M196"/>
    <mergeCell ref="N196:Q196"/>
    <mergeCell ref="F197:I197"/>
    <mergeCell ref="N197:Q197"/>
    <mergeCell ref="N199:Q199"/>
    <mergeCell ref="L199:M199"/>
    <mergeCell ref="N200:Q200"/>
    <mergeCell ref="F213:I213"/>
    <mergeCell ref="L213:M21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3D-station\Václav Štochl</dc:creator>
  <cp:keywords/>
  <dc:description/>
  <cp:lastModifiedBy>Lukáš Václavík</cp:lastModifiedBy>
  <cp:lastPrinted>2018-07-30T15:15:50Z</cp:lastPrinted>
  <dcterms:created xsi:type="dcterms:W3CDTF">2018-06-19T12:31:33Z</dcterms:created>
  <dcterms:modified xsi:type="dcterms:W3CDTF">2018-08-09T13:42:31Z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