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718 - II-191 VRČEŇ - DOŽ..." sheetId="2" r:id="rId2"/>
    <sheet name="Pokyny pro vyplnění" sheetId="3" r:id="rId3"/>
  </sheets>
  <definedNames>
    <definedName name="_xlnm.Print_Area" localSheetId="0">'Rekapitulace stavby'!$D$4:$AO$33,'Rekapitulace stavby'!$C$39:$AQ$53</definedName>
    <definedName name="_xlnm._FilterDatabase" localSheetId="1" hidden="1">'0718 - II-191 VRČEŇ - DOŽ...'!$C$81:$K$360</definedName>
    <definedName name="_xlnm.Print_Area" localSheetId="1">'0718 - II-191 VRČEŇ - DOŽ...'!$C$4:$J$34,'0718 - II-191 VRČEŇ - DOŽ...'!$C$40:$J$65,'0718 - II-191 VRČEŇ - DOŽ...'!$C$71:$K$360</definedName>
    <definedName name="_xlnm.Print_Area" localSheetId="2">'Pokyny pro vyplnění'!$B$2:$K$69,'Pokyny pro vyplnění'!$B$72:$K$116,'Pokyny pro vyplnění'!$B$119:$K$188,'Pokyny pro vyplnění'!$B$196:$K$216</definedName>
    <definedName name="_xlnm.Print_Titles" localSheetId="0">'Rekapitulace stavby'!$49:$49</definedName>
    <definedName name="_xlnm.Print_Titles" localSheetId="1">'0718 - II-191 VRČEŇ - DOŽ...'!$81:$81</definedName>
  </definedNames>
  <calcPr fullCalcOnLoad="1"/>
</workbook>
</file>

<file path=xl/sharedStrings.xml><?xml version="1.0" encoding="utf-8"?>
<sst xmlns="http://schemas.openxmlformats.org/spreadsheetml/2006/main" count="3386" uniqueCount="746">
  <si>
    <t>Export VZ</t>
  </si>
  <si>
    <t>List obsahuje:</t>
  </si>
  <si>
    <t>1) Rekapitulace stavby</t>
  </si>
  <si>
    <t>2) Rekapitulace objektů stavby a soupisů prací</t>
  </si>
  <si>
    <t>3.0</t>
  </si>
  <si>
    <t>ZAMOK</t>
  </si>
  <si>
    <t>False</t>
  </si>
  <si>
    <t>{b22e0b24-5bbb-4793-bd7a-5db933f52315}</t>
  </si>
  <si>
    <t>0,01</t>
  </si>
  <si>
    <t>21</t>
  </si>
  <si>
    <t>15</t>
  </si>
  <si>
    <t>REKAPITULACE STAVBY</t>
  </si>
  <si>
    <t>v ---  níže se nacházejí doplnkové a pomocné údaje k sestavám  --- v</t>
  </si>
  <si>
    <t>Návod na vyplnění</t>
  </si>
  <si>
    <t>0,001</t>
  </si>
  <si>
    <t>Kód:</t>
  </si>
  <si>
    <t>0718</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</si>
  <si>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</si>
  <si>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</si>
  <si>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II/191 VRČEŇ - DOŽICE - OPRAVA</t>
  </si>
  <si>
    <t>KSO:</t>
  </si>
  <si>
    <t/>
  </si>
  <si>
    <t>CC-CZ:</t>
  </si>
  <si>
    <t>Místo:</t>
  </si>
  <si>
    <t xml:space="preserve"> </t>
  </si>
  <si>
    <t>Datum:</t>
  </si>
  <si>
    <t>27.05.2018</t>
  </si>
  <si>
    <t>Zadavatel:</t>
  </si>
  <si>
    <t>IČ:</t>
  </si>
  <si>
    <t>DIČ:</t>
  </si>
  <si>
    <t>Uchazeč:</t>
  </si>
  <si>
    <t>Vyplň údaj</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</si>
  <si>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</si>
  <si>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</si>
  <si>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</si>
  <si>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</si>
  <si>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</si>
  <si>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</si>
  <si>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</si>
  <si>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</si>
  <si>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</si>
  <si>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</si>
  <si>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</si>
  <si>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</si>
  <si>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</si>
  <si>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</si>
  <si>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</si>
  <si>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</si>
  <si>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</si>
  <si>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</si>
  <si>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</si>
  <si>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</si>
  <si>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</si>
  <si>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</si>
  <si>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</si>
  <si>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</si>
  <si>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</si>
  <si>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</si>
  <si>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</si>
  <si>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</si>
  <si>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</si>
  <si>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</si>
  <si>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</si>
  <si>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</si>
  <si>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</si>
  <si>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</si>
  <si>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</si>
  <si>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</si>
  <si>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</si>
  <si>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</si>
  <si>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</si>
  <si>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</si>
  <si>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</si>
  <si>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</si>
  <si>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</si>
  <si>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</si>
  <si>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1) Krycí list soupisu</t>
  </si>
  <si>
    <t>2) Rekapitulace</t>
  </si>
  <si>
    <t>3) Soupis prací</t>
  </si>
  <si>
    <t>Zpět na list:</t>
  </si>
  <si>
    <t>Rekapitulace stavby</t>
  </si>
  <si>
    <t>2</t>
  </si>
  <si>
    <t>KRYCÍ LIST SOUPISU</t>
  </si>
  <si>
    <t>REKAPITULACE ČLENĚNÍ SOUPISU PRACÍ</t>
  </si>
  <si>
    <t>Kód dílu - Popis</t>
  </si>
  <si>
    <t>Cena celkem [CZK]</t>
  </si>
  <si>
    <t>Náklady soupisu celkem</t>
  </si>
  <si>
    <t>-1</t>
  </si>
  <si>
    <t>HSV - Práce a dodávky HSV</t>
  </si>
  <si>
    <t xml:space="preserve">    1 - Zemní práce</t>
  </si>
  <si>
    <t xml:space="preserve">    4 - Vodorovné konstrukce</t>
  </si>
  <si>
    <t xml:space="preserve">    5 - Komunikace pozemní</t>
  </si>
  <si>
    <t xml:space="preserve">    9 - Ostatní konstrukce a práce, bourání</t>
  </si>
  <si>
    <t xml:space="preserve">    997 - Přesun sutě</t>
  </si>
  <si>
    <t xml:space="preserve">    998 - Přesun hmot</t>
  </si>
  <si>
    <t xml:space="preserve">    999 - Oprava objízdných tras (Lze čerpat pouze se souhlasem TDS)</t>
  </si>
  <si>
    <t>VRN - Vedlejší rozpočtové náklady</t>
  </si>
  <si>
    <t xml:space="preserve">    VRN1 - Průzkumné, geodetické a projektové práce</t>
  </si>
  <si>
    <t xml:space="preserve">    VRN3 - Zařízení staveniště</t>
  </si>
  <si>
    <t xml:space="preserve">    VRN4 - Inženýrská činnost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</si>
  <si>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</si>
  <si>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</si>
  <si>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</si>
  <si>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</si>
  <si>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</si>
  <si>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</si>
  <si>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</si>
  <si>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</si>
  <si>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</si>
  <si>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</si>
  <si>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</si>
  <si>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</si>
  <si>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</si>
  <si>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</si>
  <si>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</si>
  <si>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</si>
  <si>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</si>
  <si>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</si>
  <si>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</si>
  <si>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113107022</t>
  </si>
  <si>
    <t>Odstranění podkladu plochy do 15 m2 z kameniva drceného tl 200 mm při překopech inž sítí</t>
  </si>
  <si>
    <t>m2</t>
  </si>
  <si>
    <t>CS ÚRS 2017 02</t>
  </si>
  <si>
    <t>4</t>
  </si>
  <si>
    <t>2133423040</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</si>
  <si>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</si>
  <si>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přeložek nebo běžných oprav. 3. Ceny nelze použít v rámci výstavby nových inženýrských sítí. 4. Ceny a) –7011 až –7013 lze použít i pro odstranění podkladů nebo krytů ze štěrkopísku, škváry, strusky nebo z mechanicky zpevněných zemin, b) –7021 až 7025 lze použít i pro odstranění podkladů nebo krytů ze zemin stabilizovaných vápnem, c) –7030 až -7032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u cen –7011 až –7046 se oceňuje cenami souborů cen 997 22-1 Vodorovná doprava suti. 8. Ceny -704 . nelze použít pro odstranění podkladu nebo krytu frézováním, tyto práce se oceňují individuálně. </t>
  </si>
  <si>
    <t>VV</t>
  </si>
  <si>
    <t>"V místě propustku"</t>
  </si>
  <si>
    <t>"DN 1200" 2*10</t>
  </si>
  <si>
    <t>"DN 500" 1*(8+8,5+10)</t>
  </si>
  <si>
    <t>"DN 300" 1*(8+15)</t>
  </si>
  <si>
    <t>Součet</t>
  </si>
  <si>
    <t>113154433</t>
  </si>
  <si>
    <t>Frézování živičného krytu tl do 50 mm pruh š 2 m pl přes 10000 m2 bez překážek v trase (sronání příčného a podélného profilu)</t>
  </si>
  <si>
    <t>665854344</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</si>
  <si>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</si>
  <si>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"hlavní trasa komunikace" 34011</t>
  </si>
  <si>
    <t>"Napojení" (5,5*5)+(6*5)+(5,5*2,5)+(6*2,5)+(12*2,5)</t>
  </si>
  <si>
    <t>3</t>
  </si>
  <si>
    <t>113154434</t>
  </si>
  <si>
    <t>Frézování živičného krytu tl 100 mm pruh š 2 m pl přes 10000 m2 bez překážek v trase</t>
  </si>
  <si>
    <t>1913330686</t>
  </si>
  <si>
    <t>"Napojení tl.:70mm" (5,5*2,5)+(6*2,5)</t>
  </si>
  <si>
    <t>132301102</t>
  </si>
  <si>
    <t>Hloubení rýh š do 600 mm v hornině tř. 4 objemu přes 100 m3</t>
  </si>
  <si>
    <t>m3</t>
  </si>
  <si>
    <t>811259237</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</si>
  <si>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</si>
  <si>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"Rozšíření komunikace" 5864*0,5*0,2*2</t>
  </si>
  <si>
    <t>5</t>
  </si>
  <si>
    <t>132301109</t>
  </si>
  <si>
    <t>Příplatek za lepivost k hloubení rýh š do 600 mm v hornině tř. 4</t>
  </si>
  <si>
    <t>-1528037399</t>
  </si>
  <si>
    <t>"Rozšíření komunikace" (5864*0,5*0,2*2)*0,5</t>
  </si>
  <si>
    <t>6</t>
  </si>
  <si>
    <t>132301201</t>
  </si>
  <si>
    <t>Hloubení rýh š do 2000 mm v hornině tř. 4 objemu do 100 m3</t>
  </si>
  <si>
    <t>-1957801759</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</si>
  <si>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</si>
  <si>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 xml:space="preserve">"Rýhy pro propustky" </t>
  </si>
  <si>
    <t>"DN 1200" 2*2*10</t>
  </si>
  <si>
    <t>"DN 500" 1,15*1*(8+8,5+10)</t>
  </si>
  <si>
    <t>"DN 300" 1*1*(8+15)</t>
  </si>
  <si>
    <t>7</t>
  </si>
  <si>
    <t>132301209</t>
  </si>
  <si>
    <t>Příplatek za lepivost k hloubení rýh š do 2000 mm v hornině tř. 4</t>
  </si>
  <si>
    <t>-1110049013</t>
  </si>
  <si>
    <t>93,475*0,5</t>
  </si>
  <si>
    <t>8</t>
  </si>
  <si>
    <t>162701105</t>
  </si>
  <si>
    <t>Vodorovné přemístění do 10000 m výkopku/sypaniny z horniny tř. 1 až 4</t>
  </si>
  <si>
    <t>-1620947465</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</si>
  <si>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</si>
  <si>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"Hloubení rýh"1172,8+93,475</t>
  </si>
  <si>
    <t>"Zásyp kolem propustků" -28,475</t>
  </si>
  <si>
    <t>9</t>
  </si>
  <si>
    <t>162701109</t>
  </si>
  <si>
    <t>Příplatek k vodorovnému přemístění výkopku/sypaniny z horniny tř. 1 až 4 ZKD 1000 m přes 10000 m</t>
  </si>
  <si>
    <t>1846713150</t>
  </si>
  <si>
    <t>"Skládka Vysoká Bořany 37km" 1237,8*27</t>
  </si>
  <si>
    <t>10</t>
  </si>
  <si>
    <t>171201211</t>
  </si>
  <si>
    <t>Poplatek za uložení odpadu ze sypaniny na skládce (skládkovné)</t>
  </si>
  <si>
    <t>t</t>
  </si>
  <si>
    <t>773292818</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</si>
  <si>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</si>
  <si>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1237,8*1,9</t>
  </si>
  <si>
    <t>11</t>
  </si>
  <si>
    <t>174101101</t>
  </si>
  <si>
    <t>Zásyp jam, šachet rýh nebo kolem objektů sypaninou se zhutněním</t>
  </si>
  <si>
    <t>74195194</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</si>
  <si>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</si>
  <si>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"DN 1200" 0,5*2*10</t>
  </si>
  <si>
    <t>"DN 500" 0,35*1*(8+8,5+10)</t>
  </si>
  <si>
    <t>"DN 300" 0,4*1*(8+15)</t>
  </si>
  <si>
    <t>12</t>
  </si>
  <si>
    <t>181951102</t>
  </si>
  <si>
    <t>Úprava pláně v hornině tř. 1 až 4 se zhutněním</t>
  </si>
  <si>
    <t>-1559802140</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</si>
  <si>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</si>
  <si>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"V místě rozšíření vozovky" 5864*0,5*2</t>
  </si>
  <si>
    <t>"V místě propustků" (2*10)+(1*(8+15))+(1*(8+8,5+10))</t>
  </si>
  <si>
    <t>Vodorovné konstrukce</t>
  </si>
  <si>
    <t>13</t>
  </si>
  <si>
    <t>451541111</t>
  </si>
  <si>
    <t>Lože pod potrubí otevřený výkop ze štěrkodrtě</t>
  </si>
  <si>
    <t>1832940417</t>
  </si>
  <si>
    <t xml:space="preserve">Poznámka k souboru cen:
1. Ceny -1111 a -1192 lze použít i pro zřízení sběrných vrstev nad drenážními trubkami. 2. V cenách -5111 a -1192 jsou započteny i náklady na prohození výkopku získaného při zemních pracích. </t>
  </si>
  <si>
    <t xml:space="preserve">"Lože pod propustky" </t>
  </si>
  <si>
    <t>"DN 1200" 0,15*2*10</t>
  </si>
  <si>
    <t>"DN 500" 0,15*1*(8+8,5+10)</t>
  </si>
  <si>
    <t>"DN 300" 0,15*1*(8+15)</t>
  </si>
  <si>
    <t>14</t>
  </si>
  <si>
    <t>M</t>
  </si>
  <si>
    <t>583441970</t>
  </si>
  <si>
    <t>štěrkodrť frakce 0-63</t>
  </si>
  <si>
    <t>1877910295</t>
  </si>
  <si>
    <t>10,425*1,9</t>
  </si>
  <si>
    <t>452312161</t>
  </si>
  <si>
    <t>Sedlové lože z betonu prostého tř. C 25/30 otevřený výkop</t>
  </si>
  <si>
    <t>551859198</t>
  </si>
  <si>
    <t xml:space="preserve">Poznámka k souboru cen:
1. Ceny -1121 až -1181 a -1192 lze použít i pro ochrannou vrstvu pod železobetonové konstrukce. 2. Ceny -2121 až -2181 a -2192 jsou určeny pro jakékoliv úkosy sedel. </t>
  </si>
  <si>
    <t>Komunikace pozemní</t>
  </si>
  <si>
    <t>16</t>
  </si>
  <si>
    <t>465511412</t>
  </si>
  <si>
    <t>Dlažba z lomového kamene na sucho s vyplněním spár maltou a vyspárováním plocha do 20 m2 tl 250 mm</t>
  </si>
  <si>
    <t>567812491</t>
  </si>
  <si>
    <t>"Vtok a výtok propustků" 10*2+8*2+7*6+6*4</t>
  </si>
  <si>
    <t>17</t>
  </si>
  <si>
    <t>564861111</t>
  </si>
  <si>
    <t>Podklad ze štěrkodrtě ŠD tl 200 mm</t>
  </si>
  <si>
    <t>-333707491</t>
  </si>
  <si>
    <t>18</t>
  </si>
  <si>
    <t>564931412</t>
  </si>
  <si>
    <t>Podklad z asfaltového recyklátu tl 100 mm</t>
  </si>
  <si>
    <t>646695985</t>
  </si>
  <si>
    <t>"V místě rozšíření vozovky" 5864*0,5*2*2</t>
  </si>
  <si>
    <t>19</t>
  </si>
  <si>
    <t>565155121</t>
  </si>
  <si>
    <t>Asfaltový beton vrstva podkladní ACP 16 (obalované kamenivo OKS) tl 70 mm š přes 3 m</t>
  </si>
  <si>
    <t>1065096243</t>
  </si>
  <si>
    <t xml:space="preserve">Poznámka k souboru cen:
1. ČSN EN 13108-1 připouští pro ACP 16 pouze tl. 50 až 80 mm. </t>
  </si>
  <si>
    <t>"hlavní trasa komunikace" 34068,5</t>
  </si>
  <si>
    <t>"Odstupňování jednotlivých vrstev vozovky" ((0,03*2)+0,07)*5864</t>
  </si>
  <si>
    <t>"Napojení" (5,5*2,5)+(6*2,5)</t>
  </si>
  <si>
    <t>20</t>
  </si>
  <si>
    <t>567521151</t>
  </si>
  <si>
    <t>Recyklace podkladu za studena na místě - rozpojení a reprofilace tl 200 mm plochy přes 10000m2</t>
  </si>
  <si>
    <t>-515949759</t>
  </si>
  <si>
    <t xml:space="preserve">Poznámka k souboru cen:
1. V cenách rozpojení a reprofilace 567 5.-1 jsou započteny i náklady na rozpojení původních vrstev konstrukce vozovky a úpravu povrchu grejdrem se zhutněním. 2. V cenách rozpojení a reprofilace 567 5.-1 nejsou započteny náklady na případné odebrání přebytečné suti, které se ocení cenou 997 22-1611 Nakládání na dopravní prostředky a cenami souboru cen 997 22-15 Vodorovná doprava suti. 3. V cenách promísení 567 5.-2 a 567 5.-3 jsou započteny i náklady na: a) úpravu zrnitosti rozpojené směsi přidáním drobného drceného kameniva (materiál ve specifikaci), b) dávkování pojiva, jeho promísení s recyklovanou směsí, její rovnoměrné rozhrnutí, zhutnění a vlhčení (materiál ve specifikaci). Jako pojivo lze použít: - u cen 567 5.-2 kombinaci cementu a asfaltové emulze nebo cementu a zpěněného asfaltu, příp. pouze cement nebo pouze hydraulické pojivo, - u cen 567 5.-3 cement a přísadu na bázi zeolitů a minerálů. 4. Doporučené množství přidaného kameniva je 10 až 20 % objemové hmotnosti vrstvy, tj. 230 – 460 kg/m3. 5. Doporučené množství pojiva v % objemové hmotnosti zhutněné vrstvy u cen 567 5.-2: a) kombinace cementu a asfaltové emulze: - cement (obor 585 2)…………… 2,0-5,0 %, obvykle 4,0 % - asfaltová emulze (obor 111 6) … 2,5-4,0 %, obvykle 2,0 % b) kombinace cementu a zpěněného asfaltu: - cement (obor 585 2)…………… 2,0-5,0 %, obvykle 4,0 % - asfalt (obor 111 6)………………1,5-3,0 %, obvykle 2,5 % 6. Doporučené množství pojiva v % objemové hmotnosti zhutněné vrstvy u cen 567 5.-3: a) kombinace cementu a přísady na bázi zeolitů a minerálů: - cement (obor 585 2)…………… 7 - 10 %, - přísada (obor ) …....................0,07 -0,1 %, 7. Předpokládaná objemová hmotnost zhutněné vrstvy je 2 300 kg/m3 . 8. Přesné množství přidávaného kameniva a pojiva se stanoví silniční laboratoří na základě průkazní zkoušky - analýzy vzorků odebraných z původní konstrukce. 9. Orientační hmotnosti pojiva na 1 m3 zhutněné vrtsvy je uvedena v příloze č. 5, tabulce č. 2. 10. Hmotnost přidávaného kameniva a pojiva se nezapočítává do výpočtu přesunu hmot. 11. Na takto recyklovanou podkladní vrstvu a následně provedený spojovací postřik se pokládají nové asfaltové koberce (1 či více) nebo se její povrch opatří nátěrem, případně emulzní kalovou vrstvou pro využití vrstvy jako obrusné, vhodné jen pro lehkou dopravu. </t>
  </si>
  <si>
    <t>"Plocha původní komunikace" 34011</t>
  </si>
  <si>
    <t>"Rozšiřovací růhy" 5864*0,5*2</t>
  </si>
  <si>
    <t>567522154</t>
  </si>
  <si>
    <t>Recyklace podkladu za studena na místě - promísení s pojivem, kamenivem tl 200 mm přes 10000 m2</t>
  </si>
  <si>
    <t>1260847055</t>
  </si>
  <si>
    <t>22</t>
  </si>
  <si>
    <t>569903311</t>
  </si>
  <si>
    <t>Zřízení zemních krajnic se zhutněním (asf. recyklát)</t>
  </si>
  <si>
    <t>-1365412933</t>
  </si>
  <si>
    <t xml:space="preserve">Poznámka k souboru cen:
1. Ceny jsou určeny pro jakoukoliv tloušťku krajnice. 2. V cenách nejsou započteny náklady na opatření zeminy a její přemístění k místu zabudování, které se oceňují podle ustanovení čl. 3111 Všeobecných podmínek části A 01 tohoto katalogu. </t>
  </si>
  <si>
    <t>5864*0,13</t>
  </si>
  <si>
    <t>23</t>
  </si>
  <si>
    <t>569931132</t>
  </si>
  <si>
    <t>Zpevnění krajnic asfaltovým recyklátem tl 100 mm</t>
  </si>
  <si>
    <t>1082868630</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</si>
  <si>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</si>
  <si>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5864*0,5*2</t>
  </si>
  <si>
    <t>24</t>
  </si>
  <si>
    <t>573111111</t>
  </si>
  <si>
    <t>Postřik živičný infiltrační PI v množství min. 0,60 kg/m2</t>
  </si>
  <si>
    <t>-1888729511</t>
  </si>
  <si>
    <t>25</t>
  </si>
  <si>
    <t>573231106</t>
  </si>
  <si>
    <t>Postřik živičný spojovací ze silniční emulze v množství 0,30 kg/m2</t>
  </si>
  <si>
    <t>1936063105</t>
  </si>
  <si>
    <t>"Napojení" (5,5*5)+(6*5)+(12*2,5)</t>
  </si>
  <si>
    <t>26</t>
  </si>
  <si>
    <t>577144121</t>
  </si>
  <si>
    <t>Asfaltový beton vrstva obrusná ACO 11 (ABS) tř. I tl 50 mm š přes 3 m z nemodifikovaného asfaltu</t>
  </si>
  <si>
    <t>1576110609</t>
  </si>
  <si>
    <t xml:space="preserve">Poznámka k souboru cen:
1. ČSN EN 13108-1 připouští pro ACO 11 pouze tl. 35 až 50 mm. </t>
  </si>
  <si>
    <t>Ostatní konstrukce a práce, bourání</t>
  </si>
  <si>
    <t>27</t>
  </si>
  <si>
    <t>912211111</t>
  </si>
  <si>
    <t>Montáž směrového sloupku silničního plastového prosté uložení bez betonového základu</t>
  </si>
  <si>
    <t>kus</t>
  </si>
  <si>
    <t>902170041</t>
  </si>
  <si>
    <t xml:space="preserve">Poznámka k souboru cen:
1. V cenách jsou započteny i náklady na: a) vykopání jamek pro sloupky u cen 912 21-1111 a -1112, s odhozením výkopku na hromadu nebo naložením na dopravní prostředek; b) u ceny -1121 i náklady na spojovací materiál. 2. V cenách nejsou započteny náklady na: a) dodání sloupku, tyto se oceňují ve specifikaci; b) odklizení výkopku, tyto se oceňují cenami části A 01 katalogu 800-1 Zemní práce. </t>
  </si>
  <si>
    <t>180+50+38</t>
  </si>
  <si>
    <t>28</t>
  </si>
  <si>
    <t>562889500</t>
  </si>
  <si>
    <t>sloupek silniční s retroreflexní fólií směrový 1200 mm</t>
  </si>
  <si>
    <t>-231699755</t>
  </si>
  <si>
    <t>29</t>
  </si>
  <si>
    <t>915211111</t>
  </si>
  <si>
    <t>Vodorovné dopravní značení dělící čáry souvislé š 125 mm bílý plast</t>
  </si>
  <si>
    <t>m</t>
  </si>
  <si>
    <t>-1125607075</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</si>
  <si>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</si>
  <si>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"V4 0,125" (1258+49+1254+325+67+39+2892)+(2802+20+24+40+88+1591+1300)</t>
  </si>
  <si>
    <t>"V1a 0,125" 28+10+18+32</t>
  </si>
  <si>
    <t>30</t>
  </si>
  <si>
    <t>915211121</t>
  </si>
  <si>
    <t>Vodorovné dopravní značení dělící čáry přerušované š 125 mm bílý plast</t>
  </si>
  <si>
    <t>-514148687</t>
  </si>
  <si>
    <t>"V2b 3,0/1,5/0,125" 10+14+17+5+28+5+33+21+32+28</t>
  </si>
  <si>
    <t>31</t>
  </si>
  <si>
    <t>915221121</t>
  </si>
  <si>
    <t>Vodorovné dopravní značení vodící čáry přerušované š 250 mm bílý plast</t>
  </si>
  <si>
    <t>-1978173038</t>
  </si>
  <si>
    <t>"V4 0,5/0,5/0,25" 10+12+23+20+16+19</t>
  </si>
  <si>
    <t>"V2b 1,5/1,5/0,25" 29+32+35+29+25</t>
  </si>
  <si>
    <t>32</t>
  </si>
  <si>
    <t>915231111</t>
  </si>
  <si>
    <t>Vodorovné dopravní značení přechody pro chodce, šipky, symboly bílý plast</t>
  </si>
  <si>
    <t>1338050936</t>
  </si>
  <si>
    <t>(0,125*(15+28))*2</t>
  </si>
  <si>
    <t>(0,25*(12+12+10+14))*2</t>
  </si>
  <si>
    <t>(0,25*(3+2+5))*2*2</t>
  </si>
  <si>
    <t>33</t>
  </si>
  <si>
    <t>915611111</t>
  </si>
  <si>
    <t>Předznačení vodorovného liniového značení</t>
  </si>
  <si>
    <t>1446716772</t>
  </si>
  <si>
    <t xml:space="preserve">Poznámka k souboru cen:
1. Množství měrných jednotek se určuje: a) pro cenu -1111 v m délky dělicí čáry nebo vodícího proužku (včetně mezer), b) pro cenu -1112 v m2 natírané nebo stříkané plochy. </t>
  </si>
  <si>
    <t>11837+193+250</t>
  </si>
  <si>
    <t>34</t>
  </si>
  <si>
    <t>915621111</t>
  </si>
  <si>
    <t>Předznačení vodorovného plošného značení</t>
  </si>
  <si>
    <t>-432858026</t>
  </si>
  <si>
    <t>44,75</t>
  </si>
  <si>
    <t>35</t>
  </si>
  <si>
    <t>919112114</t>
  </si>
  <si>
    <t>Řezání dilatačních spár š 4 mm hl do 100 mm příčných nebo podélných v živičném krytu</t>
  </si>
  <si>
    <t>-1578005776</t>
  </si>
  <si>
    <t xml:space="preserve">Poznámka k souboru cen:
1. V cenách jsou započteny i náklady na vyčištění spár po řezání. </t>
  </si>
  <si>
    <t>"Napojení" 5,5+6+5,5+6+12</t>
  </si>
  <si>
    <t>36</t>
  </si>
  <si>
    <t>919112223</t>
  </si>
  <si>
    <t>Řezání spár pro vytvoření komůrky š 15 mm hl 30 mm pro těsnící zálivku v živičném krytu</t>
  </si>
  <si>
    <t>919932953</t>
  </si>
  <si>
    <t>37</t>
  </si>
  <si>
    <t>919122122</t>
  </si>
  <si>
    <t>Těsnění spár zálivkou za tepla pro komůrky š 15 mm hl 30 mm s těsnicím profilem</t>
  </si>
  <si>
    <t>156811413</t>
  </si>
  <si>
    <t xml:space="preserve">Poznámka k souboru cen:
1. V cenách jsou započteny i náklady na vyčištění spár před těsněním a zalitím a náklady na impregnaci, těsnění a zalití spár včetně dodání hmot. </t>
  </si>
  <si>
    <t>38</t>
  </si>
  <si>
    <t>919411999R</t>
  </si>
  <si>
    <t>Oprava čela propustku z betonu železového pro propustek světlost otvoru 2000mm vč zábradlí</t>
  </si>
  <si>
    <t>-800615742</t>
  </si>
  <si>
    <t>P</t>
  </si>
  <si>
    <t>Poznámka k položce:
Vybourání římsy, oprava příčných spar, zaizolování krajů nosné kce s osazením okapnicových plechů, vybetonování nových říms a částí křídel, nové zábradlí dodatečně kotvené z otevřeých profilů, vhodná sanace výztuže a betonu NK</t>
  </si>
  <si>
    <t>39</t>
  </si>
  <si>
    <t>919441211</t>
  </si>
  <si>
    <t>Čelo propustku z lomového kamene pro propustek z trub DN 300 až 500</t>
  </si>
  <si>
    <t>1665463852</t>
  </si>
  <si>
    <t xml:space="preserve">Poznámka k souboru cen:
1. Ceny jsou určeny pro čela propustků bez svahových křídel o spádu do 10 %. 2. Ceny nelze použít pro čela propustků z trub DN přes 800 mm a pro čela se svahovými křídly, které se oceňují cenami části A 01 katalogu 821-1 Mosty. 3. V cenách 919 41-1111 až -1141 jsou započteny i náklady na zdivo základu a zdivo nadzákladové z betonu prostého, římsu z betonu železového, zřízení bednění a jeho odstranění. 4. V cenách 919 44-1211 a -1221 jsou započteny i náklady na maltu cementovou pro zdivo z lomového kamene, maltu cementovou pro spárování zdiva, na římsu z betonu železového, zřízení bednění a jeho odstranění. 5.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6. Pro výpočet přesunu hmot se celková hmotnost položky sníží o hmotnost betonu, pokud je beton dodáván přímo na místo zabudování nebo do prostoru technologické manipulace. </t>
  </si>
  <si>
    <t>"DN 300" 4</t>
  </si>
  <si>
    <t>"DN 500" 6</t>
  </si>
  <si>
    <t>40</t>
  </si>
  <si>
    <t>919441221R</t>
  </si>
  <si>
    <t>Čelo propustku z lomového kamene pro propustek z trub DN 1200</t>
  </si>
  <si>
    <t>-1138989068</t>
  </si>
  <si>
    <t>41</t>
  </si>
  <si>
    <t>919521110</t>
  </si>
  <si>
    <t>Zřízení silničního propustku z trub betonových nebo ŽB DN 300</t>
  </si>
  <si>
    <t>-1328901519</t>
  </si>
  <si>
    <t xml:space="preserve">Poznámka k souboru cen:
1. Ceny jsou určeny pro trubní propustky spádu do 10 %. 2. V cenách jsou započteny i náklady na: a) podkladní vrstvu ze štěrkopísku a podkladní vrstvu (lože) z betonu prostého, b) utěsnění trub cementovou maltou. 3. V cenách nejsou započteny náklady na: a) zemní práce, které se oceňují cenami části A 01 katalogu 800-1 Zemní práce; b) dodání trub, které se oceňuje ve specifikaci; ztratné lze dohodnout ve výši 1 %, c) obetonování trub, které se oceňuje cenou 919 53-5555. </t>
  </si>
  <si>
    <t>8+15</t>
  </si>
  <si>
    <t>42</t>
  </si>
  <si>
    <t>592225440</t>
  </si>
  <si>
    <t>trouba hrdlová přímá železobetonová s integrovaným těsněním TZH-Q 300/2500 integro 30 x 250 x 7 cm</t>
  </si>
  <si>
    <t>163667428</t>
  </si>
  <si>
    <t>"(8+15)/2,5=9,2" 10</t>
  </si>
  <si>
    <t>43</t>
  </si>
  <si>
    <t>919521130</t>
  </si>
  <si>
    <t>Zřízení silničního propustku z trub betonových nebo ŽB DN 500</t>
  </si>
  <si>
    <t>2047646029</t>
  </si>
  <si>
    <t>8+8,5+10</t>
  </si>
  <si>
    <t>44</t>
  </si>
  <si>
    <t>592225480</t>
  </si>
  <si>
    <t>trouba hrdlová přímá železobet. s integrovaným těsněním TZH-Q 500/2500 integro 50 x 250 x 8,5 cm</t>
  </si>
  <si>
    <t>1843303952</t>
  </si>
  <si>
    <t>"(8+8,5+10)/2,5=10,6" 11</t>
  </si>
  <si>
    <t>45</t>
  </si>
  <si>
    <t>919521210</t>
  </si>
  <si>
    <t>Zřízení silničního propustku z trub betonových nebo ŽB DN 1200</t>
  </si>
  <si>
    <t>-1306539043</t>
  </si>
  <si>
    <t>46</t>
  </si>
  <si>
    <t>592224160</t>
  </si>
  <si>
    <t>trouba hrdlová přímá železobet. s integrovaným těsněním DEHA TZH-Q 1200/2500 120 x 250 x 15 cm</t>
  </si>
  <si>
    <t>1353683748</t>
  </si>
  <si>
    <t>10/2,5</t>
  </si>
  <si>
    <t>47</t>
  </si>
  <si>
    <t>919535555</t>
  </si>
  <si>
    <t>Obetonování trubního propustku betonem prostým tř. C 12/15</t>
  </si>
  <si>
    <t>696373059</t>
  </si>
  <si>
    <t xml:space="preserve">Poznámka k souboru cen:
1. V ceně jsou započteny i náklady na popř. nutné bednění a odbednění. 2. Pro výpočet přesunu hmot se celková hmotnost položky sníží o hmotnost betonu, pokud je beton dodáván přímo na místo zabudování nebo do prostoru technologické manipulace. </t>
  </si>
  <si>
    <t>"DN 1200" 3,8*0,15*10</t>
  </si>
  <si>
    <t>"DN 500" 1,6*0,15*26,5</t>
  </si>
  <si>
    <t>"DN 300" 1*0,15*23</t>
  </si>
  <si>
    <t>48</t>
  </si>
  <si>
    <t>919731122</t>
  </si>
  <si>
    <t>Zarovnání styčné plochy podkladu nebo krytu živičného tl do 100 mm</t>
  </si>
  <si>
    <t>1725083234</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</si>
  <si>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</si>
  <si>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49</t>
  </si>
  <si>
    <t>919735112</t>
  </si>
  <si>
    <t>Řezání stávajícího živičného krytu hl do 100 mm</t>
  </si>
  <si>
    <t>-576553574</t>
  </si>
  <si>
    <t xml:space="preserve">Poznámka k souboru cen:
1. V cenách jsou započteny i náklady na spotřebu vody. </t>
  </si>
  <si>
    <t>50</t>
  </si>
  <si>
    <t>938902421</t>
  </si>
  <si>
    <t>Čištění propustků strojně tlakovou vodou D do 500 mm při tl nánosu do 50% DN</t>
  </si>
  <si>
    <t>104111857</t>
  </si>
  <si>
    <t xml:space="preserve">Poznámka k souboru cen:
1. V cenách nejsou započteny náklady na vodorovnou dopravu odstraněného materiálu, která se oceňuje cenami souboru cen 997 22-15 Vodorovná doprava suti. 2. V cenách čištění propustků strojně tlakovou vodou nejsou započteny náklady na vodu, tyto se oceňují individuálně. 3. Ceny jsou kalkulovány pro propustky do délky 8 m, pro propustky delší než 8 m se použijí položky 938 90-2411 až -2484 a příplatek 938 90-2499 za každý další 1 metr propustku. </t>
  </si>
  <si>
    <t>"DN 300" 8+15</t>
  </si>
  <si>
    <t>"DN 500" 8+8,5+10</t>
  </si>
  <si>
    <t>51</t>
  </si>
  <si>
    <t>938902423</t>
  </si>
  <si>
    <t>Čištění propustků strojně tlakovou vodou D do 1500 mm při tl nánosu do 50% DN</t>
  </si>
  <si>
    <t>-1186187611</t>
  </si>
  <si>
    <t>52</t>
  </si>
  <si>
    <t>938902424R</t>
  </si>
  <si>
    <t>Čištění propustků strojně tlakovou vodou D do 2200 mm při tl nánosu do 50% DN</t>
  </si>
  <si>
    <t>502937819</t>
  </si>
  <si>
    <t>53</t>
  </si>
  <si>
    <t>938908411</t>
  </si>
  <si>
    <t>Čištění vozovek splachováním vodou</t>
  </si>
  <si>
    <t>-1377527789</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</si>
  <si>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</si>
  <si>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54</t>
  </si>
  <si>
    <t>938909331</t>
  </si>
  <si>
    <t>Čištění vozovek metením ručně podkladu nebo krytu betonového nebo živičného</t>
  </si>
  <si>
    <t>-1145669175</t>
  </si>
  <si>
    <t>55</t>
  </si>
  <si>
    <t>938909611</t>
  </si>
  <si>
    <t>Odstranění nánosu na krajnicích tl do 100 mm</t>
  </si>
  <si>
    <t>-1995319568</t>
  </si>
  <si>
    <t xml:space="preserve">Poznámka k souboru cen:
1. V cenách nejsou započteny náklady na vodorovnou dopravu odstraněného materiálu, která se oceňuje cenami souboru cen 997 22-15 Vodorovná doprava suti. </t>
  </si>
  <si>
    <t>56</t>
  </si>
  <si>
    <t>966008111</t>
  </si>
  <si>
    <t>Bourání trubního propustku do DN 300</t>
  </si>
  <si>
    <t>-809415473</t>
  </si>
  <si>
    <t xml:space="preserve">Poznámka k souboru cen:
1. Ceny lze použít i pro bourání hospodářských přejezdů a propustků z trub obetonovaných. 2. V cenách jsou započteny i náklady na případné bourání betonového lože nebo prahů pod troubami propustku. 3. V cenách nejsou započteny náklady na: a) zemní práce nutné při rozebírání propustků, které se oceňují cenami části A 01 katalogu 800-1 Zemní práce, b) bourání čel, které se oceňuje cenami části B 01 katalogu 821-1 Mosty. 4. Množství měrných jednotek se určuje délkou mezi rubovými stěnami čel (v podélné ose propustku). 5. Přemístění vybouraného materiálu na vzdálenost přes 3 m se oceňuje cenami souborů cen 997 22-1 Vodorovné přemístění vybouraných hmot. </t>
  </si>
  <si>
    <t>57</t>
  </si>
  <si>
    <t>966008112</t>
  </si>
  <si>
    <t>Bourání trubního propustku do DN 500</t>
  </si>
  <si>
    <t>-2034876116</t>
  </si>
  <si>
    <t>58</t>
  </si>
  <si>
    <t>966008114</t>
  </si>
  <si>
    <t>Bourání trubního propustku do DN 1200</t>
  </si>
  <si>
    <t>-2144151916</t>
  </si>
  <si>
    <t>997</t>
  </si>
  <si>
    <t>Přesun sutě</t>
  </si>
  <si>
    <t>59</t>
  </si>
  <si>
    <t>997221551</t>
  </si>
  <si>
    <t>Vodorovná doprava suti ze sypkých materiálů do 1 km</t>
  </si>
  <si>
    <t>1455071870</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</si>
  <si>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</si>
  <si>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"Podkladní vrstvy" 20,155</t>
  </si>
  <si>
    <t>"Materiál z čištění příkopů a krajnic" 4,257+1,94+1,94+738,864</t>
  </si>
  <si>
    <t>"Frézovaný asf. beton na mezideponii do 3km a zpět" (4368,288+7,36)*2</t>
  </si>
  <si>
    <t>60</t>
  </si>
  <si>
    <t>997221559</t>
  </si>
  <si>
    <t>Příplatek ZKD 1 km u vodorovné dopravy suti ze sypkých materiálů</t>
  </si>
  <si>
    <t>-1473219789</t>
  </si>
  <si>
    <t>"Podkladní vrstvy" 20,155*36</t>
  </si>
  <si>
    <t>"Materiál z čištění příkopů a krajnic" (4,257+1,94+1,94+738,864)*36</t>
  </si>
  <si>
    <t>"Frézovaný asf. beton na mezideponii do 3km a zpět" ((4368,288+7,36)*2)*2</t>
  </si>
  <si>
    <t>61</t>
  </si>
  <si>
    <t>997221561</t>
  </si>
  <si>
    <t>Vodorovná doprava suti z kusových materiálů do 1 km</t>
  </si>
  <si>
    <t>-260946822</t>
  </si>
  <si>
    <t>"vybourané propustky" 17,319+25,97+30,6</t>
  </si>
  <si>
    <t>62</t>
  </si>
  <si>
    <t>997221569</t>
  </si>
  <si>
    <t>Příplatek ZKD 1 km u vodorovné dopravy suti z kusových materiálů</t>
  </si>
  <si>
    <t>-330333513</t>
  </si>
  <si>
    <t>73,889*36</t>
  </si>
  <si>
    <t>63</t>
  </si>
  <si>
    <t>997221611</t>
  </si>
  <si>
    <t>Nakládání suti na dopravní prostředky pro vodorovnou dopravu</t>
  </si>
  <si>
    <t>-1545692083</t>
  </si>
  <si>
    <t xml:space="preserve">Poznámka k souboru cen:
1. Ceny lze použít i pro překládání při lomené dopravě. 2. Ceny nelze použít při dopravě po železnici, po vodě nebo neobvyklými dopravními prostředky. </t>
  </si>
  <si>
    <t>"Frézovaný asf. beton naložení na mezideponii" (4368,288+7,36)</t>
  </si>
  <si>
    <t>64</t>
  </si>
  <si>
    <t>997221815</t>
  </si>
  <si>
    <t>Poplatek za uložení betonového odpadu na skládce (skládkovné)</t>
  </si>
  <si>
    <t>-1199666757</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</si>
  <si>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</si>
  <si>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65</t>
  </si>
  <si>
    <t>997221855</t>
  </si>
  <si>
    <t>Poplatek za uložení odpadu zeminy a kameniva na skládce (skládkovné)</t>
  </si>
  <si>
    <t>1024526750</t>
  </si>
  <si>
    <t>998</t>
  </si>
  <si>
    <t>Přesun hmot</t>
  </si>
  <si>
    <t>66</t>
  </si>
  <si>
    <t>998225111</t>
  </si>
  <si>
    <t>Přesun hmot pro pozemní komunikace s krytem z kamene, monolitickým betonovým nebo živičným</t>
  </si>
  <si>
    <t>1299862741</t>
  </si>
  <si>
    <t xml:space="preserve">Poznámka k souboru cen:
1. Ceny lze použít i pro plochy letišť s krytem monolitickým betonovým nebo živičným. </t>
  </si>
  <si>
    <t>999</t>
  </si>
  <si>
    <t>Oprava objízdných tras (Lze čerpat pouze se souhlasem TDS)</t>
  </si>
  <si>
    <t>67</t>
  </si>
  <si>
    <t>1131544331</t>
  </si>
  <si>
    <t>Frézování živičného krytu tl 50 mm pruh š 2 m pl přes 10000 m2 bez překážek v trase</t>
  </si>
  <si>
    <t>-411645794</t>
  </si>
  <si>
    <t>68</t>
  </si>
  <si>
    <t>572141112</t>
  </si>
  <si>
    <t>Vyrovnání povrchu dosavadních krytů asfaltovým betonem ACL 16 (ABH) tl do 60 mm</t>
  </si>
  <si>
    <t>1130802185</t>
  </si>
  <si>
    <t xml:space="preserve">Poznámka k souboru cen:
1. Ceny jsou určeny pro vyrovnání povrchů (včetně výtluků) nebo i pro vyrovnání profilů v proměnlivých tloušťkách, prováděných jako souvislá úprava vozovky v rámci rekonstrukcí nebo obnov dosavadních krytů. Pro volbu ceny je rozhodující průměrná tloušťka krytu. 2. Ceny nelze použít: a) pro samostatné prováděné vyspravení ojedinělých výtluků, které se oceňuje cenami souboru cen 572 2 .- 1 Vyspravení výtluků dosavadního krytu, b) pro ložné a obrusné vrstvy na novostavbách nebo prováděné jako každá další vrstva na vrstvě oceňované cenami tohoto souboru cen; tyto stavební práce se oceňují cenami souboru cen stavebního dílu 56 popř. 57 části A 01 tohoto katalogu. 3. V cenách jsou započteny i náklady na: a) příp. nutné očištění povrchu krytu nebo výtluků dosavadního krytu, b) spojovací postřik dosavadního krytu. 4. V cenách 572 13-12 a 572 15- jsou započteny i náklady na zdrsňovací posyp. </t>
  </si>
  <si>
    <t>69</t>
  </si>
  <si>
    <t>5731111111</t>
  </si>
  <si>
    <t>-1253201179</t>
  </si>
  <si>
    <t>70</t>
  </si>
  <si>
    <t>5732311061</t>
  </si>
  <si>
    <t>-603885265</t>
  </si>
  <si>
    <t>71</t>
  </si>
  <si>
    <t>5771441211</t>
  </si>
  <si>
    <t>-1719504423</t>
  </si>
  <si>
    <t>VRN</t>
  </si>
  <si>
    <t>Vedlejší rozpočtové náklady</t>
  </si>
  <si>
    <t>VRN1</t>
  </si>
  <si>
    <t>Průzkumné, geodetické a projektové práce</t>
  </si>
  <si>
    <t>72</t>
  </si>
  <si>
    <t>012203000</t>
  </si>
  <si>
    <t>Geodetické práce při provádění stavby</t>
  </si>
  <si>
    <t>kpl</t>
  </si>
  <si>
    <t>1024</t>
  </si>
  <si>
    <t>1226282221</t>
  </si>
  <si>
    <t>73</t>
  </si>
  <si>
    <t>012303000</t>
  </si>
  <si>
    <t>Geodetické práce po výstavbě</t>
  </si>
  <si>
    <t>72037035</t>
  </si>
  <si>
    <t>74</t>
  </si>
  <si>
    <t>013254000</t>
  </si>
  <si>
    <t>Dokumentace skutečného provedení stavby</t>
  </si>
  <si>
    <t>1038251229</t>
  </si>
  <si>
    <t>VRN3</t>
  </si>
  <si>
    <t>Zařízení staveniště</t>
  </si>
  <si>
    <t>75</t>
  </si>
  <si>
    <t>030001000</t>
  </si>
  <si>
    <t>580670381</t>
  </si>
  <si>
    <t>76</t>
  </si>
  <si>
    <t>034303000</t>
  </si>
  <si>
    <t>Dopravní značení na staveništi</t>
  </si>
  <si>
    <t>1131726613</t>
  </si>
  <si>
    <t>77</t>
  </si>
  <si>
    <t>034503000</t>
  </si>
  <si>
    <t>Informační tabule na staveništi</t>
  </si>
  <si>
    <t>-712317973</t>
  </si>
  <si>
    <t>VRN4</t>
  </si>
  <si>
    <t>Inženýrská činnost</t>
  </si>
  <si>
    <t>78</t>
  </si>
  <si>
    <t>043002000</t>
  </si>
  <si>
    <t>Zkoušky a ostatní měření</t>
  </si>
  <si>
    <t>459083908</t>
  </si>
  <si>
    <t>79</t>
  </si>
  <si>
    <t>045002000</t>
  </si>
  <si>
    <t>Kompletační a koordinační činnost</t>
  </si>
  <si>
    <t>620713876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</si>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</sst>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9">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356">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7"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0"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0" fillId="0" borderId="0" xfId="0" applyFont="1" applyAlignment="1">
      <alignment horizontal="left" vertical="center"/>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1"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0"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9" fillId="0" borderId="19" xfId="0" applyFont="1" applyBorder="1" applyAlignment="1" applyProtection="1">
      <alignment horizontal="center" vertical="center" wrapText="1"/>
      <protection/>
    </xf>
    <xf numFmtId="0" fontId="19" fillId="0" borderId="20"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3" fillId="0" borderId="17"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8"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20" applyFont="1" applyAlignment="1">
      <alignment horizontal="center" vertical="center"/>
    </xf>
    <xf numFmtId="0" fontId="5" fillId="0" borderId="4"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vertical="center"/>
      <protection/>
    </xf>
    <xf numFmtId="0" fontId="28" fillId="0" borderId="0" xfId="0" applyFont="1" applyAlignment="1" applyProtection="1">
      <alignment horizontal="center" vertical="center"/>
      <protection/>
    </xf>
    <xf numFmtId="0" fontId="5" fillId="0" borderId="4" xfId="0" applyFont="1" applyBorder="1" applyAlignment="1">
      <alignment vertical="center"/>
    </xf>
    <xf numFmtId="4" fontId="29" fillId="0" borderId="22" xfId="0" applyNumberFormat="1" applyFont="1" applyBorder="1" applyAlignment="1" applyProtection="1">
      <alignment vertical="center"/>
      <protection/>
    </xf>
    <xf numFmtId="4" fontId="29" fillId="0" borderId="23" xfId="0" applyNumberFormat="1" applyFont="1" applyBorder="1" applyAlignment="1" applyProtection="1">
      <alignment vertical="center"/>
      <protection/>
    </xf>
    <xf numFmtId="166" fontId="29" fillId="0" borderId="23" xfId="0" applyNumberFormat="1" applyFont="1" applyBorder="1" applyAlignment="1" applyProtection="1">
      <alignment vertical="center"/>
      <protection/>
    </xf>
    <xf numFmtId="4" fontId="29" fillId="0" borderId="24"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0"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1"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2" fillId="0" borderId="15" xfId="0" applyNumberFormat="1" applyFont="1" applyBorder="1" applyAlignment="1" applyProtection="1">
      <alignment/>
      <protection/>
    </xf>
    <xf numFmtId="166" fontId="32" fillId="0" borderId="16" xfId="0" applyNumberFormat="1" applyFont="1" applyBorder="1" applyAlignment="1" applyProtection="1">
      <alignment/>
      <protection/>
    </xf>
    <xf numFmtId="4" fontId="33"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17"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36" fillId="0" borderId="27" xfId="0" applyFont="1" applyBorder="1" applyAlignment="1" applyProtection="1">
      <alignment horizontal="center" vertical="center"/>
      <protection/>
    </xf>
    <xf numFmtId="49" fontId="36" fillId="0" borderId="27" xfId="0" applyNumberFormat="1" applyFont="1" applyBorder="1" applyAlignment="1" applyProtection="1">
      <alignment horizontal="left" vertical="center" wrapText="1"/>
      <protection/>
    </xf>
    <xf numFmtId="0" fontId="36" fillId="0" borderId="27" xfId="0" applyFont="1" applyBorder="1" applyAlignment="1" applyProtection="1">
      <alignment horizontal="left" vertical="center" wrapText="1"/>
      <protection/>
    </xf>
    <xf numFmtId="0" fontId="36" fillId="0" borderId="27" xfId="0" applyFont="1" applyBorder="1" applyAlignment="1" applyProtection="1">
      <alignment horizontal="center" vertical="center" wrapText="1"/>
      <protection/>
    </xf>
    <xf numFmtId="167" fontId="36" fillId="0" borderId="27" xfId="0" applyNumberFormat="1" applyFont="1" applyBorder="1" applyAlignment="1" applyProtection="1">
      <alignment vertical="center"/>
      <protection/>
    </xf>
    <xf numFmtId="4" fontId="36" fillId="3" borderId="27" xfId="0" applyNumberFormat="1" applyFont="1" applyFill="1" applyBorder="1" applyAlignment="1" applyProtection="1">
      <alignment vertical="center"/>
      <protection locked="0"/>
    </xf>
    <xf numFmtId="4" fontId="36" fillId="0" borderId="27" xfId="0" applyNumberFormat="1" applyFont="1" applyBorder="1" applyAlignment="1" applyProtection="1">
      <alignment vertical="center"/>
      <protection/>
    </xf>
    <xf numFmtId="0" fontId="36" fillId="0" borderId="4" xfId="0" applyFont="1" applyBorder="1" applyAlignment="1">
      <alignment vertical="center"/>
    </xf>
    <xf numFmtId="0" fontId="36" fillId="3" borderId="27"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8"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33" xfId="0" applyFont="1" applyBorder="1" applyAlignment="1" applyProtection="1">
      <alignment horizontal="left" vertical="center"/>
      <protection locked="0"/>
    </xf>
    <xf numFmtId="0" fontId="28"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8"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8"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L54"/>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spans="2:71" ht="36.95"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8</v>
      </c>
    </row>
    <row r="7" spans="2:71" ht="14.4" customHeight="1">
      <c r="B7" s="27"/>
      <c r="C7" s="28"/>
      <c r="D7" s="39"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22</v>
      </c>
      <c r="AL7" s="28"/>
      <c r="AM7" s="28"/>
      <c r="AN7" s="34" t="s">
        <v>21</v>
      </c>
      <c r="AO7" s="28"/>
      <c r="AP7" s="28"/>
      <c r="AQ7" s="30"/>
      <c r="BE7" s="38"/>
      <c r="BS7" s="23" t="s">
        <v>8</v>
      </c>
    </row>
    <row r="8" spans="2:71" ht="14.4" customHeight="1">
      <c r="B8" s="27"/>
      <c r="C8" s="28"/>
      <c r="D8" s="39"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25</v>
      </c>
      <c r="AL8" s="28"/>
      <c r="AM8" s="28"/>
      <c r="AN8" s="40" t="s">
        <v>26</v>
      </c>
      <c r="AO8" s="28"/>
      <c r="AP8" s="28"/>
      <c r="AQ8" s="30"/>
      <c r="BE8" s="38"/>
      <c r="BS8" s="23" t="s">
        <v>8</v>
      </c>
    </row>
    <row r="9" spans="2:71"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8</v>
      </c>
    </row>
    <row r="10" spans="2:71" ht="14.4" customHeight="1">
      <c r="B10" s="27"/>
      <c r="C10" s="28"/>
      <c r="D10" s="39"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28</v>
      </c>
      <c r="AL10" s="28"/>
      <c r="AM10" s="28"/>
      <c r="AN10" s="34" t="s">
        <v>21</v>
      </c>
      <c r="AO10" s="28"/>
      <c r="AP10" s="28"/>
      <c r="AQ10" s="30"/>
      <c r="BE10" s="38"/>
      <c r="BS10" s="23" t="s">
        <v>8</v>
      </c>
    </row>
    <row r="11" spans="2:71" ht="18.45" customHeight="1">
      <c r="B11" s="27"/>
      <c r="C11" s="28"/>
      <c r="D11" s="28"/>
      <c r="E11" s="34" t="s">
        <v>24</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29</v>
      </c>
      <c r="AL11" s="28"/>
      <c r="AM11" s="28"/>
      <c r="AN11" s="34" t="s">
        <v>21</v>
      </c>
      <c r="AO11" s="28"/>
      <c r="AP11" s="28"/>
      <c r="AQ11" s="30"/>
      <c r="BE11" s="38"/>
      <c r="BS11" s="23" t="s">
        <v>8</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8</v>
      </c>
    </row>
    <row r="13" spans="2:71" ht="14.4" customHeight="1">
      <c r="B13" s="27"/>
      <c r="C13" s="28"/>
      <c r="D13" s="39" t="s">
        <v>30</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28</v>
      </c>
      <c r="AL13" s="28"/>
      <c r="AM13" s="28"/>
      <c r="AN13" s="41" t="s">
        <v>31</v>
      </c>
      <c r="AO13" s="28"/>
      <c r="AP13" s="28"/>
      <c r="AQ13" s="30"/>
      <c r="BE13" s="38"/>
      <c r="BS13" s="23" t="s">
        <v>8</v>
      </c>
    </row>
    <row r="14" spans="2:71" ht="13.5">
      <c r="B14" s="27"/>
      <c r="C14" s="28"/>
      <c r="D14" s="28"/>
      <c r="E14" s="41" t="s">
        <v>31</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29</v>
      </c>
      <c r="AL14" s="28"/>
      <c r="AM14" s="28"/>
      <c r="AN14" s="41" t="s">
        <v>31</v>
      </c>
      <c r="AO14" s="28"/>
      <c r="AP14" s="28"/>
      <c r="AQ14" s="30"/>
      <c r="BE14" s="38"/>
      <c r="BS14" s="23" t="s">
        <v>8</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spans="2:71" ht="14.4" customHeight="1">
      <c r="B16" s="27"/>
      <c r="C16" s="28"/>
      <c r="D16" s="39" t="s">
        <v>32</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28</v>
      </c>
      <c r="AL16" s="28"/>
      <c r="AM16" s="28"/>
      <c r="AN16" s="34" t="s">
        <v>21</v>
      </c>
      <c r="AO16" s="28"/>
      <c r="AP16" s="28"/>
      <c r="AQ16" s="30"/>
      <c r="BE16" s="38"/>
      <c r="BS16" s="23" t="s">
        <v>6</v>
      </c>
    </row>
    <row r="17" spans="2:71" ht="18.45" customHeight="1">
      <c r="B17" s="27"/>
      <c r="C17" s="28"/>
      <c r="D17" s="28"/>
      <c r="E17" s="34" t="s">
        <v>24</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29</v>
      </c>
      <c r="AL17" s="28"/>
      <c r="AM17" s="28"/>
      <c r="AN17" s="34" t="s">
        <v>21</v>
      </c>
      <c r="AO17" s="28"/>
      <c r="AP17" s="28"/>
      <c r="AQ17" s="30"/>
      <c r="BE17" s="38"/>
      <c r="BS17" s="23" t="s">
        <v>33</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spans="2:71" ht="14.4" customHeight="1">
      <c r="B19" s="27"/>
      <c r="C19" s="28"/>
      <c r="D19" s="39" t="s">
        <v>34</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8</v>
      </c>
    </row>
    <row r="20" spans="2:71" ht="16.5" customHeight="1">
      <c r="B20" s="27"/>
      <c r="C20" s="28"/>
      <c r="D20" s="28"/>
      <c r="E20" s="43" t="s">
        <v>21</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33</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spans="2:57" ht="6.95"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pans="2:57" s="1" customFormat="1" ht="25.9" customHeight="1">
      <c r="B23" s="45"/>
      <c r="C23" s="46"/>
      <c r="D23" s="47" t="s">
        <v>35</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ROUND(AG51,2)</f>
        <v>0</v>
      </c>
      <c r="AL23" s="48"/>
      <c r="AM23" s="48"/>
      <c r="AN23" s="48"/>
      <c r="AO23" s="48"/>
      <c r="AP23" s="46"/>
      <c r="AQ23" s="50"/>
      <c r="BE23" s="38"/>
    </row>
    <row r="24" spans="2:57" s="1" customFormat="1" ht="6.95"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pans="2:57" s="1" customFormat="1" ht="13.5">
      <c r="B25" s="45"/>
      <c r="C25" s="46"/>
      <c r="D25" s="46"/>
      <c r="E25" s="46"/>
      <c r="F25" s="46"/>
      <c r="G25" s="46"/>
      <c r="H25" s="46"/>
      <c r="I25" s="46"/>
      <c r="J25" s="46"/>
      <c r="K25" s="46"/>
      <c r="L25" s="51" t="s">
        <v>36</v>
      </c>
      <c r="M25" s="51"/>
      <c r="N25" s="51"/>
      <c r="O25" s="51"/>
      <c r="P25" s="46"/>
      <c r="Q25" s="46"/>
      <c r="R25" s="46"/>
      <c r="S25" s="46"/>
      <c r="T25" s="46"/>
      <c r="U25" s="46"/>
      <c r="V25" s="46"/>
      <c r="W25" s="51" t="s">
        <v>37</v>
      </c>
      <c r="X25" s="51"/>
      <c r="Y25" s="51"/>
      <c r="Z25" s="51"/>
      <c r="AA25" s="51"/>
      <c r="AB25" s="51"/>
      <c r="AC25" s="51"/>
      <c r="AD25" s="51"/>
      <c r="AE25" s="51"/>
      <c r="AF25" s="46"/>
      <c r="AG25" s="46"/>
      <c r="AH25" s="46"/>
      <c r="AI25" s="46"/>
      <c r="AJ25" s="46"/>
      <c r="AK25" s="51" t="s">
        <v>38</v>
      </c>
      <c r="AL25" s="51"/>
      <c r="AM25" s="51"/>
      <c r="AN25" s="51"/>
      <c r="AO25" s="51"/>
      <c r="AP25" s="46"/>
      <c r="AQ25" s="50"/>
      <c r="BE25" s="38"/>
    </row>
    <row r="26" spans="2:57" s="2" customFormat="1" ht="14.4" customHeight="1">
      <c r="B26" s="52"/>
      <c r="C26" s="53"/>
      <c r="D26" s="54" t="s">
        <v>39</v>
      </c>
      <c r="E26" s="53"/>
      <c r="F26" s="54" t="s">
        <v>40</v>
      </c>
      <c r="G26" s="53"/>
      <c r="H26" s="53"/>
      <c r="I26" s="53"/>
      <c r="J26" s="53"/>
      <c r="K26" s="53"/>
      <c r="L26" s="55">
        <v>0.21</v>
      </c>
      <c r="M26" s="53"/>
      <c r="N26" s="53"/>
      <c r="O26" s="53"/>
      <c r="P26" s="53"/>
      <c r="Q26" s="53"/>
      <c r="R26" s="53"/>
      <c r="S26" s="53"/>
      <c r="T26" s="53"/>
      <c r="U26" s="53"/>
      <c r="V26" s="53"/>
      <c r="W26" s="56">
        <f>ROUND(AZ51,2)</f>
        <v>0</v>
      </c>
      <c r="X26" s="53"/>
      <c r="Y26" s="53"/>
      <c r="Z26" s="53"/>
      <c r="AA26" s="53"/>
      <c r="AB26" s="53"/>
      <c r="AC26" s="53"/>
      <c r="AD26" s="53"/>
      <c r="AE26" s="53"/>
      <c r="AF26" s="53"/>
      <c r="AG26" s="53"/>
      <c r="AH26" s="53"/>
      <c r="AI26" s="53"/>
      <c r="AJ26" s="53"/>
      <c r="AK26" s="56">
        <f>ROUND(AV51,2)</f>
        <v>0</v>
      </c>
      <c r="AL26" s="53"/>
      <c r="AM26" s="53"/>
      <c r="AN26" s="53"/>
      <c r="AO26" s="53"/>
      <c r="AP26" s="53"/>
      <c r="AQ26" s="57"/>
      <c r="BE26" s="38"/>
    </row>
    <row r="27" spans="2:57" s="2" customFormat="1" ht="14.4" customHeight="1">
      <c r="B27" s="52"/>
      <c r="C27" s="53"/>
      <c r="D27" s="53"/>
      <c r="E27" s="53"/>
      <c r="F27" s="54" t="s">
        <v>41</v>
      </c>
      <c r="G27" s="53"/>
      <c r="H27" s="53"/>
      <c r="I27" s="53"/>
      <c r="J27" s="53"/>
      <c r="K27" s="53"/>
      <c r="L27" s="55">
        <v>0.15</v>
      </c>
      <c r="M27" s="53"/>
      <c r="N27" s="53"/>
      <c r="O27" s="53"/>
      <c r="P27" s="53"/>
      <c r="Q27" s="53"/>
      <c r="R27" s="53"/>
      <c r="S27" s="53"/>
      <c r="T27" s="53"/>
      <c r="U27" s="53"/>
      <c r="V27" s="53"/>
      <c r="W27" s="56">
        <f>ROUND(BA51,2)</f>
        <v>0</v>
      </c>
      <c r="X27" s="53"/>
      <c r="Y27" s="53"/>
      <c r="Z27" s="53"/>
      <c r="AA27" s="53"/>
      <c r="AB27" s="53"/>
      <c r="AC27" s="53"/>
      <c r="AD27" s="53"/>
      <c r="AE27" s="53"/>
      <c r="AF27" s="53"/>
      <c r="AG27" s="53"/>
      <c r="AH27" s="53"/>
      <c r="AI27" s="53"/>
      <c r="AJ27" s="53"/>
      <c r="AK27" s="56">
        <f>ROUND(AW51,2)</f>
        <v>0</v>
      </c>
      <c r="AL27" s="53"/>
      <c r="AM27" s="53"/>
      <c r="AN27" s="53"/>
      <c r="AO27" s="53"/>
      <c r="AP27" s="53"/>
      <c r="AQ27" s="57"/>
      <c r="BE27" s="38"/>
    </row>
    <row r="28" spans="2:57" s="2" customFormat="1" ht="14.4" customHeight="1" hidden="1">
      <c r="B28" s="52"/>
      <c r="C28" s="53"/>
      <c r="D28" s="53"/>
      <c r="E28" s="53"/>
      <c r="F28" s="54" t="s">
        <v>42</v>
      </c>
      <c r="G28" s="53"/>
      <c r="H28" s="53"/>
      <c r="I28" s="53"/>
      <c r="J28" s="53"/>
      <c r="K28" s="53"/>
      <c r="L28" s="55">
        <v>0.21</v>
      </c>
      <c r="M28" s="53"/>
      <c r="N28" s="53"/>
      <c r="O28" s="53"/>
      <c r="P28" s="53"/>
      <c r="Q28" s="53"/>
      <c r="R28" s="53"/>
      <c r="S28" s="53"/>
      <c r="T28" s="53"/>
      <c r="U28" s="53"/>
      <c r="V28" s="53"/>
      <c r="W28" s="56">
        <f>ROUND(BB51,2)</f>
        <v>0</v>
      </c>
      <c r="X28" s="53"/>
      <c r="Y28" s="53"/>
      <c r="Z28" s="53"/>
      <c r="AA28" s="53"/>
      <c r="AB28" s="53"/>
      <c r="AC28" s="53"/>
      <c r="AD28" s="53"/>
      <c r="AE28" s="53"/>
      <c r="AF28" s="53"/>
      <c r="AG28" s="53"/>
      <c r="AH28" s="53"/>
      <c r="AI28" s="53"/>
      <c r="AJ28" s="53"/>
      <c r="AK28" s="56">
        <v>0</v>
      </c>
      <c r="AL28" s="53"/>
      <c r="AM28" s="53"/>
      <c r="AN28" s="53"/>
      <c r="AO28" s="53"/>
      <c r="AP28" s="53"/>
      <c r="AQ28" s="57"/>
      <c r="BE28" s="38"/>
    </row>
    <row r="29" spans="2:57" s="2" customFormat="1" ht="14.4" customHeight="1" hidden="1">
      <c r="B29" s="52"/>
      <c r="C29" s="53"/>
      <c r="D29" s="53"/>
      <c r="E29" s="53"/>
      <c r="F29" s="54" t="s">
        <v>43</v>
      </c>
      <c r="G29" s="53"/>
      <c r="H29" s="53"/>
      <c r="I29" s="53"/>
      <c r="J29" s="53"/>
      <c r="K29" s="53"/>
      <c r="L29" s="55">
        <v>0.15</v>
      </c>
      <c r="M29" s="53"/>
      <c r="N29" s="53"/>
      <c r="O29" s="53"/>
      <c r="P29" s="53"/>
      <c r="Q29" s="53"/>
      <c r="R29" s="53"/>
      <c r="S29" s="53"/>
      <c r="T29" s="53"/>
      <c r="U29" s="53"/>
      <c r="V29" s="53"/>
      <c r="W29" s="56">
        <f>ROUND(BC51,2)</f>
        <v>0</v>
      </c>
      <c r="X29" s="53"/>
      <c r="Y29" s="53"/>
      <c r="Z29" s="53"/>
      <c r="AA29" s="53"/>
      <c r="AB29" s="53"/>
      <c r="AC29" s="53"/>
      <c r="AD29" s="53"/>
      <c r="AE29" s="53"/>
      <c r="AF29" s="53"/>
      <c r="AG29" s="53"/>
      <c r="AH29" s="53"/>
      <c r="AI29" s="53"/>
      <c r="AJ29" s="53"/>
      <c r="AK29" s="56">
        <v>0</v>
      </c>
      <c r="AL29" s="53"/>
      <c r="AM29" s="53"/>
      <c r="AN29" s="53"/>
      <c r="AO29" s="53"/>
      <c r="AP29" s="53"/>
      <c r="AQ29" s="57"/>
      <c r="BE29" s="38"/>
    </row>
    <row r="30" spans="2:57" s="2" customFormat="1" ht="14.4" customHeight="1" hidden="1">
      <c r="B30" s="52"/>
      <c r="C30" s="53"/>
      <c r="D30" s="53"/>
      <c r="E30" s="53"/>
      <c r="F30" s="54" t="s">
        <v>44</v>
      </c>
      <c r="G30" s="53"/>
      <c r="H30" s="53"/>
      <c r="I30" s="53"/>
      <c r="J30" s="53"/>
      <c r="K30" s="53"/>
      <c r="L30" s="55">
        <v>0</v>
      </c>
      <c r="M30" s="53"/>
      <c r="N30" s="53"/>
      <c r="O30" s="53"/>
      <c r="P30" s="53"/>
      <c r="Q30" s="53"/>
      <c r="R30" s="53"/>
      <c r="S30" s="53"/>
      <c r="T30" s="53"/>
      <c r="U30" s="53"/>
      <c r="V30" s="53"/>
      <c r="W30" s="56">
        <f>ROUND(BD51,2)</f>
        <v>0</v>
      </c>
      <c r="X30" s="53"/>
      <c r="Y30" s="53"/>
      <c r="Z30" s="53"/>
      <c r="AA30" s="53"/>
      <c r="AB30" s="53"/>
      <c r="AC30" s="53"/>
      <c r="AD30" s="53"/>
      <c r="AE30" s="53"/>
      <c r="AF30" s="53"/>
      <c r="AG30" s="53"/>
      <c r="AH30" s="53"/>
      <c r="AI30" s="53"/>
      <c r="AJ30" s="53"/>
      <c r="AK30" s="56">
        <v>0</v>
      </c>
      <c r="AL30" s="53"/>
      <c r="AM30" s="53"/>
      <c r="AN30" s="53"/>
      <c r="AO30" s="53"/>
      <c r="AP30" s="53"/>
      <c r="AQ30" s="57"/>
      <c r="BE30" s="38"/>
    </row>
    <row r="31" spans="2:57" s="1" customFormat="1" ht="6.95"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pans="2:57" s="1" customFormat="1" ht="25.9" customHeight="1">
      <c r="B32" s="45"/>
      <c r="C32" s="58"/>
      <c r="D32" s="59" t="s">
        <v>45</v>
      </c>
      <c r="E32" s="60"/>
      <c r="F32" s="60"/>
      <c r="G32" s="60"/>
      <c r="H32" s="60"/>
      <c r="I32" s="60"/>
      <c r="J32" s="60"/>
      <c r="K32" s="60"/>
      <c r="L32" s="60"/>
      <c r="M32" s="60"/>
      <c r="N32" s="60"/>
      <c r="O32" s="60"/>
      <c r="P32" s="60"/>
      <c r="Q32" s="60"/>
      <c r="R32" s="60"/>
      <c r="S32" s="60"/>
      <c r="T32" s="61" t="s">
        <v>46</v>
      </c>
      <c r="U32" s="60"/>
      <c r="V32" s="60"/>
      <c r="W32" s="60"/>
      <c r="X32" s="62" t="s">
        <v>47</v>
      </c>
      <c r="Y32" s="60"/>
      <c r="Z32" s="60"/>
      <c r="AA32" s="60"/>
      <c r="AB32" s="60"/>
      <c r="AC32" s="60"/>
      <c r="AD32" s="60"/>
      <c r="AE32" s="60"/>
      <c r="AF32" s="60"/>
      <c r="AG32" s="60"/>
      <c r="AH32" s="60"/>
      <c r="AI32" s="60"/>
      <c r="AJ32" s="60"/>
      <c r="AK32" s="63">
        <f>SUM(AK23:AK30)</f>
        <v>0</v>
      </c>
      <c r="AL32" s="60"/>
      <c r="AM32" s="60"/>
      <c r="AN32" s="60"/>
      <c r="AO32" s="64"/>
      <c r="AP32" s="58"/>
      <c r="AQ32" s="65"/>
      <c r="BE32" s="38"/>
    </row>
    <row r="33" spans="2:43" s="1" customFormat="1" ht="6.95"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pans="2:43" s="1" customFormat="1" ht="6.95"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pans="2:44" s="1" customFormat="1" ht="6.95"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pans="2:44" s="1" customFormat="1" ht="36.95" customHeight="1">
      <c r="B39" s="45"/>
      <c r="C39" s="72" t="s">
        <v>48</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1"/>
    </row>
    <row r="40" spans="2:44" s="1" customFormat="1" ht="6.95" customHeight="1">
      <c r="B40" s="4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1"/>
    </row>
    <row r="41" spans="2:44" s="3" customFormat="1" ht="14.4" customHeight="1">
      <c r="B41" s="74"/>
      <c r="C41" s="75" t="s">
        <v>15</v>
      </c>
      <c r="D41" s="76"/>
      <c r="E41" s="76"/>
      <c r="F41" s="76"/>
      <c r="G41" s="76"/>
      <c r="H41" s="76"/>
      <c r="I41" s="76"/>
      <c r="J41" s="76"/>
      <c r="K41" s="76"/>
      <c r="L41" s="76" t="str">
        <f>K5</f>
        <v>0718</v>
      </c>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pans="2:44" s="4" customFormat="1" ht="36.95" customHeight="1">
      <c r="B42" s="78"/>
      <c r="C42" s="79" t="s">
        <v>18</v>
      </c>
      <c r="D42" s="80"/>
      <c r="E42" s="80"/>
      <c r="F42" s="80"/>
      <c r="G42" s="80"/>
      <c r="H42" s="80"/>
      <c r="I42" s="80"/>
      <c r="J42" s="80"/>
      <c r="K42" s="80"/>
      <c r="L42" s="81" t="str">
        <f>K6</f>
        <v>II/191 VRČEŇ - DOŽICE - OPRAVA</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2"/>
    </row>
    <row r="43" spans="2:44" s="1" customFormat="1" ht="6.95" customHeight="1">
      <c r="B43" s="4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1"/>
    </row>
    <row r="44" spans="2:44" s="1" customFormat="1" ht="13.5">
      <c r="B44" s="45"/>
      <c r="C44" s="75" t="s">
        <v>23</v>
      </c>
      <c r="D44" s="73"/>
      <c r="E44" s="73"/>
      <c r="F44" s="73"/>
      <c r="G44" s="73"/>
      <c r="H44" s="73"/>
      <c r="I44" s="73"/>
      <c r="J44" s="73"/>
      <c r="K44" s="73"/>
      <c r="L44" s="83" t="str">
        <f>IF(K8="","",K8)</f>
        <v xml:space="preserve"> </v>
      </c>
      <c r="M44" s="73"/>
      <c r="N44" s="73"/>
      <c r="O44" s="73"/>
      <c r="P44" s="73"/>
      <c r="Q44" s="73"/>
      <c r="R44" s="73"/>
      <c r="S44" s="73"/>
      <c r="T44" s="73"/>
      <c r="U44" s="73"/>
      <c r="V44" s="73"/>
      <c r="W44" s="73"/>
      <c r="X44" s="73"/>
      <c r="Y44" s="73"/>
      <c r="Z44" s="73"/>
      <c r="AA44" s="73"/>
      <c r="AB44" s="73"/>
      <c r="AC44" s="73"/>
      <c r="AD44" s="73"/>
      <c r="AE44" s="73"/>
      <c r="AF44" s="73"/>
      <c r="AG44" s="73"/>
      <c r="AH44" s="73"/>
      <c r="AI44" s="75" t="s">
        <v>25</v>
      </c>
      <c r="AJ44" s="73"/>
      <c r="AK44" s="73"/>
      <c r="AL44" s="73"/>
      <c r="AM44" s="84" t="str">
        <f>IF(AN8="","",AN8)</f>
        <v>27.05.2018</v>
      </c>
      <c r="AN44" s="84"/>
      <c r="AO44" s="73"/>
      <c r="AP44" s="73"/>
      <c r="AQ44" s="73"/>
      <c r="AR44" s="71"/>
    </row>
    <row r="45" spans="2:44" s="1" customFormat="1" ht="6.95" customHeight="1">
      <c r="B45" s="45"/>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1"/>
    </row>
    <row r="46" spans="2:56" s="1" customFormat="1" ht="13.5">
      <c r="B46" s="45"/>
      <c r="C46" s="75" t="s">
        <v>27</v>
      </c>
      <c r="D46" s="73"/>
      <c r="E46" s="73"/>
      <c r="F46" s="73"/>
      <c r="G46" s="73"/>
      <c r="H46" s="73"/>
      <c r="I46" s="73"/>
      <c r="J46" s="73"/>
      <c r="K46" s="73"/>
      <c r="L46" s="76" t="str">
        <f>IF(E11="","",E11)</f>
        <v xml:space="preserve"> </v>
      </c>
      <c r="M46" s="73"/>
      <c r="N46" s="73"/>
      <c r="O46" s="73"/>
      <c r="P46" s="73"/>
      <c r="Q46" s="73"/>
      <c r="R46" s="73"/>
      <c r="S46" s="73"/>
      <c r="T46" s="73"/>
      <c r="U46" s="73"/>
      <c r="V46" s="73"/>
      <c r="W46" s="73"/>
      <c r="X46" s="73"/>
      <c r="Y46" s="73"/>
      <c r="Z46" s="73"/>
      <c r="AA46" s="73"/>
      <c r="AB46" s="73"/>
      <c r="AC46" s="73"/>
      <c r="AD46" s="73"/>
      <c r="AE46" s="73"/>
      <c r="AF46" s="73"/>
      <c r="AG46" s="73"/>
      <c r="AH46" s="73"/>
      <c r="AI46" s="75" t="s">
        <v>32</v>
      </c>
      <c r="AJ46" s="73"/>
      <c r="AK46" s="73"/>
      <c r="AL46" s="73"/>
      <c r="AM46" s="76" t="str">
        <f>IF(E17="","",E17)</f>
        <v xml:space="preserve"> </v>
      </c>
      <c r="AN46" s="76"/>
      <c r="AO46" s="76"/>
      <c r="AP46" s="76"/>
      <c r="AQ46" s="73"/>
      <c r="AR46" s="71"/>
      <c r="AS46" s="85" t="s">
        <v>49</v>
      </c>
      <c r="AT46" s="86"/>
      <c r="AU46" s="87"/>
      <c r="AV46" s="87"/>
      <c r="AW46" s="87"/>
      <c r="AX46" s="87"/>
      <c r="AY46" s="87"/>
      <c r="AZ46" s="87"/>
      <c r="BA46" s="87"/>
      <c r="BB46" s="87"/>
      <c r="BC46" s="87"/>
      <c r="BD46" s="88"/>
    </row>
    <row r="47" spans="2:56" s="1" customFormat="1" ht="13.5">
      <c r="B47" s="45"/>
      <c r="C47" s="75" t="s">
        <v>30</v>
      </c>
      <c r="D47" s="73"/>
      <c r="E47" s="73"/>
      <c r="F47" s="73"/>
      <c r="G47" s="73"/>
      <c r="H47" s="73"/>
      <c r="I47" s="73"/>
      <c r="J47" s="73"/>
      <c r="K47" s="73"/>
      <c r="L47" s="76" t="str">
        <f>IF(E14="Vyplň údaj","",E14)</f>
        <v/>
      </c>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1"/>
      <c r="AS47" s="89"/>
      <c r="AT47" s="90"/>
      <c r="AU47" s="91"/>
      <c r="AV47" s="91"/>
      <c r="AW47" s="91"/>
      <c r="AX47" s="91"/>
      <c r="AY47" s="91"/>
      <c r="AZ47" s="91"/>
      <c r="BA47" s="91"/>
      <c r="BB47" s="91"/>
      <c r="BC47" s="91"/>
      <c r="BD47" s="92"/>
    </row>
    <row r="48" spans="2:56" s="1" customFormat="1" ht="10.8" customHeight="1">
      <c r="B48" s="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1"/>
      <c r="AS48" s="93"/>
      <c r="AT48" s="54"/>
      <c r="AU48" s="46"/>
      <c r="AV48" s="46"/>
      <c r="AW48" s="46"/>
      <c r="AX48" s="46"/>
      <c r="AY48" s="46"/>
      <c r="AZ48" s="46"/>
      <c r="BA48" s="46"/>
      <c r="BB48" s="46"/>
      <c r="BC48" s="46"/>
      <c r="BD48" s="94"/>
    </row>
    <row r="49" spans="2:56" s="1" customFormat="1" ht="29.25" customHeight="1">
      <c r="B49" s="45"/>
      <c r="C49" s="95" t="s">
        <v>50</v>
      </c>
      <c r="D49" s="96"/>
      <c r="E49" s="96"/>
      <c r="F49" s="96"/>
      <c r="G49" s="96"/>
      <c r="H49" s="97"/>
      <c r="I49" s="98" t="s">
        <v>51</v>
      </c>
      <c r="J49" s="96"/>
      <c r="K49" s="96"/>
      <c r="L49" s="96"/>
      <c r="M49" s="96"/>
      <c r="N49" s="96"/>
      <c r="O49" s="96"/>
      <c r="P49" s="96"/>
      <c r="Q49" s="96"/>
      <c r="R49" s="96"/>
      <c r="S49" s="96"/>
      <c r="T49" s="96"/>
      <c r="U49" s="96"/>
      <c r="V49" s="96"/>
      <c r="W49" s="96"/>
      <c r="X49" s="96"/>
      <c r="Y49" s="96"/>
      <c r="Z49" s="96"/>
      <c r="AA49" s="96"/>
      <c r="AB49" s="96"/>
      <c r="AC49" s="96"/>
      <c r="AD49" s="96"/>
      <c r="AE49" s="96"/>
      <c r="AF49" s="96"/>
      <c r="AG49" s="99" t="s">
        <v>52</v>
      </c>
      <c r="AH49" s="96"/>
      <c r="AI49" s="96"/>
      <c r="AJ49" s="96"/>
      <c r="AK49" s="96"/>
      <c r="AL49" s="96"/>
      <c r="AM49" s="96"/>
      <c r="AN49" s="98" t="s">
        <v>53</v>
      </c>
      <c r="AO49" s="96"/>
      <c r="AP49" s="96"/>
      <c r="AQ49" s="100" t="s">
        <v>54</v>
      </c>
      <c r="AR49" s="71"/>
      <c r="AS49" s="101" t="s">
        <v>55</v>
      </c>
      <c r="AT49" s="102" t="s">
        <v>56</v>
      </c>
      <c r="AU49" s="102" t="s">
        <v>57</v>
      </c>
      <c r="AV49" s="102" t="s">
        <v>58</v>
      </c>
      <c r="AW49" s="102" t="s">
        <v>59</v>
      </c>
      <c r="AX49" s="102" t="s">
        <v>60</v>
      </c>
      <c r="AY49" s="102" t="s">
        <v>61</v>
      </c>
      <c r="AZ49" s="102" t="s">
        <v>62</v>
      </c>
      <c r="BA49" s="102" t="s">
        <v>63</v>
      </c>
      <c r="BB49" s="102" t="s">
        <v>64</v>
      </c>
      <c r="BC49" s="102" t="s">
        <v>65</v>
      </c>
      <c r="BD49" s="103" t="s">
        <v>66</v>
      </c>
    </row>
    <row r="50" spans="2:56" s="1" customFormat="1" ht="10.8" customHeight="1">
      <c r="B50" s="4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1"/>
      <c r="AS50" s="104"/>
      <c r="AT50" s="105"/>
      <c r="AU50" s="105"/>
      <c r="AV50" s="105"/>
      <c r="AW50" s="105"/>
      <c r="AX50" s="105"/>
      <c r="AY50" s="105"/>
      <c r="AZ50" s="105"/>
      <c r="BA50" s="105"/>
      <c r="BB50" s="105"/>
      <c r="BC50" s="105"/>
      <c r="BD50" s="106"/>
    </row>
    <row r="51" spans="2:90" s="4" customFormat="1" ht="32.4" customHeight="1">
      <c r="B51" s="78"/>
      <c r="C51" s="107" t="s">
        <v>67</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9">
        <f>ROUND(AG52,2)</f>
        <v>0</v>
      </c>
      <c r="AH51" s="109"/>
      <c r="AI51" s="109"/>
      <c r="AJ51" s="109"/>
      <c r="AK51" s="109"/>
      <c r="AL51" s="109"/>
      <c r="AM51" s="109"/>
      <c r="AN51" s="110">
        <f>SUM(AG51,AT51)</f>
        <v>0</v>
      </c>
      <c r="AO51" s="110"/>
      <c r="AP51" s="110"/>
      <c r="AQ51" s="111" t="s">
        <v>21</v>
      </c>
      <c r="AR51" s="82"/>
      <c r="AS51" s="112">
        <f>ROUND(AS52,2)</f>
        <v>0</v>
      </c>
      <c r="AT51" s="113">
        <f>ROUND(SUM(AV51:AW51),2)</f>
        <v>0</v>
      </c>
      <c r="AU51" s="114">
        <f>ROUND(AU52,5)</f>
        <v>0</v>
      </c>
      <c r="AV51" s="113">
        <f>ROUND(AZ51*L26,2)</f>
        <v>0</v>
      </c>
      <c r="AW51" s="113">
        <f>ROUND(BA51*L27,2)</f>
        <v>0</v>
      </c>
      <c r="AX51" s="113">
        <f>ROUND(BB51*L26,2)</f>
        <v>0</v>
      </c>
      <c r="AY51" s="113">
        <f>ROUND(BC51*L27,2)</f>
        <v>0</v>
      </c>
      <c r="AZ51" s="113">
        <f>ROUND(AZ52,2)</f>
        <v>0</v>
      </c>
      <c r="BA51" s="113">
        <f>ROUND(BA52,2)</f>
        <v>0</v>
      </c>
      <c r="BB51" s="113">
        <f>ROUND(BB52,2)</f>
        <v>0</v>
      </c>
      <c r="BC51" s="113">
        <f>ROUND(BC52,2)</f>
        <v>0</v>
      </c>
      <c r="BD51" s="115">
        <f>ROUND(BD52,2)</f>
        <v>0</v>
      </c>
      <c r="BS51" s="116" t="s">
        <v>68</v>
      </c>
      <c r="BT51" s="116" t="s">
        <v>69</v>
      </c>
      <c r="BV51" s="116" t="s">
        <v>70</v>
      </c>
      <c r="BW51" s="116" t="s">
        <v>7</v>
      </c>
      <c r="BX51" s="116" t="s">
        <v>71</v>
      </c>
      <c r="CL51" s="116" t="s">
        <v>21</v>
      </c>
    </row>
    <row r="52" spans="1:90" s="5" customFormat="1" ht="16.5" customHeight="1">
      <c r="A52" s="117" t="s">
        <v>72</v>
      </c>
      <c r="B52" s="118"/>
      <c r="C52" s="119"/>
      <c r="D52" s="120" t="s">
        <v>16</v>
      </c>
      <c r="E52" s="120"/>
      <c r="F52" s="120"/>
      <c r="G52" s="120"/>
      <c r="H52" s="120"/>
      <c r="I52" s="121"/>
      <c r="J52" s="120" t="s">
        <v>19</v>
      </c>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2">
        <f>'0718 - II-191 VRČEŇ - DOŽ...'!J25</f>
        <v>0</v>
      </c>
      <c r="AH52" s="121"/>
      <c r="AI52" s="121"/>
      <c r="AJ52" s="121"/>
      <c r="AK52" s="121"/>
      <c r="AL52" s="121"/>
      <c r="AM52" s="121"/>
      <c r="AN52" s="122">
        <f>SUM(AG52,AT52)</f>
        <v>0</v>
      </c>
      <c r="AO52" s="121"/>
      <c r="AP52" s="121"/>
      <c r="AQ52" s="123" t="s">
        <v>73</v>
      </c>
      <c r="AR52" s="124"/>
      <c r="AS52" s="125">
        <v>0</v>
      </c>
      <c r="AT52" s="126">
        <f>ROUND(SUM(AV52:AW52),2)</f>
        <v>0</v>
      </c>
      <c r="AU52" s="127">
        <f>'0718 - II-191 VRČEŇ - DOŽ...'!P82</f>
        <v>0</v>
      </c>
      <c r="AV52" s="126">
        <f>'0718 - II-191 VRČEŇ - DOŽ...'!J28</f>
        <v>0</v>
      </c>
      <c r="AW52" s="126">
        <f>'0718 - II-191 VRČEŇ - DOŽ...'!J29</f>
        <v>0</v>
      </c>
      <c r="AX52" s="126">
        <f>'0718 - II-191 VRČEŇ - DOŽ...'!J30</f>
        <v>0</v>
      </c>
      <c r="AY52" s="126">
        <f>'0718 - II-191 VRČEŇ - DOŽ...'!J31</f>
        <v>0</v>
      </c>
      <c r="AZ52" s="126">
        <f>'0718 - II-191 VRČEŇ - DOŽ...'!F28</f>
        <v>0</v>
      </c>
      <c r="BA52" s="126">
        <f>'0718 - II-191 VRČEŇ - DOŽ...'!F29</f>
        <v>0</v>
      </c>
      <c r="BB52" s="126">
        <f>'0718 - II-191 VRČEŇ - DOŽ...'!F30</f>
        <v>0</v>
      </c>
      <c r="BC52" s="126">
        <f>'0718 - II-191 VRČEŇ - DOŽ...'!F31</f>
        <v>0</v>
      </c>
      <c r="BD52" s="128">
        <f>'0718 - II-191 VRČEŇ - DOŽ...'!F32</f>
        <v>0</v>
      </c>
      <c r="BT52" s="129" t="s">
        <v>74</v>
      </c>
      <c r="BU52" s="129" t="s">
        <v>75</v>
      </c>
      <c r="BV52" s="129" t="s">
        <v>70</v>
      </c>
      <c r="BW52" s="129" t="s">
        <v>7</v>
      </c>
      <c r="BX52" s="129" t="s">
        <v>71</v>
      </c>
      <c r="CL52" s="129" t="s">
        <v>21</v>
      </c>
    </row>
    <row r="53" spans="2:44" s="1" customFormat="1" ht="30" customHeight="1">
      <c r="B53" s="45"/>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1"/>
    </row>
    <row r="54" spans="2:44" s="1" customFormat="1" ht="6.95" customHeight="1">
      <c r="B54" s="66"/>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71"/>
    </row>
  </sheetData>
  <sheetProtection password="CC35" sheet="1" objects="1" scenarios="1" formatColumns="0" formatRows="0"/>
  <mergeCells count="41">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G51:AM51"/>
    <mergeCell ref="AN51:AP51"/>
    <mergeCell ref="AR2:BE2"/>
  </mergeCells>
  <hyperlinks>
    <hyperlink ref="K1:S1" location="C2" display="1) Rekapitulace stavby"/>
    <hyperlink ref="W1:AI1" location="C51" display="2) Rekapitulace objektů stavby a soupisů prací"/>
    <hyperlink ref="A52" location="'0718 - II-191 VRČEŇ - DOŽ...'!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36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1"/>
      <c r="C1" s="131"/>
      <c r="D1" s="132" t="s">
        <v>1</v>
      </c>
      <c r="E1" s="131"/>
      <c r="F1" s="133" t="s">
        <v>76</v>
      </c>
      <c r="G1" s="133" t="s">
        <v>77</v>
      </c>
      <c r="H1" s="133"/>
      <c r="I1" s="134"/>
      <c r="J1" s="133" t="s">
        <v>78</v>
      </c>
      <c r="K1" s="132" t="s">
        <v>79</v>
      </c>
      <c r="L1" s="133" t="s">
        <v>80</v>
      </c>
      <c r="M1" s="133"/>
      <c r="N1" s="133"/>
      <c r="O1" s="133"/>
      <c r="P1" s="133"/>
      <c r="Q1" s="133"/>
      <c r="R1" s="133"/>
      <c r="S1" s="133"/>
      <c r="T1" s="13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7</v>
      </c>
    </row>
    <row r="3" spans="2:46" ht="6.95" customHeight="1">
      <c r="B3" s="24"/>
      <c r="C3" s="25"/>
      <c r="D3" s="25"/>
      <c r="E3" s="25"/>
      <c r="F3" s="25"/>
      <c r="G3" s="25"/>
      <c r="H3" s="25"/>
      <c r="I3" s="135"/>
      <c r="J3" s="25"/>
      <c r="K3" s="26"/>
      <c r="AT3" s="23" t="s">
        <v>81</v>
      </c>
    </row>
    <row r="4" spans="2:46" ht="36.95" customHeight="1">
      <c r="B4" s="27"/>
      <c r="C4" s="28"/>
      <c r="D4" s="29" t="s">
        <v>82</v>
      </c>
      <c r="E4" s="28"/>
      <c r="F4" s="28"/>
      <c r="G4" s="28"/>
      <c r="H4" s="28"/>
      <c r="I4" s="136"/>
      <c r="J4" s="28"/>
      <c r="K4" s="30"/>
      <c r="M4" s="31" t="s">
        <v>12</v>
      </c>
      <c r="AT4" s="23" t="s">
        <v>6</v>
      </c>
    </row>
    <row r="5" spans="2:11" ht="6.95" customHeight="1">
      <c r="B5" s="27"/>
      <c r="C5" s="28"/>
      <c r="D5" s="28"/>
      <c r="E5" s="28"/>
      <c r="F5" s="28"/>
      <c r="G5" s="28"/>
      <c r="H5" s="28"/>
      <c r="I5" s="136"/>
      <c r="J5" s="28"/>
      <c r="K5" s="30"/>
    </row>
    <row r="6" spans="2:11" s="1" customFormat="1" ht="13.5">
      <c r="B6" s="45"/>
      <c r="C6" s="46"/>
      <c r="D6" s="39" t="s">
        <v>18</v>
      </c>
      <c r="E6" s="46"/>
      <c r="F6" s="46"/>
      <c r="G6" s="46"/>
      <c r="H6" s="46"/>
      <c r="I6" s="137"/>
      <c r="J6" s="46"/>
      <c r="K6" s="50"/>
    </row>
    <row r="7" spans="2:11" s="1" customFormat="1" ht="36.95" customHeight="1">
      <c r="B7" s="45"/>
      <c r="C7" s="46"/>
      <c r="D7" s="46"/>
      <c r="E7" s="138" t="s">
        <v>19</v>
      </c>
      <c r="F7" s="46"/>
      <c r="G7" s="46"/>
      <c r="H7" s="46"/>
      <c r="I7" s="137"/>
      <c r="J7" s="46"/>
      <c r="K7" s="50"/>
    </row>
    <row r="8" spans="2:11" s="1" customFormat="1" ht="13.5">
      <c r="B8" s="45"/>
      <c r="C8" s="46"/>
      <c r="D8" s="46"/>
      <c r="E8" s="46"/>
      <c r="F8" s="46"/>
      <c r="G8" s="46"/>
      <c r="H8" s="46"/>
      <c r="I8" s="137"/>
      <c r="J8" s="46"/>
      <c r="K8" s="50"/>
    </row>
    <row r="9" spans="2:11" s="1" customFormat="1" ht="14.4" customHeight="1">
      <c r="B9" s="45"/>
      <c r="C9" s="46"/>
      <c r="D9" s="39" t="s">
        <v>20</v>
      </c>
      <c r="E9" s="46"/>
      <c r="F9" s="34" t="s">
        <v>21</v>
      </c>
      <c r="G9" s="46"/>
      <c r="H9" s="46"/>
      <c r="I9" s="139" t="s">
        <v>22</v>
      </c>
      <c r="J9" s="34" t="s">
        <v>21</v>
      </c>
      <c r="K9" s="50"/>
    </row>
    <row r="10" spans="2:11" s="1" customFormat="1" ht="14.4" customHeight="1">
      <c r="B10" s="45"/>
      <c r="C10" s="46"/>
      <c r="D10" s="39" t="s">
        <v>23</v>
      </c>
      <c r="E10" s="46"/>
      <c r="F10" s="34" t="s">
        <v>24</v>
      </c>
      <c r="G10" s="46"/>
      <c r="H10" s="46"/>
      <c r="I10" s="139" t="s">
        <v>25</v>
      </c>
      <c r="J10" s="140" t="str">
        <f>'Rekapitulace stavby'!AN8</f>
        <v>27.05.2018</v>
      </c>
      <c r="K10" s="50"/>
    </row>
    <row r="11" spans="2:11" s="1" customFormat="1" ht="10.8" customHeight="1">
      <c r="B11" s="45"/>
      <c r="C11" s="46"/>
      <c r="D11" s="46"/>
      <c r="E11" s="46"/>
      <c r="F11" s="46"/>
      <c r="G11" s="46"/>
      <c r="H11" s="46"/>
      <c r="I11" s="137"/>
      <c r="J11" s="46"/>
      <c r="K11" s="50"/>
    </row>
    <row r="12" spans="2:11" s="1" customFormat="1" ht="14.4" customHeight="1">
      <c r="B12" s="45"/>
      <c r="C12" s="46"/>
      <c r="D12" s="39" t="s">
        <v>27</v>
      </c>
      <c r="E12" s="46"/>
      <c r="F12" s="46"/>
      <c r="G12" s="46"/>
      <c r="H12" s="46"/>
      <c r="I12" s="139" t="s">
        <v>28</v>
      </c>
      <c r="J12" s="34" t="str">
        <f>IF('Rekapitulace stavby'!AN10="","",'Rekapitulace stavby'!AN10)</f>
        <v/>
      </c>
      <c r="K12" s="50"/>
    </row>
    <row r="13" spans="2:11" s="1" customFormat="1" ht="18" customHeight="1">
      <c r="B13" s="45"/>
      <c r="C13" s="46"/>
      <c r="D13" s="46"/>
      <c r="E13" s="34" t="str">
        <f>IF('Rekapitulace stavby'!E11="","",'Rekapitulace stavby'!E11)</f>
        <v xml:space="preserve"> </v>
      </c>
      <c r="F13" s="46"/>
      <c r="G13" s="46"/>
      <c r="H13" s="46"/>
      <c r="I13" s="139" t="s">
        <v>29</v>
      </c>
      <c r="J13" s="34" t="str">
        <f>IF('Rekapitulace stavby'!AN11="","",'Rekapitulace stavby'!AN11)</f>
        <v/>
      </c>
      <c r="K13" s="50"/>
    </row>
    <row r="14" spans="2:11" s="1" customFormat="1" ht="6.95" customHeight="1">
      <c r="B14" s="45"/>
      <c r="C14" s="46"/>
      <c r="D14" s="46"/>
      <c r="E14" s="46"/>
      <c r="F14" s="46"/>
      <c r="G14" s="46"/>
      <c r="H14" s="46"/>
      <c r="I14" s="137"/>
      <c r="J14" s="46"/>
      <c r="K14" s="50"/>
    </row>
    <row r="15" spans="2:11" s="1" customFormat="1" ht="14.4" customHeight="1">
      <c r="B15" s="45"/>
      <c r="C15" s="46"/>
      <c r="D15" s="39" t="s">
        <v>30</v>
      </c>
      <c r="E15" s="46"/>
      <c r="F15" s="46"/>
      <c r="G15" s="46"/>
      <c r="H15" s="46"/>
      <c r="I15" s="139" t="s">
        <v>28</v>
      </c>
      <c r="J15" s="34" t="str">
        <f>IF('Rekapitulace stavby'!AN13="Vyplň údaj","",IF('Rekapitulace stavby'!AN13="","",'Rekapitulace stavby'!AN13))</f>
        <v/>
      </c>
      <c r="K15" s="50"/>
    </row>
    <row r="16" spans="2:11" s="1" customFormat="1" ht="18" customHeight="1">
      <c r="B16" s="45"/>
      <c r="C16" s="46"/>
      <c r="D16" s="46"/>
      <c r="E16" s="34" t="str">
        <f>IF('Rekapitulace stavby'!E14="Vyplň údaj","",IF('Rekapitulace stavby'!E14="","",'Rekapitulace stavby'!E14))</f>
        <v/>
      </c>
      <c r="F16" s="46"/>
      <c r="G16" s="46"/>
      <c r="H16" s="46"/>
      <c r="I16" s="139" t="s">
        <v>29</v>
      </c>
      <c r="J16" s="34" t="str">
        <f>IF('Rekapitulace stavby'!AN14="Vyplň údaj","",IF('Rekapitulace stavby'!AN14="","",'Rekapitulace stavby'!AN14))</f>
        <v/>
      </c>
      <c r="K16" s="50"/>
    </row>
    <row r="17" spans="2:11" s="1" customFormat="1" ht="6.95" customHeight="1">
      <c r="B17" s="45"/>
      <c r="C17" s="46"/>
      <c r="D17" s="46"/>
      <c r="E17" s="46"/>
      <c r="F17" s="46"/>
      <c r="G17" s="46"/>
      <c r="H17" s="46"/>
      <c r="I17" s="137"/>
      <c r="J17" s="46"/>
      <c r="K17" s="50"/>
    </row>
    <row r="18" spans="2:11" s="1" customFormat="1" ht="14.4" customHeight="1">
      <c r="B18" s="45"/>
      <c r="C18" s="46"/>
      <c r="D18" s="39" t="s">
        <v>32</v>
      </c>
      <c r="E18" s="46"/>
      <c r="F18" s="46"/>
      <c r="G18" s="46"/>
      <c r="H18" s="46"/>
      <c r="I18" s="139" t="s">
        <v>28</v>
      </c>
      <c r="J18" s="34" t="str">
        <f>IF('Rekapitulace stavby'!AN16="","",'Rekapitulace stavby'!AN16)</f>
        <v/>
      </c>
      <c r="K18" s="50"/>
    </row>
    <row r="19" spans="2:11" s="1" customFormat="1" ht="18" customHeight="1">
      <c r="B19" s="45"/>
      <c r="C19" s="46"/>
      <c r="D19" s="46"/>
      <c r="E19" s="34" t="str">
        <f>IF('Rekapitulace stavby'!E17="","",'Rekapitulace stavby'!E17)</f>
        <v xml:space="preserve"> </v>
      </c>
      <c r="F19" s="46"/>
      <c r="G19" s="46"/>
      <c r="H19" s="46"/>
      <c r="I19" s="139" t="s">
        <v>29</v>
      </c>
      <c r="J19" s="34" t="str">
        <f>IF('Rekapitulace stavby'!AN17="","",'Rekapitulace stavby'!AN17)</f>
        <v/>
      </c>
      <c r="K19" s="50"/>
    </row>
    <row r="20" spans="2:11" s="1" customFormat="1" ht="6.95" customHeight="1">
      <c r="B20" s="45"/>
      <c r="C20" s="46"/>
      <c r="D20" s="46"/>
      <c r="E20" s="46"/>
      <c r="F20" s="46"/>
      <c r="G20" s="46"/>
      <c r="H20" s="46"/>
      <c r="I20" s="137"/>
      <c r="J20" s="46"/>
      <c r="K20" s="50"/>
    </row>
    <row r="21" spans="2:11" s="1" customFormat="1" ht="14.4" customHeight="1">
      <c r="B21" s="45"/>
      <c r="C21" s="46"/>
      <c r="D21" s="39" t="s">
        <v>34</v>
      </c>
      <c r="E21" s="46"/>
      <c r="F21" s="46"/>
      <c r="G21" s="46"/>
      <c r="H21" s="46"/>
      <c r="I21" s="137"/>
      <c r="J21" s="46"/>
      <c r="K21" s="50"/>
    </row>
    <row r="22" spans="2:11" s="6" customFormat="1" ht="16.5" customHeight="1">
      <c r="B22" s="141"/>
      <c r="C22" s="142"/>
      <c r="D22" s="142"/>
      <c r="E22" s="43" t="s">
        <v>21</v>
      </c>
      <c r="F22" s="43"/>
      <c r="G22" s="43"/>
      <c r="H22" s="43"/>
      <c r="I22" s="143"/>
      <c r="J22" s="142"/>
      <c r="K22" s="144"/>
    </row>
    <row r="23" spans="2:11" s="1" customFormat="1" ht="6.95" customHeight="1">
      <c r="B23" s="45"/>
      <c r="C23" s="46"/>
      <c r="D23" s="46"/>
      <c r="E23" s="46"/>
      <c r="F23" s="46"/>
      <c r="G23" s="46"/>
      <c r="H23" s="46"/>
      <c r="I23" s="137"/>
      <c r="J23" s="46"/>
      <c r="K23" s="50"/>
    </row>
    <row r="24" spans="2:11" s="1" customFormat="1" ht="6.95" customHeight="1">
      <c r="B24" s="45"/>
      <c r="C24" s="46"/>
      <c r="D24" s="105"/>
      <c r="E24" s="105"/>
      <c r="F24" s="105"/>
      <c r="G24" s="105"/>
      <c r="H24" s="105"/>
      <c r="I24" s="145"/>
      <c r="J24" s="105"/>
      <c r="K24" s="146"/>
    </row>
    <row r="25" spans="2:11" s="1" customFormat="1" ht="25.4" customHeight="1">
      <c r="B25" s="45"/>
      <c r="C25" s="46"/>
      <c r="D25" s="147" t="s">
        <v>35</v>
      </c>
      <c r="E25" s="46"/>
      <c r="F25" s="46"/>
      <c r="G25" s="46"/>
      <c r="H25" s="46"/>
      <c r="I25" s="137"/>
      <c r="J25" s="148">
        <f>ROUND(J82,2)</f>
        <v>0</v>
      </c>
      <c r="K25" s="50"/>
    </row>
    <row r="26" spans="2:11" s="1" customFormat="1" ht="6.95" customHeight="1">
      <c r="B26" s="45"/>
      <c r="C26" s="46"/>
      <c r="D26" s="105"/>
      <c r="E26" s="105"/>
      <c r="F26" s="105"/>
      <c r="G26" s="105"/>
      <c r="H26" s="105"/>
      <c r="I26" s="145"/>
      <c r="J26" s="105"/>
      <c r="K26" s="146"/>
    </row>
    <row r="27" spans="2:11" s="1" customFormat="1" ht="14.4" customHeight="1">
      <c r="B27" s="45"/>
      <c r="C27" s="46"/>
      <c r="D27" s="46"/>
      <c r="E27" s="46"/>
      <c r="F27" s="51" t="s">
        <v>37</v>
      </c>
      <c r="G27" s="46"/>
      <c r="H27" s="46"/>
      <c r="I27" s="149" t="s">
        <v>36</v>
      </c>
      <c r="J27" s="51" t="s">
        <v>38</v>
      </c>
      <c r="K27" s="50"/>
    </row>
    <row r="28" spans="2:11" s="1" customFormat="1" ht="14.4" customHeight="1">
      <c r="B28" s="45"/>
      <c r="C28" s="46"/>
      <c r="D28" s="54" t="s">
        <v>39</v>
      </c>
      <c r="E28" s="54" t="s">
        <v>40</v>
      </c>
      <c r="F28" s="150">
        <f>ROUND(SUM(BE82:BE360),2)</f>
        <v>0</v>
      </c>
      <c r="G28" s="46"/>
      <c r="H28" s="46"/>
      <c r="I28" s="151">
        <v>0.21</v>
      </c>
      <c r="J28" s="150">
        <f>ROUND(ROUND((SUM(BE82:BE360)),2)*I28,2)</f>
        <v>0</v>
      </c>
      <c r="K28" s="50"/>
    </row>
    <row r="29" spans="2:11" s="1" customFormat="1" ht="14.4" customHeight="1">
      <c r="B29" s="45"/>
      <c r="C29" s="46"/>
      <c r="D29" s="46"/>
      <c r="E29" s="54" t="s">
        <v>41</v>
      </c>
      <c r="F29" s="150">
        <f>ROUND(SUM(BF82:BF360),2)</f>
        <v>0</v>
      </c>
      <c r="G29" s="46"/>
      <c r="H29" s="46"/>
      <c r="I29" s="151">
        <v>0.15</v>
      </c>
      <c r="J29" s="150">
        <f>ROUND(ROUND((SUM(BF82:BF360)),2)*I29,2)</f>
        <v>0</v>
      </c>
      <c r="K29" s="50"/>
    </row>
    <row r="30" spans="2:11" s="1" customFormat="1" ht="14.4" customHeight="1" hidden="1">
      <c r="B30" s="45"/>
      <c r="C30" s="46"/>
      <c r="D30" s="46"/>
      <c r="E30" s="54" t="s">
        <v>42</v>
      </c>
      <c r="F30" s="150">
        <f>ROUND(SUM(BG82:BG360),2)</f>
        <v>0</v>
      </c>
      <c r="G30" s="46"/>
      <c r="H30" s="46"/>
      <c r="I30" s="151">
        <v>0.21</v>
      </c>
      <c r="J30" s="150">
        <v>0</v>
      </c>
      <c r="K30" s="50"/>
    </row>
    <row r="31" spans="2:11" s="1" customFormat="1" ht="14.4" customHeight="1" hidden="1">
      <c r="B31" s="45"/>
      <c r="C31" s="46"/>
      <c r="D31" s="46"/>
      <c r="E31" s="54" t="s">
        <v>43</v>
      </c>
      <c r="F31" s="150">
        <f>ROUND(SUM(BH82:BH360),2)</f>
        <v>0</v>
      </c>
      <c r="G31" s="46"/>
      <c r="H31" s="46"/>
      <c r="I31" s="151">
        <v>0.15</v>
      </c>
      <c r="J31" s="150">
        <v>0</v>
      </c>
      <c r="K31" s="50"/>
    </row>
    <row r="32" spans="2:11" s="1" customFormat="1" ht="14.4" customHeight="1" hidden="1">
      <c r="B32" s="45"/>
      <c r="C32" s="46"/>
      <c r="D32" s="46"/>
      <c r="E32" s="54" t="s">
        <v>44</v>
      </c>
      <c r="F32" s="150">
        <f>ROUND(SUM(BI82:BI360),2)</f>
        <v>0</v>
      </c>
      <c r="G32" s="46"/>
      <c r="H32" s="46"/>
      <c r="I32" s="151">
        <v>0</v>
      </c>
      <c r="J32" s="150">
        <v>0</v>
      </c>
      <c r="K32" s="50"/>
    </row>
    <row r="33" spans="2:11" s="1" customFormat="1" ht="6.95" customHeight="1">
      <c r="B33" s="45"/>
      <c r="C33" s="46"/>
      <c r="D33" s="46"/>
      <c r="E33" s="46"/>
      <c r="F33" s="46"/>
      <c r="G33" s="46"/>
      <c r="H33" s="46"/>
      <c r="I33" s="137"/>
      <c r="J33" s="46"/>
      <c r="K33" s="50"/>
    </row>
    <row r="34" spans="2:11" s="1" customFormat="1" ht="25.4" customHeight="1">
      <c r="B34" s="45"/>
      <c r="C34" s="152"/>
      <c r="D34" s="153" t="s">
        <v>45</v>
      </c>
      <c r="E34" s="97"/>
      <c r="F34" s="97"/>
      <c r="G34" s="154" t="s">
        <v>46</v>
      </c>
      <c r="H34" s="155" t="s">
        <v>47</v>
      </c>
      <c r="I34" s="156"/>
      <c r="J34" s="157">
        <f>SUM(J25:J32)</f>
        <v>0</v>
      </c>
      <c r="K34" s="158"/>
    </row>
    <row r="35" spans="2:11" s="1" customFormat="1" ht="14.4" customHeight="1">
      <c r="B35" s="66"/>
      <c r="C35" s="67"/>
      <c r="D35" s="67"/>
      <c r="E35" s="67"/>
      <c r="F35" s="67"/>
      <c r="G35" s="67"/>
      <c r="H35" s="67"/>
      <c r="I35" s="159"/>
      <c r="J35" s="67"/>
      <c r="K35" s="68"/>
    </row>
    <row r="39" spans="2:11" s="1" customFormat="1" ht="6.95" customHeight="1">
      <c r="B39" s="160"/>
      <c r="C39" s="161"/>
      <c r="D39" s="161"/>
      <c r="E39" s="161"/>
      <c r="F39" s="161"/>
      <c r="G39" s="161"/>
      <c r="H39" s="161"/>
      <c r="I39" s="162"/>
      <c r="J39" s="161"/>
      <c r="K39" s="163"/>
    </row>
    <row r="40" spans="2:11" s="1" customFormat="1" ht="36.95" customHeight="1">
      <c r="B40" s="45"/>
      <c r="C40" s="29" t="s">
        <v>83</v>
      </c>
      <c r="D40" s="46"/>
      <c r="E40" s="46"/>
      <c r="F40" s="46"/>
      <c r="G40" s="46"/>
      <c r="H40" s="46"/>
      <c r="I40" s="137"/>
      <c r="J40" s="46"/>
      <c r="K40" s="50"/>
    </row>
    <row r="41" spans="2:11" s="1" customFormat="1" ht="6.95" customHeight="1">
      <c r="B41" s="45"/>
      <c r="C41" s="46"/>
      <c r="D41" s="46"/>
      <c r="E41" s="46"/>
      <c r="F41" s="46"/>
      <c r="G41" s="46"/>
      <c r="H41" s="46"/>
      <c r="I41" s="137"/>
      <c r="J41" s="46"/>
      <c r="K41" s="50"/>
    </row>
    <row r="42" spans="2:11" s="1" customFormat="1" ht="14.4" customHeight="1">
      <c r="B42" s="45"/>
      <c r="C42" s="39" t="s">
        <v>18</v>
      </c>
      <c r="D42" s="46"/>
      <c r="E42" s="46"/>
      <c r="F42" s="46"/>
      <c r="G42" s="46"/>
      <c r="H42" s="46"/>
      <c r="I42" s="137"/>
      <c r="J42" s="46"/>
      <c r="K42" s="50"/>
    </row>
    <row r="43" spans="2:11" s="1" customFormat="1" ht="17.25" customHeight="1">
      <c r="B43" s="45"/>
      <c r="C43" s="46"/>
      <c r="D43" s="46"/>
      <c r="E43" s="138" t="str">
        <f>E7</f>
        <v>II/191 VRČEŇ - DOŽICE - OPRAVA</v>
      </c>
      <c r="F43" s="46"/>
      <c r="G43" s="46"/>
      <c r="H43" s="46"/>
      <c r="I43" s="137"/>
      <c r="J43" s="46"/>
      <c r="K43" s="50"/>
    </row>
    <row r="44" spans="2:11" s="1" customFormat="1" ht="6.95" customHeight="1">
      <c r="B44" s="45"/>
      <c r="C44" s="46"/>
      <c r="D44" s="46"/>
      <c r="E44" s="46"/>
      <c r="F44" s="46"/>
      <c r="G44" s="46"/>
      <c r="H44" s="46"/>
      <c r="I44" s="137"/>
      <c r="J44" s="46"/>
      <c r="K44" s="50"/>
    </row>
    <row r="45" spans="2:11" s="1" customFormat="1" ht="18" customHeight="1">
      <c r="B45" s="45"/>
      <c r="C45" s="39" t="s">
        <v>23</v>
      </c>
      <c r="D45" s="46"/>
      <c r="E45" s="46"/>
      <c r="F45" s="34" t="str">
        <f>F10</f>
        <v xml:space="preserve"> </v>
      </c>
      <c r="G45" s="46"/>
      <c r="H45" s="46"/>
      <c r="I45" s="139" t="s">
        <v>25</v>
      </c>
      <c r="J45" s="140" t="str">
        <f>IF(J10="","",J10)</f>
        <v>27.05.2018</v>
      </c>
      <c r="K45" s="50"/>
    </row>
    <row r="46" spans="2:11" s="1" customFormat="1" ht="6.95" customHeight="1">
      <c r="B46" s="45"/>
      <c r="C46" s="46"/>
      <c r="D46" s="46"/>
      <c r="E46" s="46"/>
      <c r="F46" s="46"/>
      <c r="G46" s="46"/>
      <c r="H46" s="46"/>
      <c r="I46" s="137"/>
      <c r="J46" s="46"/>
      <c r="K46" s="50"/>
    </row>
    <row r="47" spans="2:11" s="1" customFormat="1" ht="13.5">
      <c r="B47" s="45"/>
      <c r="C47" s="39" t="s">
        <v>27</v>
      </c>
      <c r="D47" s="46"/>
      <c r="E47" s="46"/>
      <c r="F47" s="34" t="str">
        <f>E13</f>
        <v xml:space="preserve"> </v>
      </c>
      <c r="G47" s="46"/>
      <c r="H47" s="46"/>
      <c r="I47" s="139" t="s">
        <v>32</v>
      </c>
      <c r="J47" s="43" t="str">
        <f>E19</f>
        <v xml:space="preserve"> </v>
      </c>
      <c r="K47" s="50"/>
    </row>
    <row r="48" spans="2:11" s="1" customFormat="1" ht="14.4" customHeight="1">
      <c r="B48" s="45"/>
      <c r="C48" s="39" t="s">
        <v>30</v>
      </c>
      <c r="D48" s="46"/>
      <c r="E48" s="46"/>
      <c r="F48" s="34" t="str">
        <f>IF(E16="","",E16)</f>
        <v/>
      </c>
      <c r="G48" s="46"/>
      <c r="H48" s="46"/>
      <c r="I48" s="137"/>
      <c r="J48" s="164"/>
      <c r="K48" s="50"/>
    </row>
    <row r="49" spans="2:11" s="1" customFormat="1" ht="10.3" customHeight="1">
      <c r="B49" s="45"/>
      <c r="C49" s="46"/>
      <c r="D49" s="46"/>
      <c r="E49" s="46"/>
      <c r="F49" s="46"/>
      <c r="G49" s="46"/>
      <c r="H49" s="46"/>
      <c r="I49" s="137"/>
      <c r="J49" s="46"/>
      <c r="K49" s="50"/>
    </row>
    <row r="50" spans="2:11" s="1" customFormat="1" ht="29.25" customHeight="1">
      <c r="B50" s="45"/>
      <c r="C50" s="165" t="s">
        <v>84</v>
      </c>
      <c r="D50" s="152"/>
      <c r="E50" s="152"/>
      <c r="F50" s="152"/>
      <c r="G50" s="152"/>
      <c r="H50" s="152"/>
      <c r="I50" s="166"/>
      <c r="J50" s="167" t="s">
        <v>85</v>
      </c>
      <c r="K50" s="168"/>
    </row>
    <row r="51" spans="2:11" s="1" customFormat="1" ht="10.3" customHeight="1">
      <c r="B51" s="45"/>
      <c r="C51" s="46"/>
      <c r="D51" s="46"/>
      <c r="E51" s="46"/>
      <c r="F51" s="46"/>
      <c r="G51" s="46"/>
      <c r="H51" s="46"/>
      <c r="I51" s="137"/>
      <c r="J51" s="46"/>
      <c r="K51" s="50"/>
    </row>
    <row r="52" spans="2:47" s="1" customFormat="1" ht="29.25" customHeight="1">
      <c r="B52" s="45"/>
      <c r="C52" s="169" t="s">
        <v>86</v>
      </c>
      <c r="D52" s="46"/>
      <c r="E52" s="46"/>
      <c r="F52" s="46"/>
      <c r="G52" s="46"/>
      <c r="H52" s="46"/>
      <c r="I52" s="137"/>
      <c r="J52" s="148">
        <f>J82</f>
        <v>0</v>
      </c>
      <c r="K52" s="50"/>
      <c r="AU52" s="23" t="s">
        <v>87</v>
      </c>
    </row>
    <row r="53" spans="2:11" s="7" customFormat="1" ht="24.95" customHeight="1">
      <c r="B53" s="170"/>
      <c r="C53" s="171"/>
      <c r="D53" s="172" t="s">
        <v>88</v>
      </c>
      <c r="E53" s="173"/>
      <c r="F53" s="173"/>
      <c r="G53" s="173"/>
      <c r="H53" s="173"/>
      <c r="I53" s="174"/>
      <c r="J53" s="175">
        <f>J83</f>
        <v>0</v>
      </c>
      <c r="K53" s="176"/>
    </row>
    <row r="54" spans="2:11" s="8" customFormat="1" ht="19.9" customHeight="1">
      <c r="B54" s="177"/>
      <c r="C54" s="178"/>
      <c r="D54" s="179" t="s">
        <v>89</v>
      </c>
      <c r="E54" s="180"/>
      <c r="F54" s="180"/>
      <c r="G54" s="180"/>
      <c r="H54" s="180"/>
      <c r="I54" s="181"/>
      <c r="J54" s="182">
        <f>J84</f>
        <v>0</v>
      </c>
      <c r="K54" s="183"/>
    </row>
    <row r="55" spans="2:11" s="8" customFormat="1" ht="19.9" customHeight="1">
      <c r="B55" s="177"/>
      <c r="C55" s="178"/>
      <c r="D55" s="179" t="s">
        <v>90</v>
      </c>
      <c r="E55" s="180"/>
      <c r="F55" s="180"/>
      <c r="G55" s="180"/>
      <c r="H55" s="180"/>
      <c r="I55" s="181"/>
      <c r="J55" s="182">
        <f>J140</f>
        <v>0</v>
      </c>
      <c r="K55" s="183"/>
    </row>
    <row r="56" spans="2:11" s="8" customFormat="1" ht="19.9" customHeight="1">
      <c r="B56" s="177"/>
      <c r="C56" s="178"/>
      <c r="D56" s="179" t="s">
        <v>91</v>
      </c>
      <c r="E56" s="180"/>
      <c r="F56" s="180"/>
      <c r="G56" s="180"/>
      <c r="H56" s="180"/>
      <c r="I56" s="181"/>
      <c r="J56" s="182">
        <f>J157</f>
        <v>0</v>
      </c>
      <c r="K56" s="183"/>
    </row>
    <row r="57" spans="2:11" s="8" customFormat="1" ht="19.9" customHeight="1">
      <c r="B57" s="177"/>
      <c r="C57" s="178"/>
      <c r="D57" s="179" t="s">
        <v>92</v>
      </c>
      <c r="E57" s="180"/>
      <c r="F57" s="180"/>
      <c r="G57" s="180"/>
      <c r="H57" s="180"/>
      <c r="I57" s="181"/>
      <c r="J57" s="182">
        <f>J200</f>
        <v>0</v>
      </c>
      <c r="K57" s="183"/>
    </row>
    <row r="58" spans="2:11" s="8" customFormat="1" ht="19.9" customHeight="1">
      <c r="B58" s="177"/>
      <c r="C58" s="178"/>
      <c r="D58" s="179" t="s">
        <v>93</v>
      </c>
      <c r="E58" s="180"/>
      <c r="F58" s="180"/>
      <c r="G58" s="180"/>
      <c r="H58" s="180"/>
      <c r="I58" s="181"/>
      <c r="J58" s="182">
        <f>J309</f>
        <v>0</v>
      </c>
      <c r="K58" s="183"/>
    </row>
    <row r="59" spans="2:11" s="8" customFormat="1" ht="19.9" customHeight="1">
      <c r="B59" s="177"/>
      <c r="C59" s="178"/>
      <c r="D59" s="179" t="s">
        <v>94</v>
      </c>
      <c r="E59" s="180"/>
      <c r="F59" s="180"/>
      <c r="G59" s="180"/>
      <c r="H59" s="180"/>
      <c r="I59" s="181"/>
      <c r="J59" s="182">
        <f>J339</f>
        <v>0</v>
      </c>
      <c r="K59" s="183"/>
    </row>
    <row r="60" spans="2:11" s="8" customFormat="1" ht="19.9" customHeight="1">
      <c r="B60" s="177"/>
      <c r="C60" s="178"/>
      <c r="D60" s="179" t="s">
        <v>95</v>
      </c>
      <c r="E60" s="180"/>
      <c r="F60" s="180"/>
      <c r="G60" s="180"/>
      <c r="H60" s="180"/>
      <c r="I60" s="181"/>
      <c r="J60" s="182">
        <f>J342</f>
        <v>0</v>
      </c>
      <c r="K60" s="183"/>
    </row>
    <row r="61" spans="2:11" s="7" customFormat="1" ht="24.95" customHeight="1">
      <c r="B61" s="170"/>
      <c r="C61" s="171"/>
      <c r="D61" s="172" t="s">
        <v>96</v>
      </c>
      <c r="E61" s="173"/>
      <c r="F61" s="173"/>
      <c r="G61" s="173"/>
      <c r="H61" s="173"/>
      <c r="I61" s="174"/>
      <c r="J61" s="175">
        <f>J349</f>
        <v>0</v>
      </c>
      <c r="K61" s="176"/>
    </row>
    <row r="62" spans="2:11" s="8" customFormat="1" ht="19.9" customHeight="1">
      <c r="B62" s="177"/>
      <c r="C62" s="178"/>
      <c r="D62" s="179" t="s">
        <v>97</v>
      </c>
      <c r="E62" s="180"/>
      <c r="F62" s="180"/>
      <c r="G62" s="180"/>
      <c r="H62" s="180"/>
      <c r="I62" s="181"/>
      <c r="J62" s="182">
        <f>J350</f>
        <v>0</v>
      </c>
      <c r="K62" s="183"/>
    </row>
    <row r="63" spans="2:11" s="8" customFormat="1" ht="19.9" customHeight="1">
      <c r="B63" s="177"/>
      <c r="C63" s="178"/>
      <c r="D63" s="179" t="s">
        <v>98</v>
      </c>
      <c r="E63" s="180"/>
      <c r="F63" s="180"/>
      <c r="G63" s="180"/>
      <c r="H63" s="180"/>
      <c r="I63" s="181"/>
      <c r="J63" s="182">
        <f>J354</f>
        <v>0</v>
      </c>
      <c r="K63" s="183"/>
    </row>
    <row r="64" spans="2:11" s="8" customFormat="1" ht="19.9" customHeight="1">
      <c r="B64" s="177"/>
      <c r="C64" s="178"/>
      <c r="D64" s="179" t="s">
        <v>99</v>
      </c>
      <c r="E64" s="180"/>
      <c r="F64" s="180"/>
      <c r="G64" s="180"/>
      <c r="H64" s="180"/>
      <c r="I64" s="181"/>
      <c r="J64" s="182">
        <f>J358</f>
        <v>0</v>
      </c>
      <c r="K64" s="183"/>
    </row>
    <row r="65" spans="2:11" s="1" customFormat="1" ht="21.8" customHeight="1">
      <c r="B65" s="45"/>
      <c r="C65" s="46"/>
      <c r="D65" s="46"/>
      <c r="E65" s="46"/>
      <c r="F65" s="46"/>
      <c r="G65" s="46"/>
      <c r="H65" s="46"/>
      <c r="I65" s="137"/>
      <c r="J65" s="46"/>
      <c r="K65" s="50"/>
    </row>
    <row r="66" spans="2:11" s="1" customFormat="1" ht="6.95" customHeight="1">
      <c r="B66" s="66"/>
      <c r="C66" s="67"/>
      <c r="D66" s="67"/>
      <c r="E66" s="67"/>
      <c r="F66" s="67"/>
      <c r="G66" s="67"/>
      <c r="H66" s="67"/>
      <c r="I66" s="159"/>
      <c r="J66" s="67"/>
      <c r="K66" s="68"/>
    </row>
    <row r="70" spans="2:12" s="1" customFormat="1" ht="6.95" customHeight="1">
      <c r="B70" s="69"/>
      <c r="C70" s="70"/>
      <c r="D70" s="70"/>
      <c r="E70" s="70"/>
      <c r="F70" s="70"/>
      <c r="G70" s="70"/>
      <c r="H70" s="70"/>
      <c r="I70" s="162"/>
      <c r="J70" s="70"/>
      <c r="K70" s="70"/>
      <c r="L70" s="71"/>
    </row>
    <row r="71" spans="2:12" s="1" customFormat="1" ht="36.95" customHeight="1">
      <c r="B71" s="45"/>
      <c r="C71" s="72" t="s">
        <v>100</v>
      </c>
      <c r="D71" s="73"/>
      <c r="E71" s="73"/>
      <c r="F71" s="73"/>
      <c r="G71" s="73"/>
      <c r="H71" s="73"/>
      <c r="I71" s="184"/>
      <c r="J71" s="73"/>
      <c r="K71" s="73"/>
      <c r="L71" s="71"/>
    </row>
    <row r="72" spans="2:12" s="1" customFormat="1" ht="6.95" customHeight="1">
      <c r="B72" s="45"/>
      <c r="C72" s="73"/>
      <c r="D72" s="73"/>
      <c r="E72" s="73"/>
      <c r="F72" s="73"/>
      <c r="G72" s="73"/>
      <c r="H72" s="73"/>
      <c r="I72" s="184"/>
      <c r="J72" s="73"/>
      <c r="K72" s="73"/>
      <c r="L72" s="71"/>
    </row>
    <row r="73" spans="2:12" s="1" customFormat="1" ht="14.4" customHeight="1">
      <c r="B73" s="45"/>
      <c r="C73" s="75" t="s">
        <v>18</v>
      </c>
      <c r="D73" s="73"/>
      <c r="E73" s="73"/>
      <c r="F73" s="73"/>
      <c r="G73" s="73"/>
      <c r="H73" s="73"/>
      <c r="I73" s="184"/>
      <c r="J73" s="73"/>
      <c r="K73" s="73"/>
      <c r="L73" s="71"/>
    </row>
    <row r="74" spans="2:12" s="1" customFormat="1" ht="17.25" customHeight="1">
      <c r="B74" s="45"/>
      <c r="C74" s="73"/>
      <c r="D74" s="73"/>
      <c r="E74" s="81" t="str">
        <f>E7</f>
        <v>II/191 VRČEŇ - DOŽICE - OPRAVA</v>
      </c>
      <c r="F74" s="73"/>
      <c r="G74" s="73"/>
      <c r="H74" s="73"/>
      <c r="I74" s="184"/>
      <c r="J74" s="73"/>
      <c r="K74" s="73"/>
      <c r="L74" s="71"/>
    </row>
    <row r="75" spans="2:12" s="1" customFormat="1" ht="6.95" customHeight="1">
      <c r="B75" s="45"/>
      <c r="C75" s="73"/>
      <c r="D75" s="73"/>
      <c r="E75" s="73"/>
      <c r="F75" s="73"/>
      <c r="G75" s="73"/>
      <c r="H75" s="73"/>
      <c r="I75" s="184"/>
      <c r="J75" s="73"/>
      <c r="K75" s="73"/>
      <c r="L75" s="71"/>
    </row>
    <row r="76" spans="2:12" s="1" customFormat="1" ht="18" customHeight="1">
      <c r="B76" s="45"/>
      <c r="C76" s="75" t="s">
        <v>23</v>
      </c>
      <c r="D76" s="73"/>
      <c r="E76" s="73"/>
      <c r="F76" s="185" t="str">
        <f>F10</f>
        <v xml:space="preserve"> </v>
      </c>
      <c r="G76" s="73"/>
      <c r="H76" s="73"/>
      <c r="I76" s="186" t="s">
        <v>25</v>
      </c>
      <c r="J76" s="84" t="str">
        <f>IF(J10="","",J10)</f>
        <v>27.05.2018</v>
      </c>
      <c r="K76" s="73"/>
      <c r="L76" s="71"/>
    </row>
    <row r="77" spans="2:12" s="1" customFormat="1" ht="6.95" customHeight="1">
      <c r="B77" s="45"/>
      <c r="C77" s="73"/>
      <c r="D77" s="73"/>
      <c r="E77" s="73"/>
      <c r="F77" s="73"/>
      <c r="G77" s="73"/>
      <c r="H77" s="73"/>
      <c r="I77" s="184"/>
      <c r="J77" s="73"/>
      <c r="K77" s="73"/>
      <c r="L77" s="71"/>
    </row>
    <row r="78" spans="2:12" s="1" customFormat="1" ht="13.5">
      <c r="B78" s="45"/>
      <c r="C78" s="75" t="s">
        <v>27</v>
      </c>
      <c r="D78" s="73"/>
      <c r="E78" s="73"/>
      <c r="F78" s="185" t="str">
        <f>E13</f>
        <v xml:space="preserve"> </v>
      </c>
      <c r="G78" s="73"/>
      <c r="H78" s="73"/>
      <c r="I78" s="186" t="s">
        <v>32</v>
      </c>
      <c r="J78" s="185" t="str">
        <f>E19</f>
        <v xml:space="preserve"> </v>
      </c>
      <c r="K78" s="73"/>
      <c r="L78" s="71"/>
    </row>
    <row r="79" spans="2:12" s="1" customFormat="1" ht="14.4" customHeight="1">
      <c r="B79" s="45"/>
      <c r="C79" s="75" t="s">
        <v>30</v>
      </c>
      <c r="D79" s="73"/>
      <c r="E79" s="73"/>
      <c r="F79" s="185" t="str">
        <f>IF(E16="","",E16)</f>
        <v/>
      </c>
      <c r="G79" s="73"/>
      <c r="H79" s="73"/>
      <c r="I79" s="184"/>
      <c r="J79" s="73"/>
      <c r="K79" s="73"/>
      <c r="L79" s="71"/>
    </row>
    <row r="80" spans="2:12" s="1" customFormat="1" ht="10.3" customHeight="1">
      <c r="B80" s="45"/>
      <c r="C80" s="73"/>
      <c r="D80" s="73"/>
      <c r="E80" s="73"/>
      <c r="F80" s="73"/>
      <c r="G80" s="73"/>
      <c r="H80" s="73"/>
      <c r="I80" s="184"/>
      <c r="J80" s="73"/>
      <c r="K80" s="73"/>
      <c r="L80" s="71"/>
    </row>
    <row r="81" spans="2:20" s="9" customFormat="1" ht="29.25" customHeight="1">
      <c r="B81" s="187"/>
      <c r="C81" s="188" t="s">
        <v>101</v>
      </c>
      <c r="D81" s="189" t="s">
        <v>54</v>
      </c>
      <c r="E81" s="189" t="s">
        <v>50</v>
      </c>
      <c r="F81" s="189" t="s">
        <v>102</v>
      </c>
      <c r="G81" s="189" t="s">
        <v>103</v>
      </c>
      <c r="H81" s="189" t="s">
        <v>104</v>
      </c>
      <c r="I81" s="190" t="s">
        <v>105</v>
      </c>
      <c r="J81" s="189" t="s">
        <v>85</v>
      </c>
      <c r="K81" s="191" t="s">
        <v>106</v>
      </c>
      <c r="L81" s="192"/>
      <c r="M81" s="101" t="s">
        <v>107</v>
      </c>
      <c r="N81" s="102" t="s">
        <v>39</v>
      </c>
      <c r="O81" s="102" t="s">
        <v>108</v>
      </c>
      <c r="P81" s="102" t="s">
        <v>109</v>
      </c>
      <c r="Q81" s="102" t="s">
        <v>110</v>
      </c>
      <c r="R81" s="102" t="s">
        <v>111</v>
      </c>
      <c r="S81" s="102" t="s">
        <v>112</v>
      </c>
      <c r="T81" s="103" t="s">
        <v>113</v>
      </c>
    </row>
    <row r="82" spans="2:63" s="1" customFormat="1" ht="29.25" customHeight="1">
      <c r="B82" s="45"/>
      <c r="C82" s="107" t="s">
        <v>86</v>
      </c>
      <c r="D82" s="73"/>
      <c r="E82" s="73"/>
      <c r="F82" s="73"/>
      <c r="G82" s="73"/>
      <c r="H82" s="73"/>
      <c r="I82" s="184"/>
      <c r="J82" s="193">
        <f>BK82</f>
        <v>0</v>
      </c>
      <c r="K82" s="73"/>
      <c r="L82" s="71"/>
      <c r="M82" s="104"/>
      <c r="N82" s="105"/>
      <c r="O82" s="105"/>
      <c r="P82" s="194">
        <f>P83+P349</f>
        <v>0</v>
      </c>
      <c r="Q82" s="105"/>
      <c r="R82" s="194">
        <f>R83+R349</f>
        <v>15078.3569638</v>
      </c>
      <c r="S82" s="105"/>
      <c r="T82" s="195">
        <f>T83+T349</f>
        <v>7657.370999999999</v>
      </c>
      <c r="AT82" s="23" t="s">
        <v>68</v>
      </c>
      <c r="AU82" s="23" t="s">
        <v>87</v>
      </c>
      <c r="BK82" s="196">
        <f>BK83+BK349</f>
        <v>0</v>
      </c>
    </row>
    <row r="83" spans="2:63" s="10" customFormat="1" ht="37.4" customHeight="1">
      <c r="B83" s="197"/>
      <c r="C83" s="198"/>
      <c r="D83" s="199" t="s">
        <v>68</v>
      </c>
      <c r="E83" s="200" t="s">
        <v>114</v>
      </c>
      <c r="F83" s="200" t="s">
        <v>115</v>
      </c>
      <c r="G83" s="198"/>
      <c r="H83" s="198"/>
      <c r="I83" s="201"/>
      <c r="J83" s="202">
        <f>BK83</f>
        <v>0</v>
      </c>
      <c r="K83" s="198"/>
      <c r="L83" s="203"/>
      <c r="M83" s="204"/>
      <c r="N83" s="205"/>
      <c r="O83" s="205"/>
      <c r="P83" s="206">
        <f>P84+P140+P157+P200+P309+P339+P342</f>
        <v>0</v>
      </c>
      <c r="Q83" s="205"/>
      <c r="R83" s="206">
        <f>R84+R140+R157+R200+R309+R339+R342</f>
        <v>15078.3569638</v>
      </c>
      <c r="S83" s="205"/>
      <c r="T83" s="207">
        <f>T84+T140+T157+T200+T309+T339+T342</f>
        <v>7657.370999999999</v>
      </c>
      <c r="AR83" s="208" t="s">
        <v>74</v>
      </c>
      <c r="AT83" s="209" t="s">
        <v>68</v>
      </c>
      <c r="AU83" s="209" t="s">
        <v>69</v>
      </c>
      <c r="AY83" s="208" t="s">
        <v>116</v>
      </c>
      <c r="BK83" s="210">
        <f>BK84+BK140+BK157+BK200+BK309+BK339+BK342</f>
        <v>0</v>
      </c>
    </row>
    <row r="84" spans="2:63" s="10" customFormat="1" ht="19.9" customHeight="1">
      <c r="B84" s="197"/>
      <c r="C84" s="198"/>
      <c r="D84" s="199" t="s">
        <v>68</v>
      </c>
      <c r="E84" s="211" t="s">
        <v>74</v>
      </c>
      <c r="F84" s="211" t="s">
        <v>117</v>
      </c>
      <c r="G84" s="198"/>
      <c r="H84" s="198"/>
      <c r="I84" s="201"/>
      <c r="J84" s="212">
        <f>BK84</f>
        <v>0</v>
      </c>
      <c r="K84" s="198"/>
      <c r="L84" s="203"/>
      <c r="M84" s="204"/>
      <c r="N84" s="205"/>
      <c r="O84" s="205"/>
      <c r="P84" s="206">
        <f>SUM(P85:P139)</f>
        <v>0</v>
      </c>
      <c r="Q84" s="205"/>
      <c r="R84" s="206">
        <f>SUM(R85:R139)</f>
        <v>2.392645</v>
      </c>
      <c r="S84" s="205"/>
      <c r="T84" s="207">
        <f>SUM(T85:T139)</f>
        <v>4395.803</v>
      </c>
      <c r="AR84" s="208" t="s">
        <v>74</v>
      </c>
      <c r="AT84" s="209" t="s">
        <v>68</v>
      </c>
      <c r="AU84" s="209" t="s">
        <v>74</v>
      </c>
      <c r="AY84" s="208" t="s">
        <v>116</v>
      </c>
      <c r="BK84" s="210">
        <f>SUM(BK85:BK139)</f>
        <v>0</v>
      </c>
    </row>
    <row r="85" spans="2:65" s="1" customFormat="1" ht="25.5" customHeight="1">
      <c r="B85" s="45"/>
      <c r="C85" s="213" t="s">
        <v>74</v>
      </c>
      <c r="D85" s="213" t="s">
        <v>118</v>
      </c>
      <c r="E85" s="214" t="s">
        <v>119</v>
      </c>
      <c r="F85" s="215" t="s">
        <v>120</v>
      </c>
      <c r="G85" s="216" t="s">
        <v>121</v>
      </c>
      <c r="H85" s="217">
        <v>69.5</v>
      </c>
      <c r="I85" s="218"/>
      <c r="J85" s="219">
        <f>ROUND(I85*H85,2)</f>
        <v>0</v>
      </c>
      <c r="K85" s="215" t="s">
        <v>122</v>
      </c>
      <c r="L85" s="71"/>
      <c r="M85" s="220" t="s">
        <v>21</v>
      </c>
      <c r="N85" s="221" t="s">
        <v>40</v>
      </c>
      <c r="O85" s="46"/>
      <c r="P85" s="222">
        <f>O85*H85</f>
        <v>0</v>
      </c>
      <c r="Q85" s="222">
        <v>0</v>
      </c>
      <c r="R85" s="222">
        <f>Q85*H85</f>
        <v>0</v>
      </c>
      <c r="S85" s="222">
        <v>0.29</v>
      </c>
      <c r="T85" s="223">
        <f>S85*H85</f>
        <v>20.154999999999998</v>
      </c>
      <c r="AR85" s="23" t="s">
        <v>123</v>
      </c>
      <c r="AT85" s="23" t="s">
        <v>118</v>
      </c>
      <c r="AU85" s="23" t="s">
        <v>81</v>
      </c>
      <c r="AY85" s="23" t="s">
        <v>116</v>
      </c>
      <c r="BE85" s="224">
        <f>IF(N85="základní",J85,0)</f>
        <v>0</v>
      </c>
      <c r="BF85" s="224">
        <f>IF(N85="snížená",J85,0)</f>
        <v>0</v>
      </c>
      <c r="BG85" s="224">
        <f>IF(N85="zákl. přenesená",J85,0)</f>
        <v>0</v>
      </c>
      <c r="BH85" s="224">
        <f>IF(N85="sníž. přenesená",J85,0)</f>
        <v>0</v>
      </c>
      <c r="BI85" s="224">
        <f>IF(N85="nulová",J85,0)</f>
        <v>0</v>
      </c>
      <c r="BJ85" s="23" t="s">
        <v>74</v>
      </c>
      <c r="BK85" s="224">
        <f>ROUND(I85*H85,2)</f>
        <v>0</v>
      </c>
      <c r="BL85" s="23" t="s">
        <v>123</v>
      </c>
      <c r="BM85" s="23" t="s">
        <v>124</v>
      </c>
    </row>
    <row r="86" spans="2:47" s="1" customFormat="1" ht="13.5">
      <c r="B86" s="45"/>
      <c r="C86" s="73"/>
      <c r="D86" s="225" t="s">
        <v>125</v>
      </c>
      <c r="E86" s="73"/>
      <c r="F86" s="226" t="s">
        <v>126</v>
      </c>
      <c r="G86" s="73"/>
      <c r="H86" s="73"/>
      <c r="I86" s="184"/>
      <c r="J86" s="73"/>
      <c r="K86" s="73"/>
      <c r="L86" s="71"/>
      <c r="M86" s="227"/>
      <c r="N86" s="46"/>
      <c r="O86" s="46"/>
      <c r="P86" s="46"/>
      <c r="Q86" s="46"/>
      <c r="R86" s="46"/>
      <c r="S86" s="46"/>
      <c r="T86" s="94"/>
      <c r="AT86" s="23" t="s">
        <v>125</v>
      </c>
      <c r="AU86" s="23" t="s">
        <v>81</v>
      </c>
    </row>
    <row r="87" spans="2:51" s="11" customFormat="1" ht="13.5">
      <c r="B87" s="228"/>
      <c r="C87" s="229"/>
      <c r="D87" s="225" t="s">
        <v>127</v>
      </c>
      <c r="E87" s="230" t="s">
        <v>21</v>
      </c>
      <c r="F87" s="231" t="s">
        <v>128</v>
      </c>
      <c r="G87" s="229"/>
      <c r="H87" s="230" t="s">
        <v>21</v>
      </c>
      <c r="I87" s="232"/>
      <c r="J87" s="229"/>
      <c r="K87" s="229"/>
      <c r="L87" s="233"/>
      <c r="M87" s="234"/>
      <c r="N87" s="235"/>
      <c r="O87" s="235"/>
      <c r="P87" s="235"/>
      <c r="Q87" s="235"/>
      <c r="R87" s="235"/>
      <c r="S87" s="235"/>
      <c r="T87" s="236"/>
      <c r="AT87" s="237" t="s">
        <v>127</v>
      </c>
      <c r="AU87" s="237" t="s">
        <v>81</v>
      </c>
      <c r="AV87" s="11" t="s">
        <v>74</v>
      </c>
      <c r="AW87" s="11" t="s">
        <v>33</v>
      </c>
      <c r="AX87" s="11" t="s">
        <v>69</v>
      </c>
      <c r="AY87" s="237" t="s">
        <v>116</v>
      </c>
    </row>
    <row r="88" spans="2:51" s="12" customFormat="1" ht="13.5">
      <c r="B88" s="238"/>
      <c r="C88" s="239"/>
      <c r="D88" s="225" t="s">
        <v>127</v>
      </c>
      <c r="E88" s="240" t="s">
        <v>21</v>
      </c>
      <c r="F88" s="241" t="s">
        <v>129</v>
      </c>
      <c r="G88" s="239"/>
      <c r="H88" s="242">
        <v>20</v>
      </c>
      <c r="I88" s="243"/>
      <c r="J88" s="239"/>
      <c r="K88" s="239"/>
      <c r="L88" s="244"/>
      <c r="M88" s="245"/>
      <c r="N88" s="246"/>
      <c r="O88" s="246"/>
      <c r="P88" s="246"/>
      <c r="Q88" s="246"/>
      <c r="R88" s="246"/>
      <c r="S88" s="246"/>
      <c r="T88" s="247"/>
      <c r="AT88" s="248" t="s">
        <v>127</v>
      </c>
      <c r="AU88" s="248" t="s">
        <v>81</v>
      </c>
      <c r="AV88" s="12" t="s">
        <v>81</v>
      </c>
      <c r="AW88" s="12" t="s">
        <v>33</v>
      </c>
      <c r="AX88" s="12" t="s">
        <v>69</v>
      </c>
      <c r="AY88" s="248" t="s">
        <v>116</v>
      </c>
    </row>
    <row r="89" spans="2:51" s="12" customFormat="1" ht="13.5">
      <c r="B89" s="238"/>
      <c r="C89" s="239"/>
      <c r="D89" s="225" t="s">
        <v>127</v>
      </c>
      <c r="E89" s="240" t="s">
        <v>21</v>
      </c>
      <c r="F89" s="241" t="s">
        <v>130</v>
      </c>
      <c r="G89" s="239"/>
      <c r="H89" s="242">
        <v>26.5</v>
      </c>
      <c r="I89" s="243"/>
      <c r="J89" s="239"/>
      <c r="K89" s="239"/>
      <c r="L89" s="244"/>
      <c r="M89" s="245"/>
      <c r="N89" s="246"/>
      <c r="O89" s="246"/>
      <c r="P89" s="246"/>
      <c r="Q89" s="246"/>
      <c r="R89" s="246"/>
      <c r="S89" s="246"/>
      <c r="T89" s="247"/>
      <c r="AT89" s="248" t="s">
        <v>127</v>
      </c>
      <c r="AU89" s="248" t="s">
        <v>81</v>
      </c>
      <c r="AV89" s="12" t="s">
        <v>81</v>
      </c>
      <c r="AW89" s="12" t="s">
        <v>33</v>
      </c>
      <c r="AX89" s="12" t="s">
        <v>69</v>
      </c>
      <c r="AY89" s="248" t="s">
        <v>116</v>
      </c>
    </row>
    <row r="90" spans="2:51" s="12" customFormat="1" ht="13.5">
      <c r="B90" s="238"/>
      <c r="C90" s="239"/>
      <c r="D90" s="225" t="s">
        <v>127</v>
      </c>
      <c r="E90" s="240" t="s">
        <v>21</v>
      </c>
      <c r="F90" s="241" t="s">
        <v>131</v>
      </c>
      <c r="G90" s="239"/>
      <c r="H90" s="242">
        <v>23</v>
      </c>
      <c r="I90" s="243"/>
      <c r="J90" s="239"/>
      <c r="K90" s="239"/>
      <c r="L90" s="244"/>
      <c r="M90" s="245"/>
      <c r="N90" s="246"/>
      <c r="O90" s="246"/>
      <c r="P90" s="246"/>
      <c r="Q90" s="246"/>
      <c r="R90" s="246"/>
      <c r="S90" s="246"/>
      <c r="T90" s="247"/>
      <c r="AT90" s="248" t="s">
        <v>127</v>
      </c>
      <c r="AU90" s="248" t="s">
        <v>81</v>
      </c>
      <c r="AV90" s="12" t="s">
        <v>81</v>
      </c>
      <c r="AW90" s="12" t="s">
        <v>33</v>
      </c>
      <c r="AX90" s="12" t="s">
        <v>69</v>
      </c>
      <c r="AY90" s="248" t="s">
        <v>116</v>
      </c>
    </row>
    <row r="91" spans="2:51" s="13" customFormat="1" ht="13.5">
      <c r="B91" s="249"/>
      <c r="C91" s="250"/>
      <c r="D91" s="225" t="s">
        <v>127</v>
      </c>
      <c r="E91" s="251" t="s">
        <v>21</v>
      </c>
      <c r="F91" s="252" t="s">
        <v>132</v>
      </c>
      <c r="G91" s="250"/>
      <c r="H91" s="253">
        <v>69.5</v>
      </c>
      <c r="I91" s="254"/>
      <c r="J91" s="250"/>
      <c r="K91" s="250"/>
      <c r="L91" s="255"/>
      <c r="M91" s="256"/>
      <c r="N91" s="257"/>
      <c r="O91" s="257"/>
      <c r="P91" s="257"/>
      <c r="Q91" s="257"/>
      <c r="R91" s="257"/>
      <c r="S91" s="257"/>
      <c r="T91" s="258"/>
      <c r="AT91" s="259" t="s">
        <v>127</v>
      </c>
      <c r="AU91" s="259" t="s">
        <v>81</v>
      </c>
      <c r="AV91" s="13" t="s">
        <v>123</v>
      </c>
      <c r="AW91" s="13" t="s">
        <v>33</v>
      </c>
      <c r="AX91" s="13" t="s">
        <v>74</v>
      </c>
      <c r="AY91" s="259" t="s">
        <v>116</v>
      </c>
    </row>
    <row r="92" spans="2:65" s="1" customFormat="1" ht="25.5" customHeight="1">
      <c r="B92" s="45"/>
      <c r="C92" s="213" t="s">
        <v>81</v>
      </c>
      <c r="D92" s="213" t="s">
        <v>118</v>
      </c>
      <c r="E92" s="214" t="s">
        <v>133</v>
      </c>
      <c r="F92" s="215" t="s">
        <v>134</v>
      </c>
      <c r="G92" s="216" t="s">
        <v>121</v>
      </c>
      <c r="H92" s="217">
        <v>34127.25</v>
      </c>
      <c r="I92" s="218"/>
      <c r="J92" s="219">
        <f>ROUND(I92*H92,2)</f>
        <v>0</v>
      </c>
      <c r="K92" s="215" t="s">
        <v>122</v>
      </c>
      <c r="L92" s="71"/>
      <c r="M92" s="220" t="s">
        <v>21</v>
      </c>
      <c r="N92" s="221" t="s">
        <v>40</v>
      </c>
      <c r="O92" s="46"/>
      <c r="P92" s="222">
        <f>O92*H92</f>
        <v>0</v>
      </c>
      <c r="Q92" s="222">
        <v>7E-05</v>
      </c>
      <c r="R92" s="222">
        <f>Q92*H92</f>
        <v>2.3889074999999997</v>
      </c>
      <c r="S92" s="222">
        <v>0.128</v>
      </c>
      <c r="T92" s="223">
        <f>S92*H92</f>
        <v>4368.2880000000005</v>
      </c>
      <c r="AR92" s="23" t="s">
        <v>123</v>
      </c>
      <c r="AT92" s="23" t="s">
        <v>118</v>
      </c>
      <c r="AU92" s="23" t="s">
        <v>81</v>
      </c>
      <c r="AY92" s="23" t="s">
        <v>116</v>
      </c>
      <c r="BE92" s="224">
        <f>IF(N92="základní",J92,0)</f>
        <v>0</v>
      </c>
      <c r="BF92" s="224">
        <f>IF(N92="snížená",J92,0)</f>
        <v>0</v>
      </c>
      <c r="BG92" s="224">
        <f>IF(N92="zákl. přenesená",J92,0)</f>
        <v>0</v>
      </c>
      <c r="BH92" s="224">
        <f>IF(N92="sníž. přenesená",J92,0)</f>
        <v>0</v>
      </c>
      <c r="BI92" s="224">
        <f>IF(N92="nulová",J92,0)</f>
        <v>0</v>
      </c>
      <c r="BJ92" s="23" t="s">
        <v>74</v>
      </c>
      <c r="BK92" s="224">
        <f>ROUND(I92*H92,2)</f>
        <v>0</v>
      </c>
      <c r="BL92" s="23" t="s">
        <v>123</v>
      </c>
      <c r="BM92" s="23" t="s">
        <v>135</v>
      </c>
    </row>
    <row r="93" spans="2:47" s="1" customFormat="1" ht="13.5">
      <c r="B93" s="45"/>
      <c r="C93" s="73"/>
      <c r="D93" s="225" t="s">
        <v>125</v>
      </c>
      <c r="E93" s="73"/>
      <c r="F93" s="226" t="s">
        <v>136</v>
      </c>
      <c r="G93" s="73"/>
      <c r="H93" s="73"/>
      <c r="I93" s="184"/>
      <c r="J93" s="73"/>
      <c r="K93" s="73"/>
      <c r="L93" s="71"/>
      <c r="M93" s="227"/>
      <c r="N93" s="46"/>
      <c r="O93" s="46"/>
      <c r="P93" s="46"/>
      <c r="Q93" s="46"/>
      <c r="R93" s="46"/>
      <c r="S93" s="46"/>
      <c r="T93" s="94"/>
      <c r="AT93" s="23" t="s">
        <v>125</v>
      </c>
      <c r="AU93" s="23" t="s">
        <v>81</v>
      </c>
    </row>
    <row r="94" spans="2:51" s="12" customFormat="1" ht="13.5">
      <c r="B94" s="238"/>
      <c r="C94" s="239"/>
      <c r="D94" s="225" t="s">
        <v>127</v>
      </c>
      <c r="E94" s="240" t="s">
        <v>21</v>
      </c>
      <c r="F94" s="241" t="s">
        <v>137</v>
      </c>
      <c r="G94" s="239"/>
      <c r="H94" s="242">
        <v>34011</v>
      </c>
      <c r="I94" s="243"/>
      <c r="J94" s="239"/>
      <c r="K94" s="239"/>
      <c r="L94" s="244"/>
      <c r="M94" s="245"/>
      <c r="N94" s="246"/>
      <c r="O94" s="246"/>
      <c r="P94" s="246"/>
      <c r="Q94" s="246"/>
      <c r="R94" s="246"/>
      <c r="S94" s="246"/>
      <c r="T94" s="247"/>
      <c r="AT94" s="248" t="s">
        <v>127</v>
      </c>
      <c r="AU94" s="248" t="s">
        <v>81</v>
      </c>
      <c r="AV94" s="12" t="s">
        <v>81</v>
      </c>
      <c r="AW94" s="12" t="s">
        <v>33</v>
      </c>
      <c r="AX94" s="12" t="s">
        <v>69</v>
      </c>
      <c r="AY94" s="248" t="s">
        <v>116</v>
      </c>
    </row>
    <row r="95" spans="2:51" s="12" customFormat="1" ht="13.5">
      <c r="B95" s="238"/>
      <c r="C95" s="239"/>
      <c r="D95" s="225" t="s">
        <v>127</v>
      </c>
      <c r="E95" s="240" t="s">
        <v>21</v>
      </c>
      <c r="F95" s="241" t="s">
        <v>138</v>
      </c>
      <c r="G95" s="239"/>
      <c r="H95" s="242">
        <v>116.25</v>
      </c>
      <c r="I95" s="243"/>
      <c r="J95" s="239"/>
      <c r="K95" s="239"/>
      <c r="L95" s="244"/>
      <c r="M95" s="245"/>
      <c r="N95" s="246"/>
      <c r="O95" s="246"/>
      <c r="P95" s="246"/>
      <c r="Q95" s="246"/>
      <c r="R95" s="246"/>
      <c r="S95" s="246"/>
      <c r="T95" s="247"/>
      <c r="AT95" s="248" t="s">
        <v>127</v>
      </c>
      <c r="AU95" s="248" t="s">
        <v>81</v>
      </c>
      <c r="AV95" s="12" t="s">
        <v>81</v>
      </c>
      <c r="AW95" s="12" t="s">
        <v>33</v>
      </c>
      <c r="AX95" s="12" t="s">
        <v>69</v>
      </c>
      <c r="AY95" s="248" t="s">
        <v>116</v>
      </c>
    </row>
    <row r="96" spans="2:51" s="13" customFormat="1" ht="13.5">
      <c r="B96" s="249"/>
      <c r="C96" s="250"/>
      <c r="D96" s="225" t="s">
        <v>127</v>
      </c>
      <c r="E96" s="251" t="s">
        <v>21</v>
      </c>
      <c r="F96" s="252" t="s">
        <v>132</v>
      </c>
      <c r="G96" s="250"/>
      <c r="H96" s="253">
        <v>34127.25</v>
      </c>
      <c r="I96" s="254"/>
      <c r="J96" s="250"/>
      <c r="K96" s="250"/>
      <c r="L96" s="255"/>
      <c r="M96" s="256"/>
      <c r="N96" s="257"/>
      <c r="O96" s="257"/>
      <c r="P96" s="257"/>
      <c r="Q96" s="257"/>
      <c r="R96" s="257"/>
      <c r="S96" s="257"/>
      <c r="T96" s="258"/>
      <c r="AT96" s="259" t="s">
        <v>127</v>
      </c>
      <c r="AU96" s="259" t="s">
        <v>81</v>
      </c>
      <c r="AV96" s="13" t="s">
        <v>123</v>
      </c>
      <c r="AW96" s="13" t="s">
        <v>33</v>
      </c>
      <c r="AX96" s="13" t="s">
        <v>74</v>
      </c>
      <c r="AY96" s="259" t="s">
        <v>116</v>
      </c>
    </row>
    <row r="97" spans="2:65" s="1" customFormat="1" ht="25.5" customHeight="1">
      <c r="B97" s="45"/>
      <c r="C97" s="213" t="s">
        <v>139</v>
      </c>
      <c r="D97" s="213" t="s">
        <v>118</v>
      </c>
      <c r="E97" s="214" t="s">
        <v>140</v>
      </c>
      <c r="F97" s="215" t="s">
        <v>141</v>
      </c>
      <c r="G97" s="216" t="s">
        <v>121</v>
      </c>
      <c r="H97" s="217">
        <v>28.75</v>
      </c>
      <c r="I97" s="218"/>
      <c r="J97" s="219">
        <f>ROUND(I97*H97,2)</f>
        <v>0</v>
      </c>
      <c r="K97" s="215" t="s">
        <v>122</v>
      </c>
      <c r="L97" s="71"/>
      <c r="M97" s="220" t="s">
        <v>21</v>
      </c>
      <c r="N97" s="221" t="s">
        <v>40</v>
      </c>
      <c r="O97" s="46"/>
      <c r="P97" s="222">
        <f>O97*H97</f>
        <v>0</v>
      </c>
      <c r="Q97" s="222">
        <v>0.00013</v>
      </c>
      <c r="R97" s="222">
        <f>Q97*H97</f>
        <v>0.0037374999999999995</v>
      </c>
      <c r="S97" s="222">
        <v>0.256</v>
      </c>
      <c r="T97" s="223">
        <f>S97*H97</f>
        <v>7.36</v>
      </c>
      <c r="AR97" s="23" t="s">
        <v>123</v>
      </c>
      <c r="AT97" s="23" t="s">
        <v>118</v>
      </c>
      <c r="AU97" s="23" t="s">
        <v>81</v>
      </c>
      <c r="AY97" s="23" t="s">
        <v>116</v>
      </c>
      <c r="BE97" s="224">
        <f>IF(N97="základní",J97,0)</f>
        <v>0</v>
      </c>
      <c r="BF97" s="224">
        <f>IF(N97="snížená",J97,0)</f>
        <v>0</v>
      </c>
      <c r="BG97" s="224">
        <f>IF(N97="zákl. přenesená",J97,0)</f>
        <v>0</v>
      </c>
      <c r="BH97" s="224">
        <f>IF(N97="sníž. přenesená",J97,0)</f>
        <v>0</v>
      </c>
      <c r="BI97" s="224">
        <f>IF(N97="nulová",J97,0)</f>
        <v>0</v>
      </c>
      <c r="BJ97" s="23" t="s">
        <v>74</v>
      </c>
      <c r="BK97" s="224">
        <f>ROUND(I97*H97,2)</f>
        <v>0</v>
      </c>
      <c r="BL97" s="23" t="s">
        <v>123</v>
      </c>
      <c r="BM97" s="23" t="s">
        <v>142</v>
      </c>
    </row>
    <row r="98" spans="2:47" s="1" customFormat="1" ht="13.5">
      <c r="B98" s="45"/>
      <c r="C98" s="73"/>
      <c r="D98" s="225" t="s">
        <v>125</v>
      </c>
      <c r="E98" s="73"/>
      <c r="F98" s="226" t="s">
        <v>136</v>
      </c>
      <c r="G98" s="73"/>
      <c r="H98" s="73"/>
      <c r="I98" s="184"/>
      <c r="J98" s="73"/>
      <c r="K98" s="73"/>
      <c r="L98" s="71"/>
      <c r="M98" s="227"/>
      <c r="N98" s="46"/>
      <c r="O98" s="46"/>
      <c r="P98" s="46"/>
      <c r="Q98" s="46"/>
      <c r="R98" s="46"/>
      <c r="S98" s="46"/>
      <c r="T98" s="94"/>
      <c r="AT98" s="23" t="s">
        <v>125</v>
      </c>
      <c r="AU98" s="23" t="s">
        <v>81</v>
      </c>
    </row>
    <row r="99" spans="2:51" s="12" customFormat="1" ht="13.5">
      <c r="B99" s="238"/>
      <c r="C99" s="239"/>
      <c r="D99" s="225" t="s">
        <v>127</v>
      </c>
      <c r="E99" s="240" t="s">
        <v>21</v>
      </c>
      <c r="F99" s="241" t="s">
        <v>143</v>
      </c>
      <c r="G99" s="239"/>
      <c r="H99" s="242">
        <v>28.75</v>
      </c>
      <c r="I99" s="243"/>
      <c r="J99" s="239"/>
      <c r="K99" s="239"/>
      <c r="L99" s="244"/>
      <c r="M99" s="245"/>
      <c r="N99" s="246"/>
      <c r="O99" s="246"/>
      <c r="P99" s="246"/>
      <c r="Q99" s="246"/>
      <c r="R99" s="246"/>
      <c r="S99" s="246"/>
      <c r="T99" s="247"/>
      <c r="AT99" s="248" t="s">
        <v>127</v>
      </c>
      <c r="AU99" s="248" t="s">
        <v>81</v>
      </c>
      <c r="AV99" s="12" t="s">
        <v>81</v>
      </c>
      <c r="AW99" s="12" t="s">
        <v>33</v>
      </c>
      <c r="AX99" s="12" t="s">
        <v>69</v>
      </c>
      <c r="AY99" s="248" t="s">
        <v>116</v>
      </c>
    </row>
    <row r="100" spans="2:51" s="13" customFormat="1" ht="13.5">
      <c r="B100" s="249"/>
      <c r="C100" s="250"/>
      <c r="D100" s="225" t="s">
        <v>127</v>
      </c>
      <c r="E100" s="251" t="s">
        <v>21</v>
      </c>
      <c r="F100" s="252" t="s">
        <v>132</v>
      </c>
      <c r="G100" s="250"/>
      <c r="H100" s="253">
        <v>28.75</v>
      </c>
      <c r="I100" s="254"/>
      <c r="J100" s="250"/>
      <c r="K100" s="250"/>
      <c r="L100" s="255"/>
      <c r="M100" s="256"/>
      <c r="N100" s="257"/>
      <c r="O100" s="257"/>
      <c r="P100" s="257"/>
      <c r="Q100" s="257"/>
      <c r="R100" s="257"/>
      <c r="S100" s="257"/>
      <c r="T100" s="258"/>
      <c r="AT100" s="259" t="s">
        <v>127</v>
      </c>
      <c r="AU100" s="259" t="s">
        <v>81</v>
      </c>
      <c r="AV100" s="13" t="s">
        <v>123</v>
      </c>
      <c r="AW100" s="13" t="s">
        <v>33</v>
      </c>
      <c r="AX100" s="13" t="s">
        <v>74</v>
      </c>
      <c r="AY100" s="259" t="s">
        <v>116</v>
      </c>
    </row>
    <row r="101" spans="2:65" s="1" customFormat="1" ht="16.5" customHeight="1">
      <c r="B101" s="45"/>
      <c r="C101" s="213" t="s">
        <v>123</v>
      </c>
      <c r="D101" s="213" t="s">
        <v>118</v>
      </c>
      <c r="E101" s="214" t="s">
        <v>144</v>
      </c>
      <c r="F101" s="215" t="s">
        <v>145</v>
      </c>
      <c r="G101" s="216" t="s">
        <v>146</v>
      </c>
      <c r="H101" s="217">
        <v>1172.8</v>
      </c>
      <c r="I101" s="218"/>
      <c r="J101" s="219">
        <f>ROUND(I101*H101,2)</f>
        <v>0</v>
      </c>
      <c r="K101" s="215" t="s">
        <v>122</v>
      </c>
      <c r="L101" s="71"/>
      <c r="M101" s="220" t="s">
        <v>21</v>
      </c>
      <c r="N101" s="221" t="s">
        <v>40</v>
      </c>
      <c r="O101" s="46"/>
      <c r="P101" s="222">
        <f>O101*H101</f>
        <v>0</v>
      </c>
      <c r="Q101" s="222">
        <v>0</v>
      </c>
      <c r="R101" s="222">
        <f>Q101*H101</f>
        <v>0</v>
      </c>
      <c r="S101" s="222">
        <v>0</v>
      </c>
      <c r="T101" s="223">
        <f>S101*H101</f>
        <v>0</v>
      </c>
      <c r="AR101" s="23" t="s">
        <v>123</v>
      </c>
      <c r="AT101" s="23" t="s">
        <v>118</v>
      </c>
      <c r="AU101" s="23" t="s">
        <v>81</v>
      </c>
      <c r="AY101" s="23" t="s">
        <v>116</v>
      </c>
      <c r="BE101" s="224">
        <f>IF(N101="základní",J101,0)</f>
        <v>0</v>
      </c>
      <c r="BF101" s="224">
        <f>IF(N101="snížená",J101,0)</f>
        <v>0</v>
      </c>
      <c r="BG101" s="224">
        <f>IF(N101="zákl. přenesená",J101,0)</f>
        <v>0</v>
      </c>
      <c r="BH101" s="224">
        <f>IF(N101="sníž. přenesená",J101,0)</f>
        <v>0</v>
      </c>
      <c r="BI101" s="224">
        <f>IF(N101="nulová",J101,0)</f>
        <v>0</v>
      </c>
      <c r="BJ101" s="23" t="s">
        <v>74</v>
      </c>
      <c r="BK101" s="224">
        <f>ROUND(I101*H101,2)</f>
        <v>0</v>
      </c>
      <c r="BL101" s="23" t="s">
        <v>123</v>
      </c>
      <c r="BM101" s="23" t="s">
        <v>147</v>
      </c>
    </row>
    <row r="102" spans="2:47" s="1" customFormat="1" ht="13.5">
      <c r="B102" s="45"/>
      <c r="C102" s="73"/>
      <c r="D102" s="225" t="s">
        <v>125</v>
      </c>
      <c r="E102" s="73"/>
      <c r="F102" s="226" t="s">
        <v>148</v>
      </c>
      <c r="G102" s="73"/>
      <c r="H102" s="73"/>
      <c r="I102" s="184"/>
      <c r="J102" s="73"/>
      <c r="K102" s="73"/>
      <c r="L102" s="71"/>
      <c r="M102" s="227"/>
      <c r="N102" s="46"/>
      <c r="O102" s="46"/>
      <c r="P102" s="46"/>
      <c r="Q102" s="46"/>
      <c r="R102" s="46"/>
      <c r="S102" s="46"/>
      <c r="T102" s="94"/>
      <c r="AT102" s="23" t="s">
        <v>125</v>
      </c>
      <c r="AU102" s="23" t="s">
        <v>81</v>
      </c>
    </row>
    <row r="103" spans="2:51" s="12" customFormat="1" ht="13.5">
      <c r="B103" s="238"/>
      <c r="C103" s="239"/>
      <c r="D103" s="225" t="s">
        <v>127</v>
      </c>
      <c r="E103" s="240" t="s">
        <v>21</v>
      </c>
      <c r="F103" s="241" t="s">
        <v>149</v>
      </c>
      <c r="G103" s="239"/>
      <c r="H103" s="242">
        <v>1172.8</v>
      </c>
      <c r="I103" s="243"/>
      <c r="J103" s="239"/>
      <c r="K103" s="239"/>
      <c r="L103" s="244"/>
      <c r="M103" s="245"/>
      <c r="N103" s="246"/>
      <c r="O103" s="246"/>
      <c r="P103" s="246"/>
      <c r="Q103" s="246"/>
      <c r="R103" s="246"/>
      <c r="S103" s="246"/>
      <c r="T103" s="247"/>
      <c r="AT103" s="248" t="s">
        <v>127</v>
      </c>
      <c r="AU103" s="248" t="s">
        <v>81</v>
      </c>
      <c r="AV103" s="12" t="s">
        <v>81</v>
      </c>
      <c r="AW103" s="12" t="s">
        <v>33</v>
      </c>
      <c r="AX103" s="12" t="s">
        <v>74</v>
      </c>
      <c r="AY103" s="248" t="s">
        <v>116</v>
      </c>
    </row>
    <row r="104" spans="2:65" s="1" customFormat="1" ht="16.5" customHeight="1">
      <c r="B104" s="45"/>
      <c r="C104" s="213" t="s">
        <v>150</v>
      </c>
      <c r="D104" s="213" t="s">
        <v>118</v>
      </c>
      <c r="E104" s="214" t="s">
        <v>151</v>
      </c>
      <c r="F104" s="215" t="s">
        <v>152</v>
      </c>
      <c r="G104" s="216" t="s">
        <v>146</v>
      </c>
      <c r="H104" s="217">
        <v>586.4</v>
      </c>
      <c r="I104" s="218"/>
      <c r="J104" s="219">
        <f>ROUND(I104*H104,2)</f>
        <v>0</v>
      </c>
      <c r="K104" s="215" t="s">
        <v>122</v>
      </c>
      <c r="L104" s="71"/>
      <c r="M104" s="220" t="s">
        <v>21</v>
      </c>
      <c r="N104" s="221" t="s">
        <v>40</v>
      </c>
      <c r="O104" s="46"/>
      <c r="P104" s="222">
        <f>O104*H104</f>
        <v>0</v>
      </c>
      <c r="Q104" s="222">
        <v>0</v>
      </c>
      <c r="R104" s="222">
        <f>Q104*H104</f>
        <v>0</v>
      </c>
      <c r="S104" s="222">
        <v>0</v>
      </c>
      <c r="T104" s="223">
        <f>S104*H104</f>
        <v>0</v>
      </c>
      <c r="AR104" s="23" t="s">
        <v>123</v>
      </c>
      <c r="AT104" s="23" t="s">
        <v>118</v>
      </c>
      <c r="AU104" s="23" t="s">
        <v>81</v>
      </c>
      <c r="AY104" s="23" t="s">
        <v>116</v>
      </c>
      <c r="BE104" s="224">
        <f>IF(N104="základní",J104,0)</f>
        <v>0</v>
      </c>
      <c r="BF104" s="224">
        <f>IF(N104="snížená",J104,0)</f>
        <v>0</v>
      </c>
      <c r="BG104" s="224">
        <f>IF(N104="zákl. přenesená",J104,0)</f>
        <v>0</v>
      </c>
      <c r="BH104" s="224">
        <f>IF(N104="sníž. přenesená",J104,0)</f>
        <v>0</v>
      </c>
      <c r="BI104" s="224">
        <f>IF(N104="nulová",J104,0)</f>
        <v>0</v>
      </c>
      <c r="BJ104" s="23" t="s">
        <v>74</v>
      </c>
      <c r="BK104" s="224">
        <f>ROUND(I104*H104,2)</f>
        <v>0</v>
      </c>
      <c r="BL104" s="23" t="s">
        <v>123</v>
      </c>
      <c r="BM104" s="23" t="s">
        <v>153</v>
      </c>
    </row>
    <row r="105" spans="2:47" s="1" customFormat="1" ht="13.5">
      <c r="B105" s="45"/>
      <c r="C105" s="73"/>
      <c r="D105" s="225" t="s">
        <v>125</v>
      </c>
      <c r="E105" s="73"/>
      <c r="F105" s="226" t="s">
        <v>148</v>
      </c>
      <c r="G105" s="73"/>
      <c r="H105" s="73"/>
      <c r="I105" s="184"/>
      <c r="J105" s="73"/>
      <c r="K105" s="73"/>
      <c r="L105" s="71"/>
      <c r="M105" s="227"/>
      <c r="N105" s="46"/>
      <c r="O105" s="46"/>
      <c r="P105" s="46"/>
      <c r="Q105" s="46"/>
      <c r="R105" s="46"/>
      <c r="S105" s="46"/>
      <c r="T105" s="94"/>
      <c r="AT105" s="23" t="s">
        <v>125</v>
      </c>
      <c r="AU105" s="23" t="s">
        <v>81</v>
      </c>
    </row>
    <row r="106" spans="2:51" s="12" customFormat="1" ht="13.5">
      <c r="B106" s="238"/>
      <c r="C106" s="239"/>
      <c r="D106" s="225" t="s">
        <v>127</v>
      </c>
      <c r="E106" s="240" t="s">
        <v>21</v>
      </c>
      <c r="F106" s="241" t="s">
        <v>154</v>
      </c>
      <c r="G106" s="239"/>
      <c r="H106" s="242">
        <v>586.4</v>
      </c>
      <c r="I106" s="243"/>
      <c r="J106" s="239"/>
      <c r="K106" s="239"/>
      <c r="L106" s="244"/>
      <c r="M106" s="245"/>
      <c r="N106" s="246"/>
      <c r="O106" s="246"/>
      <c r="P106" s="246"/>
      <c r="Q106" s="246"/>
      <c r="R106" s="246"/>
      <c r="S106" s="246"/>
      <c r="T106" s="247"/>
      <c r="AT106" s="248" t="s">
        <v>127</v>
      </c>
      <c r="AU106" s="248" t="s">
        <v>81</v>
      </c>
      <c r="AV106" s="12" t="s">
        <v>81</v>
      </c>
      <c r="AW106" s="12" t="s">
        <v>33</v>
      </c>
      <c r="AX106" s="12" t="s">
        <v>74</v>
      </c>
      <c r="AY106" s="248" t="s">
        <v>116</v>
      </c>
    </row>
    <row r="107" spans="2:65" s="1" customFormat="1" ht="16.5" customHeight="1">
      <c r="B107" s="45"/>
      <c r="C107" s="213" t="s">
        <v>155</v>
      </c>
      <c r="D107" s="213" t="s">
        <v>118</v>
      </c>
      <c r="E107" s="214" t="s">
        <v>156</v>
      </c>
      <c r="F107" s="215" t="s">
        <v>157</v>
      </c>
      <c r="G107" s="216" t="s">
        <v>146</v>
      </c>
      <c r="H107" s="217">
        <v>93.475</v>
      </c>
      <c r="I107" s="218"/>
      <c r="J107" s="219">
        <f>ROUND(I107*H107,2)</f>
        <v>0</v>
      </c>
      <c r="K107" s="215" t="s">
        <v>122</v>
      </c>
      <c r="L107" s="71"/>
      <c r="M107" s="220" t="s">
        <v>21</v>
      </c>
      <c r="N107" s="221" t="s">
        <v>40</v>
      </c>
      <c r="O107" s="46"/>
      <c r="P107" s="222">
        <f>O107*H107</f>
        <v>0</v>
      </c>
      <c r="Q107" s="222">
        <v>0</v>
      </c>
      <c r="R107" s="222">
        <f>Q107*H107</f>
        <v>0</v>
      </c>
      <c r="S107" s="222">
        <v>0</v>
      </c>
      <c r="T107" s="223">
        <f>S107*H107</f>
        <v>0</v>
      </c>
      <c r="AR107" s="23" t="s">
        <v>123</v>
      </c>
      <c r="AT107" s="23" t="s">
        <v>118</v>
      </c>
      <c r="AU107" s="23" t="s">
        <v>81</v>
      </c>
      <c r="AY107" s="23" t="s">
        <v>116</v>
      </c>
      <c r="BE107" s="224">
        <f>IF(N107="základní",J107,0)</f>
        <v>0</v>
      </c>
      <c r="BF107" s="224">
        <f>IF(N107="snížená",J107,0)</f>
        <v>0</v>
      </c>
      <c r="BG107" s="224">
        <f>IF(N107="zákl. přenesená",J107,0)</f>
        <v>0</v>
      </c>
      <c r="BH107" s="224">
        <f>IF(N107="sníž. přenesená",J107,0)</f>
        <v>0</v>
      </c>
      <c r="BI107" s="224">
        <f>IF(N107="nulová",J107,0)</f>
        <v>0</v>
      </c>
      <c r="BJ107" s="23" t="s">
        <v>74</v>
      </c>
      <c r="BK107" s="224">
        <f>ROUND(I107*H107,2)</f>
        <v>0</v>
      </c>
      <c r="BL107" s="23" t="s">
        <v>123</v>
      </c>
      <c r="BM107" s="23" t="s">
        <v>158</v>
      </c>
    </row>
    <row r="108" spans="2:47" s="1" customFormat="1" ht="13.5">
      <c r="B108" s="45"/>
      <c r="C108" s="73"/>
      <c r="D108" s="225" t="s">
        <v>125</v>
      </c>
      <c r="E108" s="73"/>
      <c r="F108" s="226" t="s">
        <v>159</v>
      </c>
      <c r="G108" s="73"/>
      <c r="H108" s="73"/>
      <c r="I108" s="184"/>
      <c r="J108" s="73"/>
      <c r="K108" s="73"/>
      <c r="L108" s="71"/>
      <c r="M108" s="227"/>
      <c r="N108" s="46"/>
      <c r="O108" s="46"/>
      <c r="P108" s="46"/>
      <c r="Q108" s="46"/>
      <c r="R108" s="46"/>
      <c r="S108" s="46"/>
      <c r="T108" s="94"/>
      <c r="AT108" s="23" t="s">
        <v>125</v>
      </c>
      <c r="AU108" s="23" t="s">
        <v>81</v>
      </c>
    </row>
    <row r="109" spans="2:51" s="11" customFormat="1" ht="13.5">
      <c r="B109" s="228"/>
      <c r="C109" s="229"/>
      <c r="D109" s="225" t="s">
        <v>127</v>
      </c>
      <c r="E109" s="230" t="s">
        <v>21</v>
      </c>
      <c r="F109" s="231" t="s">
        <v>160</v>
      </c>
      <c r="G109" s="229"/>
      <c r="H109" s="230" t="s">
        <v>21</v>
      </c>
      <c r="I109" s="232"/>
      <c r="J109" s="229"/>
      <c r="K109" s="229"/>
      <c r="L109" s="233"/>
      <c r="M109" s="234"/>
      <c r="N109" s="235"/>
      <c r="O109" s="235"/>
      <c r="P109" s="235"/>
      <c r="Q109" s="235"/>
      <c r="R109" s="235"/>
      <c r="S109" s="235"/>
      <c r="T109" s="236"/>
      <c r="AT109" s="237" t="s">
        <v>127</v>
      </c>
      <c r="AU109" s="237" t="s">
        <v>81</v>
      </c>
      <c r="AV109" s="11" t="s">
        <v>74</v>
      </c>
      <c r="AW109" s="11" t="s">
        <v>33</v>
      </c>
      <c r="AX109" s="11" t="s">
        <v>69</v>
      </c>
      <c r="AY109" s="237" t="s">
        <v>116</v>
      </c>
    </row>
    <row r="110" spans="2:51" s="12" customFormat="1" ht="13.5">
      <c r="B110" s="238"/>
      <c r="C110" s="239"/>
      <c r="D110" s="225" t="s">
        <v>127</v>
      </c>
      <c r="E110" s="240" t="s">
        <v>21</v>
      </c>
      <c r="F110" s="241" t="s">
        <v>161</v>
      </c>
      <c r="G110" s="239"/>
      <c r="H110" s="242">
        <v>40</v>
      </c>
      <c r="I110" s="243"/>
      <c r="J110" s="239"/>
      <c r="K110" s="239"/>
      <c r="L110" s="244"/>
      <c r="M110" s="245"/>
      <c r="N110" s="246"/>
      <c r="O110" s="246"/>
      <c r="P110" s="246"/>
      <c r="Q110" s="246"/>
      <c r="R110" s="246"/>
      <c r="S110" s="246"/>
      <c r="T110" s="247"/>
      <c r="AT110" s="248" t="s">
        <v>127</v>
      </c>
      <c r="AU110" s="248" t="s">
        <v>81</v>
      </c>
      <c r="AV110" s="12" t="s">
        <v>81</v>
      </c>
      <c r="AW110" s="12" t="s">
        <v>33</v>
      </c>
      <c r="AX110" s="12" t="s">
        <v>69</v>
      </c>
      <c r="AY110" s="248" t="s">
        <v>116</v>
      </c>
    </row>
    <row r="111" spans="2:51" s="12" customFormat="1" ht="13.5">
      <c r="B111" s="238"/>
      <c r="C111" s="239"/>
      <c r="D111" s="225" t="s">
        <v>127</v>
      </c>
      <c r="E111" s="240" t="s">
        <v>21</v>
      </c>
      <c r="F111" s="241" t="s">
        <v>162</v>
      </c>
      <c r="G111" s="239"/>
      <c r="H111" s="242">
        <v>30.475</v>
      </c>
      <c r="I111" s="243"/>
      <c r="J111" s="239"/>
      <c r="K111" s="239"/>
      <c r="L111" s="244"/>
      <c r="M111" s="245"/>
      <c r="N111" s="246"/>
      <c r="O111" s="246"/>
      <c r="P111" s="246"/>
      <c r="Q111" s="246"/>
      <c r="R111" s="246"/>
      <c r="S111" s="246"/>
      <c r="T111" s="247"/>
      <c r="AT111" s="248" t="s">
        <v>127</v>
      </c>
      <c r="AU111" s="248" t="s">
        <v>81</v>
      </c>
      <c r="AV111" s="12" t="s">
        <v>81</v>
      </c>
      <c r="AW111" s="12" t="s">
        <v>33</v>
      </c>
      <c r="AX111" s="12" t="s">
        <v>69</v>
      </c>
      <c r="AY111" s="248" t="s">
        <v>116</v>
      </c>
    </row>
    <row r="112" spans="2:51" s="12" customFormat="1" ht="13.5">
      <c r="B112" s="238"/>
      <c r="C112" s="239"/>
      <c r="D112" s="225" t="s">
        <v>127</v>
      </c>
      <c r="E112" s="240" t="s">
        <v>21</v>
      </c>
      <c r="F112" s="241" t="s">
        <v>163</v>
      </c>
      <c r="G112" s="239"/>
      <c r="H112" s="242">
        <v>23</v>
      </c>
      <c r="I112" s="243"/>
      <c r="J112" s="239"/>
      <c r="K112" s="239"/>
      <c r="L112" s="244"/>
      <c r="M112" s="245"/>
      <c r="N112" s="246"/>
      <c r="O112" s="246"/>
      <c r="P112" s="246"/>
      <c r="Q112" s="246"/>
      <c r="R112" s="246"/>
      <c r="S112" s="246"/>
      <c r="T112" s="247"/>
      <c r="AT112" s="248" t="s">
        <v>127</v>
      </c>
      <c r="AU112" s="248" t="s">
        <v>81</v>
      </c>
      <c r="AV112" s="12" t="s">
        <v>81</v>
      </c>
      <c r="AW112" s="12" t="s">
        <v>33</v>
      </c>
      <c r="AX112" s="12" t="s">
        <v>69</v>
      </c>
      <c r="AY112" s="248" t="s">
        <v>116</v>
      </c>
    </row>
    <row r="113" spans="2:51" s="13" customFormat="1" ht="13.5">
      <c r="B113" s="249"/>
      <c r="C113" s="250"/>
      <c r="D113" s="225" t="s">
        <v>127</v>
      </c>
      <c r="E113" s="251" t="s">
        <v>21</v>
      </c>
      <c r="F113" s="252" t="s">
        <v>132</v>
      </c>
      <c r="G113" s="250"/>
      <c r="H113" s="253">
        <v>93.475</v>
      </c>
      <c r="I113" s="254"/>
      <c r="J113" s="250"/>
      <c r="K113" s="250"/>
      <c r="L113" s="255"/>
      <c r="M113" s="256"/>
      <c r="N113" s="257"/>
      <c r="O113" s="257"/>
      <c r="P113" s="257"/>
      <c r="Q113" s="257"/>
      <c r="R113" s="257"/>
      <c r="S113" s="257"/>
      <c r="T113" s="258"/>
      <c r="AT113" s="259" t="s">
        <v>127</v>
      </c>
      <c r="AU113" s="259" t="s">
        <v>81</v>
      </c>
      <c r="AV113" s="13" t="s">
        <v>123</v>
      </c>
      <c r="AW113" s="13" t="s">
        <v>33</v>
      </c>
      <c r="AX113" s="13" t="s">
        <v>74</v>
      </c>
      <c r="AY113" s="259" t="s">
        <v>116</v>
      </c>
    </row>
    <row r="114" spans="2:65" s="1" customFormat="1" ht="16.5" customHeight="1">
      <c r="B114" s="45"/>
      <c r="C114" s="213" t="s">
        <v>164</v>
      </c>
      <c r="D114" s="213" t="s">
        <v>118</v>
      </c>
      <c r="E114" s="214" t="s">
        <v>165</v>
      </c>
      <c r="F114" s="215" t="s">
        <v>166</v>
      </c>
      <c r="G114" s="216" t="s">
        <v>146</v>
      </c>
      <c r="H114" s="217">
        <v>46.738</v>
      </c>
      <c r="I114" s="218"/>
      <c r="J114" s="219">
        <f>ROUND(I114*H114,2)</f>
        <v>0</v>
      </c>
      <c r="K114" s="215" t="s">
        <v>122</v>
      </c>
      <c r="L114" s="71"/>
      <c r="M114" s="220" t="s">
        <v>21</v>
      </c>
      <c r="N114" s="221" t="s">
        <v>40</v>
      </c>
      <c r="O114" s="46"/>
      <c r="P114" s="222">
        <f>O114*H114</f>
        <v>0</v>
      </c>
      <c r="Q114" s="222">
        <v>0</v>
      </c>
      <c r="R114" s="222">
        <f>Q114*H114</f>
        <v>0</v>
      </c>
      <c r="S114" s="222">
        <v>0</v>
      </c>
      <c r="T114" s="223">
        <f>S114*H114</f>
        <v>0</v>
      </c>
      <c r="AR114" s="23" t="s">
        <v>123</v>
      </c>
      <c r="AT114" s="23" t="s">
        <v>118</v>
      </c>
      <c r="AU114" s="23" t="s">
        <v>81</v>
      </c>
      <c r="AY114" s="23" t="s">
        <v>116</v>
      </c>
      <c r="BE114" s="224">
        <f>IF(N114="základní",J114,0)</f>
        <v>0</v>
      </c>
      <c r="BF114" s="224">
        <f>IF(N114="snížená",J114,0)</f>
        <v>0</v>
      </c>
      <c r="BG114" s="224">
        <f>IF(N114="zákl. přenesená",J114,0)</f>
        <v>0</v>
      </c>
      <c r="BH114" s="224">
        <f>IF(N114="sníž. přenesená",J114,0)</f>
        <v>0</v>
      </c>
      <c r="BI114" s="224">
        <f>IF(N114="nulová",J114,0)</f>
        <v>0</v>
      </c>
      <c r="BJ114" s="23" t="s">
        <v>74</v>
      </c>
      <c r="BK114" s="224">
        <f>ROUND(I114*H114,2)</f>
        <v>0</v>
      </c>
      <c r="BL114" s="23" t="s">
        <v>123</v>
      </c>
      <c r="BM114" s="23" t="s">
        <v>167</v>
      </c>
    </row>
    <row r="115" spans="2:47" s="1" customFormat="1" ht="13.5">
      <c r="B115" s="45"/>
      <c r="C115" s="73"/>
      <c r="D115" s="225" t="s">
        <v>125</v>
      </c>
      <c r="E115" s="73"/>
      <c r="F115" s="226" t="s">
        <v>159</v>
      </c>
      <c r="G115" s="73"/>
      <c r="H115" s="73"/>
      <c r="I115" s="184"/>
      <c r="J115" s="73"/>
      <c r="K115" s="73"/>
      <c r="L115" s="71"/>
      <c r="M115" s="227"/>
      <c r="N115" s="46"/>
      <c r="O115" s="46"/>
      <c r="P115" s="46"/>
      <c r="Q115" s="46"/>
      <c r="R115" s="46"/>
      <c r="S115" s="46"/>
      <c r="T115" s="94"/>
      <c r="AT115" s="23" t="s">
        <v>125</v>
      </c>
      <c r="AU115" s="23" t="s">
        <v>81</v>
      </c>
    </row>
    <row r="116" spans="2:51" s="12" customFormat="1" ht="13.5">
      <c r="B116" s="238"/>
      <c r="C116" s="239"/>
      <c r="D116" s="225" t="s">
        <v>127</v>
      </c>
      <c r="E116" s="240" t="s">
        <v>21</v>
      </c>
      <c r="F116" s="241" t="s">
        <v>168</v>
      </c>
      <c r="G116" s="239"/>
      <c r="H116" s="242">
        <v>46.738</v>
      </c>
      <c r="I116" s="243"/>
      <c r="J116" s="239"/>
      <c r="K116" s="239"/>
      <c r="L116" s="244"/>
      <c r="M116" s="245"/>
      <c r="N116" s="246"/>
      <c r="O116" s="246"/>
      <c r="P116" s="246"/>
      <c r="Q116" s="246"/>
      <c r="R116" s="246"/>
      <c r="S116" s="246"/>
      <c r="T116" s="247"/>
      <c r="AT116" s="248" t="s">
        <v>127</v>
      </c>
      <c r="AU116" s="248" t="s">
        <v>81</v>
      </c>
      <c r="AV116" s="12" t="s">
        <v>81</v>
      </c>
      <c r="AW116" s="12" t="s">
        <v>33</v>
      </c>
      <c r="AX116" s="12" t="s">
        <v>74</v>
      </c>
      <c r="AY116" s="248" t="s">
        <v>116</v>
      </c>
    </row>
    <row r="117" spans="2:65" s="1" customFormat="1" ht="16.5" customHeight="1">
      <c r="B117" s="45"/>
      <c r="C117" s="213" t="s">
        <v>169</v>
      </c>
      <c r="D117" s="213" t="s">
        <v>118</v>
      </c>
      <c r="E117" s="214" t="s">
        <v>170</v>
      </c>
      <c r="F117" s="215" t="s">
        <v>171</v>
      </c>
      <c r="G117" s="216" t="s">
        <v>146</v>
      </c>
      <c r="H117" s="217">
        <v>1237.8</v>
      </c>
      <c r="I117" s="218"/>
      <c r="J117" s="219">
        <f>ROUND(I117*H117,2)</f>
        <v>0</v>
      </c>
      <c r="K117" s="215" t="s">
        <v>122</v>
      </c>
      <c r="L117" s="71"/>
      <c r="M117" s="220" t="s">
        <v>21</v>
      </c>
      <c r="N117" s="221" t="s">
        <v>40</v>
      </c>
      <c r="O117" s="46"/>
      <c r="P117" s="222">
        <f>O117*H117</f>
        <v>0</v>
      </c>
      <c r="Q117" s="222">
        <v>0</v>
      </c>
      <c r="R117" s="222">
        <f>Q117*H117</f>
        <v>0</v>
      </c>
      <c r="S117" s="222">
        <v>0</v>
      </c>
      <c r="T117" s="223">
        <f>S117*H117</f>
        <v>0</v>
      </c>
      <c r="AR117" s="23" t="s">
        <v>123</v>
      </c>
      <c r="AT117" s="23" t="s">
        <v>118</v>
      </c>
      <c r="AU117" s="23" t="s">
        <v>81</v>
      </c>
      <c r="AY117" s="23" t="s">
        <v>116</v>
      </c>
      <c r="BE117" s="224">
        <f>IF(N117="základní",J117,0)</f>
        <v>0</v>
      </c>
      <c r="BF117" s="224">
        <f>IF(N117="snížená",J117,0)</f>
        <v>0</v>
      </c>
      <c r="BG117" s="224">
        <f>IF(N117="zákl. přenesená",J117,0)</f>
        <v>0</v>
      </c>
      <c r="BH117" s="224">
        <f>IF(N117="sníž. přenesená",J117,0)</f>
        <v>0</v>
      </c>
      <c r="BI117" s="224">
        <f>IF(N117="nulová",J117,0)</f>
        <v>0</v>
      </c>
      <c r="BJ117" s="23" t="s">
        <v>74</v>
      </c>
      <c r="BK117" s="224">
        <f>ROUND(I117*H117,2)</f>
        <v>0</v>
      </c>
      <c r="BL117" s="23" t="s">
        <v>123</v>
      </c>
      <c r="BM117" s="23" t="s">
        <v>172</v>
      </c>
    </row>
    <row r="118" spans="2:47" s="1" customFormat="1" ht="13.5">
      <c r="B118" s="45"/>
      <c r="C118" s="73"/>
      <c r="D118" s="225" t="s">
        <v>125</v>
      </c>
      <c r="E118" s="73"/>
      <c r="F118" s="226" t="s">
        <v>173</v>
      </c>
      <c r="G118" s="73"/>
      <c r="H118" s="73"/>
      <c r="I118" s="184"/>
      <c r="J118" s="73"/>
      <c r="K118" s="73"/>
      <c r="L118" s="71"/>
      <c r="M118" s="227"/>
      <c r="N118" s="46"/>
      <c r="O118" s="46"/>
      <c r="P118" s="46"/>
      <c r="Q118" s="46"/>
      <c r="R118" s="46"/>
      <c r="S118" s="46"/>
      <c r="T118" s="94"/>
      <c r="AT118" s="23" t="s">
        <v>125</v>
      </c>
      <c r="AU118" s="23" t="s">
        <v>81</v>
      </c>
    </row>
    <row r="119" spans="2:51" s="12" customFormat="1" ht="13.5">
      <c r="B119" s="238"/>
      <c r="C119" s="239"/>
      <c r="D119" s="225" t="s">
        <v>127</v>
      </c>
      <c r="E119" s="240" t="s">
        <v>21</v>
      </c>
      <c r="F119" s="241" t="s">
        <v>174</v>
      </c>
      <c r="G119" s="239"/>
      <c r="H119" s="242">
        <v>1266.275</v>
      </c>
      <c r="I119" s="243"/>
      <c r="J119" s="239"/>
      <c r="K119" s="239"/>
      <c r="L119" s="244"/>
      <c r="M119" s="245"/>
      <c r="N119" s="246"/>
      <c r="O119" s="246"/>
      <c r="P119" s="246"/>
      <c r="Q119" s="246"/>
      <c r="R119" s="246"/>
      <c r="S119" s="246"/>
      <c r="T119" s="247"/>
      <c r="AT119" s="248" t="s">
        <v>127</v>
      </c>
      <c r="AU119" s="248" t="s">
        <v>81</v>
      </c>
      <c r="AV119" s="12" t="s">
        <v>81</v>
      </c>
      <c r="AW119" s="12" t="s">
        <v>33</v>
      </c>
      <c r="AX119" s="12" t="s">
        <v>69</v>
      </c>
      <c r="AY119" s="248" t="s">
        <v>116</v>
      </c>
    </row>
    <row r="120" spans="2:51" s="12" customFormat="1" ht="13.5">
      <c r="B120" s="238"/>
      <c r="C120" s="239"/>
      <c r="D120" s="225" t="s">
        <v>127</v>
      </c>
      <c r="E120" s="240" t="s">
        <v>21</v>
      </c>
      <c r="F120" s="241" t="s">
        <v>175</v>
      </c>
      <c r="G120" s="239"/>
      <c r="H120" s="242">
        <v>-28.475</v>
      </c>
      <c r="I120" s="243"/>
      <c r="J120" s="239"/>
      <c r="K120" s="239"/>
      <c r="L120" s="244"/>
      <c r="M120" s="245"/>
      <c r="N120" s="246"/>
      <c r="O120" s="246"/>
      <c r="P120" s="246"/>
      <c r="Q120" s="246"/>
      <c r="R120" s="246"/>
      <c r="S120" s="246"/>
      <c r="T120" s="247"/>
      <c r="AT120" s="248" t="s">
        <v>127</v>
      </c>
      <c r="AU120" s="248" t="s">
        <v>81</v>
      </c>
      <c r="AV120" s="12" t="s">
        <v>81</v>
      </c>
      <c r="AW120" s="12" t="s">
        <v>33</v>
      </c>
      <c r="AX120" s="12" t="s">
        <v>69</v>
      </c>
      <c r="AY120" s="248" t="s">
        <v>116</v>
      </c>
    </row>
    <row r="121" spans="2:51" s="13" customFormat="1" ht="13.5">
      <c r="B121" s="249"/>
      <c r="C121" s="250"/>
      <c r="D121" s="225" t="s">
        <v>127</v>
      </c>
      <c r="E121" s="251" t="s">
        <v>21</v>
      </c>
      <c r="F121" s="252" t="s">
        <v>132</v>
      </c>
      <c r="G121" s="250"/>
      <c r="H121" s="253">
        <v>1237.8</v>
      </c>
      <c r="I121" s="254"/>
      <c r="J121" s="250"/>
      <c r="K121" s="250"/>
      <c r="L121" s="255"/>
      <c r="M121" s="256"/>
      <c r="N121" s="257"/>
      <c r="O121" s="257"/>
      <c r="P121" s="257"/>
      <c r="Q121" s="257"/>
      <c r="R121" s="257"/>
      <c r="S121" s="257"/>
      <c r="T121" s="258"/>
      <c r="AT121" s="259" t="s">
        <v>127</v>
      </c>
      <c r="AU121" s="259" t="s">
        <v>81</v>
      </c>
      <c r="AV121" s="13" t="s">
        <v>123</v>
      </c>
      <c r="AW121" s="13" t="s">
        <v>33</v>
      </c>
      <c r="AX121" s="13" t="s">
        <v>74</v>
      </c>
      <c r="AY121" s="259" t="s">
        <v>116</v>
      </c>
    </row>
    <row r="122" spans="2:65" s="1" customFormat="1" ht="25.5" customHeight="1">
      <c r="B122" s="45"/>
      <c r="C122" s="213" t="s">
        <v>176</v>
      </c>
      <c r="D122" s="213" t="s">
        <v>118</v>
      </c>
      <c r="E122" s="214" t="s">
        <v>177</v>
      </c>
      <c r="F122" s="215" t="s">
        <v>178</v>
      </c>
      <c r="G122" s="216" t="s">
        <v>146</v>
      </c>
      <c r="H122" s="217">
        <v>33420.6</v>
      </c>
      <c r="I122" s="218"/>
      <c r="J122" s="219">
        <f>ROUND(I122*H122,2)</f>
        <v>0</v>
      </c>
      <c r="K122" s="215" t="s">
        <v>122</v>
      </c>
      <c r="L122" s="71"/>
      <c r="M122" s="220" t="s">
        <v>21</v>
      </c>
      <c r="N122" s="221" t="s">
        <v>40</v>
      </c>
      <c r="O122" s="46"/>
      <c r="P122" s="222">
        <f>O122*H122</f>
        <v>0</v>
      </c>
      <c r="Q122" s="222">
        <v>0</v>
      </c>
      <c r="R122" s="222">
        <f>Q122*H122</f>
        <v>0</v>
      </c>
      <c r="S122" s="222">
        <v>0</v>
      </c>
      <c r="T122" s="223">
        <f>S122*H122</f>
        <v>0</v>
      </c>
      <c r="AR122" s="23" t="s">
        <v>123</v>
      </c>
      <c r="AT122" s="23" t="s">
        <v>118</v>
      </c>
      <c r="AU122" s="23" t="s">
        <v>81</v>
      </c>
      <c r="AY122" s="23" t="s">
        <v>116</v>
      </c>
      <c r="BE122" s="224">
        <f>IF(N122="základní",J122,0)</f>
        <v>0</v>
      </c>
      <c r="BF122" s="224">
        <f>IF(N122="snížená",J122,0)</f>
        <v>0</v>
      </c>
      <c r="BG122" s="224">
        <f>IF(N122="zákl. přenesená",J122,0)</f>
        <v>0</v>
      </c>
      <c r="BH122" s="224">
        <f>IF(N122="sníž. přenesená",J122,0)</f>
        <v>0</v>
      </c>
      <c r="BI122" s="224">
        <f>IF(N122="nulová",J122,0)</f>
        <v>0</v>
      </c>
      <c r="BJ122" s="23" t="s">
        <v>74</v>
      </c>
      <c r="BK122" s="224">
        <f>ROUND(I122*H122,2)</f>
        <v>0</v>
      </c>
      <c r="BL122" s="23" t="s">
        <v>123</v>
      </c>
      <c r="BM122" s="23" t="s">
        <v>179</v>
      </c>
    </row>
    <row r="123" spans="2:47" s="1" customFormat="1" ht="13.5">
      <c r="B123" s="45"/>
      <c r="C123" s="73"/>
      <c r="D123" s="225" t="s">
        <v>125</v>
      </c>
      <c r="E123" s="73"/>
      <c r="F123" s="226" t="s">
        <v>173</v>
      </c>
      <c r="G123" s="73"/>
      <c r="H123" s="73"/>
      <c r="I123" s="184"/>
      <c r="J123" s="73"/>
      <c r="K123" s="73"/>
      <c r="L123" s="71"/>
      <c r="M123" s="227"/>
      <c r="N123" s="46"/>
      <c r="O123" s="46"/>
      <c r="P123" s="46"/>
      <c r="Q123" s="46"/>
      <c r="R123" s="46"/>
      <c r="S123" s="46"/>
      <c r="T123" s="94"/>
      <c r="AT123" s="23" t="s">
        <v>125</v>
      </c>
      <c r="AU123" s="23" t="s">
        <v>81</v>
      </c>
    </row>
    <row r="124" spans="2:51" s="12" customFormat="1" ht="13.5">
      <c r="B124" s="238"/>
      <c r="C124" s="239"/>
      <c r="D124" s="225" t="s">
        <v>127</v>
      </c>
      <c r="E124" s="240" t="s">
        <v>21</v>
      </c>
      <c r="F124" s="241" t="s">
        <v>180</v>
      </c>
      <c r="G124" s="239"/>
      <c r="H124" s="242">
        <v>33420.6</v>
      </c>
      <c r="I124" s="243"/>
      <c r="J124" s="239"/>
      <c r="K124" s="239"/>
      <c r="L124" s="244"/>
      <c r="M124" s="245"/>
      <c r="N124" s="246"/>
      <c r="O124" s="246"/>
      <c r="P124" s="246"/>
      <c r="Q124" s="246"/>
      <c r="R124" s="246"/>
      <c r="S124" s="246"/>
      <c r="T124" s="247"/>
      <c r="AT124" s="248" t="s">
        <v>127</v>
      </c>
      <c r="AU124" s="248" t="s">
        <v>81</v>
      </c>
      <c r="AV124" s="12" t="s">
        <v>81</v>
      </c>
      <c r="AW124" s="12" t="s">
        <v>33</v>
      </c>
      <c r="AX124" s="12" t="s">
        <v>74</v>
      </c>
      <c r="AY124" s="248" t="s">
        <v>116</v>
      </c>
    </row>
    <row r="125" spans="2:65" s="1" customFormat="1" ht="16.5" customHeight="1">
      <c r="B125" s="45"/>
      <c r="C125" s="213" t="s">
        <v>181</v>
      </c>
      <c r="D125" s="213" t="s">
        <v>118</v>
      </c>
      <c r="E125" s="214" t="s">
        <v>182</v>
      </c>
      <c r="F125" s="215" t="s">
        <v>183</v>
      </c>
      <c r="G125" s="216" t="s">
        <v>184</v>
      </c>
      <c r="H125" s="217">
        <v>2351.82</v>
      </c>
      <c r="I125" s="218"/>
      <c r="J125" s="219">
        <f>ROUND(I125*H125,2)</f>
        <v>0</v>
      </c>
      <c r="K125" s="215" t="s">
        <v>122</v>
      </c>
      <c r="L125" s="71"/>
      <c r="M125" s="220" t="s">
        <v>21</v>
      </c>
      <c r="N125" s="221" t="s">
        <v>40</v>
      </c>
      <c r="O125" s="46"/>
      <c r="P125" s="222">
        <f>O125*H125</f>
        <v>0</v>
      </c>
      <c r="Q125" s="222">
        <v>0</v>
      </c>
      <c r="R125" s="222">
        <f>Q125*H125</f>
        <v>0</v>
      </c>
      <c r="S125" s="222">
        <v>0</v>
      </c>
      <c r="T125" s="223">
        <f>S125*H125</f>
        <v>0</v>
      </c>
      <c r="AR125" s="23" t="s">
        <v>123</v>
      </c>
      <c r="AT125" s="23" t="s">
        <v>118</v>
      </c>
      <c r="AU125" s="23" t="s">
        <v>81</v>
      </c>
      <c r="AY125" s="23" t="s">
        <v>116</v>
      </c>
      <c r="BE125" s="224">
        <f>IF(N125="základní",J125,0)</f>
        <v>0</v>
      </c>
      <c r="BF125" s="224">
        <f>IF(N125="snížená",J125,0)</f>
        <v>0</v>
      </c>
      <c r="BG125" s="224">
        <f>IF(N125="zákl. přenesená",J125,0)</f>
        <v>0</v>
      </c>
      <c r="BH125" s="224">
        <f>IF(N125="sníž. přenesená",J125,0)</f>
        <v>0</v>
      </c>
      <c r="BI125" s="224">
        <f>IF(N125="nulová",J125,0)</f>
        <v>0</v>
      </c>
      <c r="BJ125" s="23" t="s">
        <v>74</v>
      </c>
      <c r="BK125" s="224">
        <f>ROUND(I125*H125,2)</f>
        <v>0</v>
      </c>
      <c r="BL125" s="23" t="s">
        <v>123</v>
      </c>
      <c r="BM125" s="23" t="s">
        <v>185</v>
      </c>
    </row>
    <row r="126" spans="2:47" s="1" customFormat="1" ht="13.5">
      <c r="B126" s="45"/>
      <c r="C126" s="73"/>
      <c r="D126" s="225" t="s">
        <v>125</v>
      </c>
      <c r="E126" s="73"/>
      <c r="F126" s="226" t="s">
        <v>186</v>
      </c>
      <c r="G126" s="73"/>
      <c r="H126" s="73"/>
      <c r="I126" s="184"/>
      <c r="J126" s="73"/>
      <c r="K126" s="73"/>
      <c r="L126" s="71"/>
      <c r="M126" s="227"/>
      <c r="N126" s="46"/>
      <c r="O126" s="46"/>
      <c r="P126" s="46"/>
      <c r="Q126" s="46"/>
      <c r="R126" s="46"/>
      <c r="S126" s="46"/>
      <c r="T126" s="94"/>
      <c r="AT126" s="23" t="s">
        <v>125</v>
      </c>
      <c r="AU126" s="23" t="s">
        <v>81</v>
      </c>
    </row>
    <row r="127" spans="2:51" s="12" customFormat="1" ht="13.5">
      <c r="B127" s="238"/>
      <c r="C127" s="239"/>
      <c r="D127" s="225" t="s">
        <v>127</v>
      </c>
      <c r="E127" s="240" t="s">
        <v>21</v>
      </c>
      <c r="F127" s="241" t="s">
        <v>187</v>
      </c>
      <c r="G127" s="239"/>
      <c r="H127" s="242">
        <v>2351.82</v>
      </c>
      <c r="I127" s="243"/>
      <c r="J127" s="239"/>
      <c r="K127" s="239"/>
      <c r="L127" s="244"/>
      <c r="M127" s="245"/>
      <c r="N127" s="246"/>
      <c r="O127" s="246"/>
      <c r="P127" s="246"/>
      <c r="Q127" s="246"/>
      <c r="R127" s="246"/>
      <c r="S127" s="246"/>
      <c r="T127" s="247"/>
      <c r="AT127" s="248" t="s">
        <v>127</v>
      </c>
      <c r="AU127" s="248" t="s">
        <v>81</v>
      </c>
      <c r="AV127" s="12" t="s">
        <v>81</v>
      </c>
      <c r="AW127" s="12" t="s">
        <v>33</v>
      </c>
      <c r="AX127" s="12" t="s">
        <v>74</v>
      </c>
      <c r="AY127" s="248" t="s">
        <v>116</v>
      </c>
    </row>
    <row r="128" spans="2:65" s="1" customFormat="1" ht="16.5" customHeight="1">
      <c r="B128" s="45"/>
      <c r="C128" s="213" t="s">
        <v>188</v>
      </c>
      <c r="D128" s="213" t="s">
        <v>118</v>
      </c>
      <c r="E128" s="214" t="s">
        <v>189</v>
      </c>
      <c r="F128" s="215" t="s">
        <v>190</v>
      </c>
      <c r="G128" s="216" t="s">
        <v>146</v>
      </c>
      <c r="H128" s="217">
        <v>28.475</v>
      </c>
      <c r="I128" s="218"/>
      <c r="J128" s="219">
        <f>ROUND(I128*H128,2)</f>
        <v>0</v>
      </c>
      <c r="K128" s="215" t="s">
        <v>122</v>
      </c>
      <c r="L128" s="71"/>
      <c r="M128" s="220" t="s">
        <v>21</v>
      </c>
      <c r="N128" s="221" t="s">
        <v>40</v>
      </c>
      <c r="O128" s="46"/>
      <c r="P128" s="222">
        <f>O128*H128</f>
        <v>0</v>
      </c>
      <c r="Q128" s="222">
        <v>0</v>
      </c>
      <c r="R128" s="222">
        <f>Q128*H128</f>
        <v>0</v>
      </c>
      <c r="S128" s="222">
        <v>0</v>
      </c>
      <c r="T128" s="223">
        <f>S128*H128</f>
        <v>0</v>
      </c>
      <c r="AR128" s="23" t="s">
        <v>123</v>
      </c>
      <c r="AT128" s="23" t="s">
        <v>118</v>
      </c>
      <c r="AU128" s="23" t="s">
        <v>81</v>
      </c>
      <c r="AY128" s="23" t="s">
        <v>116</v>
      </c>
      <c r="BE128" s="224">
        <f>IF(N128="základní",J128,0)</f>
        <v>0</v>
      </c>
      <c r="BF128" s="224">
        <f>IF(N128="snížená",J128,0)</f>
        <v>0</v>
      </c>
      <c r="BG128" s="224">
        <f>IF(N128="zákl. přenesená",J128,0)</f>
        <v>0</v>
      </c>
      <c r="BH128" s="224">
        <f>IF(N128="sníž. přenesená",J128,0)</f>
        <v>0</v>
      </c>
      <c r="BI128" s="224">
        <f>IF(N128="nulová",J128,0)</f>
        <v>0</v>
      </c>
      <c r="BJ128" s="23" t="s">
        <v>74</v>
      </c>
      <c r="BK128" s="224">
        <f>ROUND(I128*H128,2)</f>
        <v>0</v>
      </c>
      <c r="BL128" s="23" t="s">
        <v>123</v>
      </c>
      <c r="BM128" s="23" t="s">
        <v>191</v>
      </c>
    </row>
    <row r="129" spans="2:47" s="1" customFormat="1" ht="13.5">
      <c r="B129" s="45"/>
      <c r="C129" s="73"/>
      <c r="D129" s="225" t="s">
        <v>125</v>
      </c>
      <c r="E129" s="73"/>
      <c r="F129" s="226" t="s">
        <v>192</v>
      </c>
      <c r="G129" s="73"/>
      <c r="H129" s="73"/>
      <c r="I129" s="184"/>
      <c r="J129" s="73"/>
      <c r="K129" s="73"/>
      <c r="L129" s="71"/>
      <c r="M129" s="227"/>
      <c r="N129" s="46"/>
      <c r="O129" s="46"/>
      <c r="P129" s="46"/>
      <c r="Q129" s="46"/>
      <c r="R129" s="46"/>
      <c r="S129" s="46"/>
      <c r="T129" s="94"/>
      <c r="AT129" s="23" t="s">
        <v>125</v>
      </c>
      <c r="AU129" s="23" t="s">
        <v>81</v>
      </c>
    </row>
    <row r="130" spans="2:51" s="11" customFormat="1" ht="13.5">
      <c r="B130" s="228"/>
      <c r="C130" s="229"/>
      <c r="D130" s="225" t="s">
        <v>127</v>
      </c>
      <c r="E130" s="230" t="s">
        <v>21</v>
      </c>
      <c r="F130" s="231" t="s">
        <v>160</v>
      </c>
      <c r="G130" s="229"/>
      <c r="H130" s="230" t="s">
        <v>21</v>
      </c>
      <c r="I130" s="232"/>
      <c r="J130" s="229"/>
      <c r="K130" s="229"/>
      <c r="L130" s="233"/>
      <c r="M130" s="234"/>
      <c r="N130" s="235"/>
      <c r="O130" s="235"/>
      <c r="P130" s="235"/>
      <c r="Q130" s="235"/>
      <c r="R130" s="235"/>
      <c r="S130" s="235"/>
      <c r="T130" s="236"/>
      <c r="AT130" s="237" t="s">
        <v>127</v>
      </c>
      <c r="AU130" s="237" t="s">
        <v>81</v>
      </c>
      <c r="AV130" s="11" t="s">
        <v>74</v>
      </c>
      <c r="AW130" s="11" t="s">
        <v>33</v>
      </c>
      <c r="AX130" s="11" t="s">
        <v>69</v>
      </c>
      <c r="AY130" s="237" t="s">
        <v>116</v>
      </c>
    </row>
    <row r="131" spans="2:51" s="12" customFormat="1" ht="13.5">
      <c r="B131" s="238"/>
      <c r="C131" s="239"/>
      <c r="D131" s="225" t="s">
        <v>127</v>
      </c>
      <c r="E131" s="240" t="s">
        <v>21</v>
      </c>
      <c r="F131" s="241" t="s">
        <v>193</v>
      </c>
      <c r="G131" s="239"/>
      <c r="H131" s="242">
        <v>10</v>
      </c>
      <c r="I131" s="243"/>
      <c r="J131" s="239"/>
      <c r="K131" s="239"/>
      <c r="L131" s="244"/>
      <c r="M131" s="245"/>
      <c r="N131" s="246"/>
      <c r="O131" s="246"/>
      <c r="P131" s="246"/>
      <c r="Q131" s="246"/>
      <c r="R131" s="246"/>
      <c r="S131" s="246"/>
      <c r="T131" s="247"/>
      <c r="AT131" s="248" t="s">
        <v>127</v>
      </c>
      <c r="AU131" s="248" t="s">
        <v>81</v>
      </c>
      <c r="AV131" s="12" t="s">
        <v>81</v>
      </c>
      <c r="AW131" s="12" t="s">
        <v>33</v>
      </c>
      <c r="AX131" s="12" t="s">
        <v>69</v>
      </c>
      <c r="AY131" s="248" t="s">
        <v>116</v>
      </c>
    </row>
    <row r="132" spans="2:51" s="12" customFormat="1" ht="13.5">
      <c r="B132" s="238"/>
      <c r="C132" s="239"/>
      <c r="D132" s="225" t="s">
        <v>127</v>
      </c>
      <c r="E132" s="240" t="s">
        <v>21</v>
      </c>
      <c r="F132" s="241" t="s">
        <v>194</v>
      </c>
      <c r="G132" s="239"/>
      <c r="H132" s="242">
        <v>9.275</v>
      </c>
      <c r="I132" s="243"/>
      <c r="J132" s="239"/>
      <c r="K132" s="239"/>
      <c r="L132" s="244"/>
      <c r="M132" s="245"/>
      <c r="N132" s="246"/>
      <c r="O132" s="246"/>
      <c r="P132" s="246"/>
      <c r="Q132" s="246"/>
      <c r="R132" s="246"/>
      <c r="S132" s="246"/>
      <c r="T132" s="247"/>
      <c r="AT132" s="248" t="s">
        <v>127</v>
      </c>
      <c r="AU132" s="248" t="s">
        <v>81</v>
      </c>
      <c r="AV132" s="12" t="s">
        <v>81</v>
      </c>
      <c r="AW132" s="12" t="s">
        <v>33</v>
      </c>
      <c r="AX132" s="12" t="s">
        <v>69</v>
      </c>
      <c r="AY132" s="248" t="s">
        <v>116</v>
      </c>
    </row>
    <row r="133" spans="2:51" s="12" customFormat="1" ht="13.5">
      <c r="B133" s="238"/>
      <c r="C133" s="239"/>
      <c r="D133" s="225" t="s">
        <v>127</v>
      </c>
      <c r="E133" s="240" t="s">
        <v>21</v>
      </c>
      <c r="F133" s="241" t="s">
        <v>195</v>
      </c>
      <c r="G133" s="239"/>
      <c r="H133" s="242">
        <v>9.2</v>
      </c>
      <c r="I133" s="243"/>
      <c r="J133" s="239"/>
      <c r="K133" s="239"/>
      <c r="L133" s="244"/>
      <c r="M133" s="245"/>
      <c r="N133" s="246"/>
      <c r="O133" s="246"/>
      <c r="P133" s="246"/>
      <c r="Q133" s="246"/>
      <c r="R133" s="246"/>
      <c r="S133" s="246"/>
      <c r="T133" s="247"/>
      <c r="AT133" s="248" t="s">
        <v>127</v>
      </c>
      <c r="AU133" s="248" t="s">
        <v>81</v>
      </c>
      <c r="AV133" s="12" t="s">
        <v>81</v>
      </c>
      <c r="AW133" s="12" t="s">
        <v>33</v>
      </c>
      <c r="AX133" s="12" t="s">
        <v>69</v>
      </c>
      <c r="AY133" s="248" t="s">
        <v>116</v>
      </c>
    </row>
    <row r="134" spans="2:51" s="13" customFormat="1" ht="13.5">
      <c r="B134" s="249"/>
      <c r="C134" s="250"/>
      <c r="D134" s="225" t="s">
        <v>127</v>
      </c>
      <c r="E134" s="251" t="s">
        <v>21</v>
      </c>
      <c r="F134" s="252" t="s">
        <v>132</v>
      </c>
      <c r="G134" s="250"/>
      <c r="H134" s="253">
        <v>28.475</v>
      </c>
      <c r="I134" s="254"/>
      <c r="J134" s="250"/>
      <c r="K134" s="250"/>
      <c r="L134" s="255"/>
      <c r="M134" s="256"/>
      <c r="N134" s="257"/>
      <c r="O134" s="257"/>
      <c r="P134" s="257"/>
      <c r="Q134" s="257"/>
      <c r="R134" s="257"/>
      <c r="S134" s="257"/>
      <c r="T134" s="258"/>
      <c r="AT134" s="259" t="s">
        <v>127</v>
      </c>
      <c r="AU134" s="259" t="s">
        <v>81</v>
      </c>
      <c r="AV134" s="13" t="s">
        <v>123</v>
      </c>
      <c r="AW134" s="13" t="s">
        <v>33</v>
      </c>
      <c r="AX134" s="13" t="s">
        <v>74</v>
      </c>
      <c r="AY134" s="259" t="s">
        <v>116</v>
      </c>
    </row>
    <row r="135" spans="2:65" s="1" customFormat="1" ht="16.5" customHeight="1">
      <c r="B135" s="45"/>
      <c r="C135" s="213" t="s">
        <v>196</v>
      </c>
      <c r="D135" s="213" t="s">
        <v>118</v>
      </c>
      <c r="E135" s="214" t="s">
        <v>197</v>
      </c>
      <c r="F135" s="215" t="s">
        <v>198</v>
      </c>
      <c r="G135" s="216" t="s">
        <v>121</v>
      </c>
      <c r="H135" s="217">
        <v>5933.5</v>
      </c>
      <c r="I135" s="218"/>
      <c r="J135" s="219">
        <f>ROUND(I135*H135,2)</f>
        <v>0</v>
      </c>
      <c r="K135" s="215" t="s">
        <v>122</v>
      </c>
      <c r="L135" s="71"/>
      <c r="M135" s="220" t="s">
        <v>21</v>
      </c>
      <c r="N135" s="221" t="s">
        <v>40</v>
      </c>
      <c r="O135" s="46"/>
      <c r="P135" s="222">
        <f>O135*H135</f>
        <v>0</v>
      </c>
      <c r="Q135" s="222">
        <v>0</v>
      </c>
      <c r="R135" s="222">
        <f>Q135*H135</f>
        <v>0</v>
      </c>
      <c r="S135" s="222">
        <v>0</v>
      </c>
      <c r="T135" s="223">
        <f>S135*H135</f>
        <v>0</v>
      </c>
      <c r="AR135" s="23" t="s">
        <v>123</v>
      </c>
      <c r="AT135" s="23" t="s">
        <v>118</v>
      </c>
      <c r="AU135" s="23" t="s">
        <v>81</v>
      </c>
      <c r="AY135" s="23" t="s">
        <v>116</v>
      </c>
      <c r="BE135" s="224">
        <f>IF(N135="základní",J135,0)</f>
        <v>0</v>
      </c>
      <c r="BF135" s="224">
        <f>IF(N135="snížená",J135,0)</f>
        <v>0</v>
      </c>
      <c r="BG135" s="224">
        <f>IF(N135="zákl. přenesená",J135,0)</f>
        <v>0</v>
      </c>
      <c r="BH135" s="224">
        <f>IF(N135="sníž. přenesená",J135,0)</f>
        <v>0</v>
      </c>
      <c r="BI135" s="224">
        <f>IF(N135="nulová",J135,0)</f>
        <v>0</v>
      </c>
      <c r="BJ135" s="23" t="s">
        <v>74</v>
      </c>
      <c r="BK135" s="224">
        <f>ROUND(I135*H135,2)</f>
        <v>0</v>
      </c>
      <c r="BL135" s="23" t="s">
        <v>123</v>
      </c>
      <c r="BM135" s="23" t="s">
        <v>199</v>
      </c>
    </row>
    <row r="136" spans="2:47" s="1" customFormat="1" ht="13.5">
      <c r="B136" s="45"/>
      <c r="C136" s="73"/>
      <c r="D136" s="225" t="s">
        <v>125</v>
      </c>
      <c r="E136" s="73"/>
      <c r="F136" s="226" t="s">
        <v>200</v>
      </c>
      <c r="G136" s="73"/>
      <c r="H136" s="73"/>
      <c r="I136" s="184"/>
      <c r="J136" s="73"/>
      <c r="K136" s="73"/>
      <c r="L136" s="71"/>
      <c r="M136" s="227"/>
      <c r="N136" s="46"/>
      <c r="O136" s="46"/>
      <c r="P136" s="46"/>
      <c r="Q136" s="46"/>
      <c r="R136" s="46"/>
      <c r="S136" s="46"/>
      <c r="T136" s="94"/>
      <c r="AT136" s="23" t="s">
        <v>125</v>
      </c>
      <c r="AU136" s="23" t="s">
        <v>81</v>
      </c>
    </row>
    <row r="137" spans="2:51" s="12" customFormat="1" ht="13.5">
      <c r="B137" s="238"/>
      <c r="C137" s="239"/>
      <c r="D137" s="225" t="s">
        <v>127</v>
      </c>
      <c r="E137" s="240" t="s">
        <v>21</v>
      </c>
      <c r="F137" s="241" t="s">
        <v>201</v>
      </c>
      <c r="G137" s="239"/>
      <c r="H137" s="242">
        <v>5864</v>
      </c>
      <c r="I137" s="243"/>
      <c r="J137" s="239"/>
      <c r="K137" s="239"/>
      <c r="L137" s="244"/>
      <c r="M137" s="245"/>
      <c r="N137" s="246"/>
      <c r="O137" s="246"/>
      <c r="P137" s="246"/>
      <c r="Q137" s="246"/>
      <c r="R137" s="246"/>
      <c r="S137" s="246"/>
      <c r="T137" s="247"/>
      <c r="AT137" s="248" t="s">
        <v>127</v>
      </c>
      <c r="AU137" s="248" t="s">
        <v>81</v>
      </c>
      <c r="AV137" s="12" t="s">
        <v>81</v>
      </c>
      <c r="AW137" s="12" t="s">
        <v>33</v>
      </c>
      <c r="AX137" s="12" t="s">
        <v>69</v>
      </c>
      <c r="AY137" s="248" t="s">
        <v>116</v>
      </c>
    </row>
    <row r="138" spans="2:51" s="12" customFormat="1" ht="13.5">
      <c r="B138" s="238"/>
      <c r="C138" s="239"/>
      <c r="D138" s="225" t="s">
        <v>127</v>
      </c>
      <c r="E138" s="240" t="s">
        <v>21</v>
      </c>
      <c r="F138" s="241" t="s">
        <v>202</v>
      </c>
      <c r="G138" s="239"/>
      <c r="H138" s="242">
        <v>69.5</v>
      </c>
      <c r="I138" s="243"/>
      <c r="J138" s="239"/>
      <c r="K138" s="239"/>
      <c r="L138" s="244"/>
      <c r="M138" s="245"/>
      <c r="N138" s="246"/>
      <c r="O138" s="246"/>
      <c r="P138" s="246"/>
      <c r="Q138" s="246"/>
      <c r="R138" s="246"/>
      <c r="S138" s="246"/>
      <c r="T138" s="247"/>
      <c r="AT138" s="248" t="s">
        <v>127</v>
      </c>
      <c r="AU138" s="248" t="s">
        <v>81</v>
      </c>
      <c r="AV138" s="12" t="s">
        <v>81</v>
      </c>
      <c r="AW138" s="12" t="s">
        <v>33</v>
      </c>
      <c r="AX138" s="12" t="s">
        <v>69</v>
      </c>
      <c r="AY138" s="248" t="s">
        <v>116</v>
      </c>
    </row>
    <row r="139" spans="2:51" s="13" customFormat="1" ht="13.5">
      <c r="B139" s="249"/>
      <c r="C139" s="250"/>
      <c r="D139" s="225" t="s">
        <v>127</v>
      </c>
      <c r="E139" s="251" t="s">
        <v>21</v>
      </c>
      <c r="F139" s="252" t="s">
        <v>132</v>
      </c>
      <c r="G139" s="250"/>
      <c r="H139" s="253">
        <v>5933.5</v>
      </c>
      <c r="I139" s="254"/>
      <c r="J139" s="250"/>
      <c r="K139" s="250"/>
      <c r="L139" s="255"/>
      <c r="M139" s="256"/>
      <c r="N139" s="257"/>
      <c r="O139" s="257"/>
      <c r="P139" s="257"/>
      <c r="Q139" s="257"/>
      <c r="R139" s="257"/>
      <c r="S139" s="257"/>
      <c r="T139" s="258"/>
      <c r="AT139" s="259" t="s">
        <v>127</v>
      </c>
      <c r="AU139" s="259" t="s">
        <v>81</v>
      </c>
      <c r="AV139" s="13" t="s">
        <v>123</v>
      </c>
      <c r="AW139" s="13" t="s">
        <v>33</v>
      </c>
      <c r="AX139" s="13" t="s">
        <v>74</v>
      </c>
      <c r="AY139" s="259" t="s">
        <v>116</v>
      </c>
    </row>
    <row r="140" spans="2:63" s="10" customFormat="1" ht="29.85" customHeight="1">
      <c r="B140" s="197"/>
      <c r="C140" s="198"/>
      <c r="D140" s="199" t="s">
        <v>68</v>
      </c>
      <c r="E140" s="211" t="s">
        <v>123</v>
      </c>
      <c r="F140" s="211" t="s">
        <v>203</v>
      </c>
      <c r="G140" s="198"/>
      <c r="H140" s="198"/>
      <c r="I140" s="201"/>
      <c r="J140" s="212">
        <f>BK140</f>
        <v>0</v>
      </c>
      <c r="K140" s="198"/>
      <c r="L140" s="203"/>
      <c r="M140" s="204"/>
      <c r="N140" s="205"/>
      <c r="O140" s="205"/>
      <c r="P140" s="206">
        <f>SUM(P141:P156)</f>
        <v>0</v>
      </c>
      <c r="Q140" s="205"/>
      <c r="R140" s="206">
        <f>SUM(R141:R156)</f>
        <v>62.88827</v>
      </c>
      <c r="S140" s="205"/>
      <c r="T140" s="207">
        <f>SUM(T141:T156)</f>
        <v>0</v>
      </c>
      <c r="AR140" s="208" t="s">
        <v>74</v>
      </c>
      <c r="AT140" s="209" t="s">
        <v>68</v>
      </c>
      <c r="AU140" s="209" t="s">
        <v>74</v>
      </c>
      <c r="AY140" s="208" t="s">
        <v>116</v>
      </c>
      <c r="BK140" s="210">
        <f>SUM(BK141:BK156)</f>
        <v>0</v>
      </c>
    </row>
    <row r="141" spans="2:65" s="1" customFormat="1" ht="16.5" customHeight="1">
      <c r="B141" s="45"/>
      <c r="C141" s="213" t="s">
        <v>204</v>
      </c>
      <c r="D141" s="213" t="s">
        <v>118</v>
      </c>
      <c r="E141" s="214" t="s">
        <v>205</v>
      </c>
      <c r="F141" s="215" t="s">
        <v>206</v>
      </c>
      <c r="G141" s="216" t="s">
        <v>146</v>
      </c>
      <c r="H141" s="217">
        <v>10.425</v>
      </c>
      <c r="I141" s="218"/>
      <c r="J141" s="219">
        <f>ROUND(I141*H141,2)</f>
        <v>0</v>
      </c>
      <c r="K141" s="215" t="s">
        <v>122</v>
      </c>
      <c r="L141" s="71"/>
      <c r="M141" s="220" t="s">
        <v>21</v>
      </c>
      <c r="N141" s="221" t="s">
        <v>40</v>
      </c>
      <c r="O141" s="46"/>
      <c r="P141" s="222">
        <f>O141*H141</f>
        <v>0</v>
      </c>
      <c r="Q141" s="222">
        <v>1.7034</v>
      </c>
      <c r="R141" s="222">
        <f>Q141*H141</f>
        <v>17.757945000000003</v>
      </c>
      <c r="S141" s="222">
        <v>0</v>
      </c>
      <c r="T141" s="223">
        <f>S141*H141</f>
        <v>0</v>
      </c>
      <c r="AR141" s="23" t="s">
        <v>123</v>
      </c>
      <c r="AT141" s="23" t="s">
        <v>118</v>
      </c>
      <c r="AU141" s="23" t="s">
        <v>81</v>
      </c>
      <c r="AY141" s="23" t="s">
        <v>116</v>
      </c>
      <c r="BE141" s="224">
        <f>IF(N141="základní",J141,0)</f>
        <v>0</v>
      </c>
      <c r="BF141" s="224">
        <f>IF(N141="snížená",J141,0)</f>
        <v>0</v>
      </c>
      <c r="BG141" s="224">
        <f>IF(N141="zákl. přenesená",J141,0)</f>
        <v>0</v>
      </c>
      <c r="BH141" s="224">
        <f>IF(N141="sníž. přenesená",J141,0)</f>
        <v>0</v>
      </c>
      <c r="BI141" s="224">
        <f>IF(N141="nulová",J141,0)</f>
        <v>0</v>
      </c>
      <c r="BJ141" s="23" t="s">
        <v>74</v>
      </c>
      <c r="BK141" s="224">
        <f>ROUND(I141*H141,2)</f>
        <v>0</v>
      </c>
      <c r="BL141" s="23" t="s">
        <v>123</v>
      </c>
      <c r="BM141" s="23" t="s">
        <v>207</v>
      </c>
    </row>
    <row r="142" spans="2:47" s="1" customFormat="1" ht="13.5">
      <c r="B142" s="45"/>
      <c r="C142" s="73"/>
      <c r="D142" s="225" t="s">
        <v>125</v>
      </c>
      <c r="E142" s="73"/>
      <c r="F142" s="226" t="s">
        <v>208</v>
      </c>
      <c r="G142" s="73"/>
      <c r="H142" s="73"/>
      <c r="I142" s="184"/>
      <c r="J142" s="73"/>
      <c r="K142" s="73"/>
      <c r="L142" s="71"/>
      <c r="M142" s="227"/>
      <c r="N142" s="46"/>
      <c r="O142" s="46"/>
      <c r="P142" s="46"/>
      <c r="Q142" s="46"/>
      <c r="R142" s="46"/>
      <c r="S142" s="46"/>
      <c r="T142" s="94"/>
      <c r="AT142" s="23" t="s">
        <v>125</v>
      </c>
      <c r="AU142" s="23" t="s">
        <v>81</v>
      </c>
    </row>
    <row r="143" spans="2:51" s="11" customFormat="1" ht="13.5">
      <c r="B143" s="228"/>
      <c r="C143" s="229"/>
      <c r="D143" s="225" t="s">
        <v>127</v>
      </c>
      <c r="E143" s="230" t="s">
        <v>21</v>
      </c>
      <c r="F143" s="231" t="s">
        <v>209</v>
      </c>
      <c r="G143" s="229"/>
      <c r="H143" s="230" t="s">
        <v>21</v>
      </c>
      <c r="I143" s="232"/>
      <c r="J143" s="229"/>
      <c r="K143" s="229"/>
      <c r="L143" s="233"/>
      <c r="M143" s="234"/>
      <c r="N143" s="235"/>
      <c r="O143" s="235"/>
      <c r="P143" s="235"/>
      <c r="Q143" s="235"/>
      <c r="R143" s="235"/>
      <c r="S143" s="235"/>
      <c r="T143" s="236"/>
      <c r="AT143" s="237" t="s">
        <v>127</v>
      </c>
      <c r="AU143" s="237" t="s">
        <v>81</v>
      </c>
      <c r="AV143" s="11" t="s">
        <v>74</v>
      </c>
      <c r="AW143" s="11" t="s">
        <v>33</v>
      </c>
      <c r="AX143" s="11" t="s">
        <v>69</v>
      </c>
      <c r="AY143" s="237" t="s">
        <v>116</v>
      </c>
    </row>
    <row r="144" spans="2:51" s="12" customFormat="1" ht="13.5">
      <c r="B144" s="238"/>
      <c r="C144" s="239"/>
      <c r="D144" s="225" t="s">
        <v>127</v>
      </c>
      <c r="E144" s="240" t="s">
        <v>21</v>
      </c>
      <c r="F144" s="241" t="s">
        <v>210</v>
      </c>
      <c r="G144" s="239"/>
      <c r="H144" s="242">
        <v>3</v>
      </c>
      <c r="I144" s="243"/>
      <c r="J144" s="239"/>
      <c r="K144" s="239"/>
      <c r="L144" s="244"/>
      <c r="M144" s="245"/>
      <c r="N144" s="246"/>
      <c r="O144" s="246"/>
      <c r="P144" s="246"/>
      <c r="Q144" s="246"/>
      <c r="R144" s="246"/>
      <c r="S144" s="246"/>
      <c r="T144" s="247"/>
      <c r="AT144" s="248" t="s">
        <v>127</v>
      </c>
      <c r="AU144" s="248" t="s">
        <v>81</v>
      </c>
      <c r="AV144" s="12" t="s">
        <v>81</v>
      </c>
      <c r="AW144" s="12" t="s">
        <v>33</v>
      </c>
      <c r="AX144" s="12" t="s">
        <v>69</v>
      </c>
      <c r="AY144" s="248" t="s">
        <v>116</v>
      </c>
    </row>
    <row r="145" spans="2:51" s="12" customFormat="1" ht="13.5">
      <c r="B145" s="238"/>
      <c r="C145" s="239"/>
      <c r="D145" s="225" t="s">
        <v>127</v>
      </c>
      <c r="E145" s="240" t="s">
        <v>21</v>
      </c>
      <c r="F145" s="241" t="s">
        <v>211</v>
      </c>
      <c r="G145" s="239"/>
      <c r="H145" s="242">
        <v>3.975</v>
      </c>
      <c r="I145" s="243"/>
      <c r="J145" s="239"/>
      <c r="K145" s="239"/>
      <c r="L145" s="244"/>
      <c r="M145" s="245"/>
      <c r="N145" s="246"/>
      <c r="O145" s="246"/>
      <c r="P145" s="246"/>
      <c r="Q145" s="246"/>
      <c r="R145" s="246"/>
      <c r="S145" s="246"/>
      <c r="T145" s="247"/>
      <c r="AT145" s="248" t="s">
        <v>127</v>
      </c>
      <c r="AU145" s="248" t="s">
        <v>81</v>
      </c>
      <c r="AV145" s="12" t="s">
        <v>81</v>
      </c>
      <c r="AW145" s="12" t="s">
        <v>33</v>
      </c>
      <c r="AX145" s="12" t="s">
        <v>69</v>
      </c>
      <c r="AY145" s="248" t="s">
        <v>116</v>
      </c>
    </row>
    <row r="146" spans="2:51" s="12" customFormat="1" ht="13.5">
      <c r="B146" s="238"/>
      <c r="C146" s="239"/>
      <c r="D146" s="225" t="s">
        <v>127</v>
      </c>
      <c r="E146" s="240" t="s">
        <v>21</v>
      </c>
      <c r="F146" s="241" t="s">
        <v>212</v>
      </c>
      <c r="G146" s="239"/>
      <c r="H146" s="242">
        <v>3.45</v>
      </c>
      <c r="I146" s="243"/>
      <c r="J146" s="239"/>
      <c r="K146" s="239"/>
      <c r="L146" s="244"/>
      <c r="M146" s="245"/>
      <c r="N146" s="246"/>
      <c r="O146" s="246"/>
      <c r="P146" s="246"/>
      <c r="Q146" s="246"/>
      <c r="R146" s="246"/>
      <c r="S146" s="246"/>
      <c r="T146" s="247"/>
      <c r="AT146" s="248" t="s">
        <v>127</v>
      </c>
      <c r="AU146" s="248" t="s">
        <v>81</v>
      </c>
      <c r="AV146" s="12" t="s">
        <v>81</v>
      </c>
      <c r="AW146" s="12" t="s">
        <v>33</v>
      </c>
      <c r="AX146" s="12" t="s">
        <v>69</v>
      </c>
      <c r="AY146" s="248" t="s">
        <v>116</v>
      </c>
    </row>
    <row r="147" spans="2:51" s="13" customFormat="1" ht="13.5">
      <c r="B147" s="249"/>
      <c r="C147" s="250"/>
      <c r="D147" s="225" t="s">
        <v>127</v>
      </c>
      <c r="E147" s="251" t="s">
        <v>21</v>
      </c>
      <c r="F147" s="252" t="s">
        <v>132</v>
      </c>
      <c r="G147" s="250"/>
      <c r="H147" s="253">
        <v>10.425</v>
      </c>
      <c r="I147" s="254"/>
      <c r="J147" s="250"/>
      <c r="K147" s="250"/>
      <c r="L147" s="255"/>
      <c r="M147" s="256"/>
      <c r="N147" s="257"/>
      <c r="O147" s="257"/>
      <c r="P147" s="257"/>
      <c r="Q147" s="257"/>
      <c r="R147" s="257"/>
      <c r="S147" s="257"/>
      <c r="T147" s="258"/>
      <c r="AT147" s="259" t="s">
        <v>127</v>
      </c>
      <c r="AU147" s="259" t="s">
        <v>81</v>
      </c>
      <c r="AV147" s="13" t="s">
        <v>123</v>
      </c>
      <c r="AW147" s="13" t="s">
        <v>33</v>
      </c>
      <c r="AX147" s="13" t="s">
        <v>74</v>
      </c>
      <c r="AY147" s="259" t="s">
        <v>116</v>
      </c>
    </row>
    <row r="148" spans="2:65" s="1" customFormat="1" ht="16.5" customHeight="1">
      <c r="B148" s="45"/>
      <c r="C148" s="260" t="s">
        <v>213</v>
      </c>
      <c r="D148" s="260" t="s">
        <v>214</v>
      </c>
      <c r="E148" s="261" t="s">
        <v>215</v>
      </c>
      <c r="F148" s="262" t="s">
        <v>216</v>
      </c>
      <c r="G148" s="263" t="s">
        <v>184</v>
      </c>
      <c r="H148" s="264">
        <v>19.808</v>
      </c>
      <c r="I148" s="265"/>
      <c r="J148" s="266">
        <f>ROUND(I148*H148,2)</f>
        <v>0</v>
      </c>
      <c r="K148" s="262" t="s">
        <v>122</v>
      </c>
      <c r="L148" s="267"/>
      <c r="M148" s="268" t="s">
        <v>21</v>
      </c>
      <c r="N148" s="269" t="s">
        <v>40</v>
      </c>
      <c r="O148" s="46"/>
      <c r="P148" s="222">
        <f>O148*H148</f>
        <v>0</v>
      </c>
      <c r="Q148" s="222">
        <v>1</v>
      </c>
      <c r="R148" s="222">
        <f>Q148*H148</f>
        <v>19.808</v>
      </c>
      <c r="S148" s="222">
        <v>0</v>
      </c>
      <c r="T148" s="223">
        <f>S148*H148</f>
        <v>0</v>
      </c>
      <c r="AR148" s="23" t="s">
        <v>169</v>
      </c>
      <c r="AT148" s="23" t="s">
        <v>214</v>
      </c>
      <c r="AU148" s="23" t="s">
        <v>81</v>
      </c>
      <c r="AY148" s="23" t="s">
        <v>116</v>
      </c>
      <c r="BE148" s="224">
        <f>IF(N148="základní",J148,0)</f>
        <v>0</v>
      </c>
      <c r="BF148" s="224">
        <f>IF(N148="snížená",J148,0)</f>
        <v>0</v>
      </c>
      <c r="BG148" s="224">
        <f>IF(N148="zákl. přenesená",J148,0)</f>
        <v>0</v>
      </c>
      <c r="BH148" s="224">
        <f>IF(N148="sníž. přenesená",J148,0)</f>
        <v>0</v>
      </c>
      <c r="BI148" s="224">
        <f>IF(N148="nulová",J148,0)</f>
        <v>0</v>
      </c>
      <c r="BJ148" s="23" t="s">
        <v>74</v>
      </c>
      <c r="BK148" s="224">
        <f>ROUND(I148*H148,2)</f>
        <v>0</v>
      </c>
      <c r="BL148" s="23" t="s">
        <v>123</v>
      </c>
      <c r="BM148" s="23" t="s">
        <v>217</v>
      </c>
    </row>
    <row r="149" spans="2:51" s="12" customFormat="1" ht="13.5">
      <c r="B149" s="238"/>
      <c r="C149" s="239"/>
      <c r="D149" s="225" t="s">
        <v>127</v>
      </c>
      <c r="E149" s="240" t="s">
        <v>21</v>
      </c>
      <c r="F149" s="241" t="s">
        <v>218</v>
      </c>
      <c r="G149" s="239"/>
      <c r="H149" s="242">
        <v>19.808</v>
      </c>
      <c r="I149" s="243"/>
      <c r="J149" s="239"/>
      <c r="K149" s="239"/>
      <c r="L149" s="244"/>
      <c r="M149" s="245"/>
      <c r="N149" s="246"/>
      <c r="O149" s="246"/>
      <c r="P149" s="246"/>
      <c r="Q149" s="246"/>
      <c r="R149" s="246"/>
      <c r="S149" s="246"/>
      <c r="T149" s="247"/>
      <c r="AT149" s="248" t="s">
        <v>127</v>
      </c>
      <c r="AU149" s="248" t="s">
        <v>81</v>
      </c>
      <c r="AV149" s="12" t="s">
        <v>81</v>
      </c>
      <c r="AW149" s="12" t="s">
        <v>33</v>
      </c>
      <c r="AX149" s="12" t="s">
        <v>74</v>
      </c>
      <c r="AY149" s="248" t="s">
        <v>116</v>
      </c>
    </row>
    <row r="150" spans="2:65" s="1" customFormat="1" ht="16.5" customHeight="1">
      <c r="B150" s="45"/>
      <c r="C150" s="213" t="s">
        <v>10</v>
      </c>
      <c r="D150" s="213" t="s">
        <v>118</v>
      </c>
      <c r="E150" s="214" t="s">
        <v>219</v>
      </c>
      <c r="F150" s="215" t="s">
        <v>220</v>
      </c>
      <c r="G150" s="216" t="s">
        <v>146</v>
      </c>
      <c r="H150" s="217">
        <v>10.425</v>
      </c>
      <c r="I150" s="218"/>
      <c r="J150" s="219">
        <f>ROUND(I150*H150,2)</f>
        <v>0</v>
      </c>
      <c r="K150" s="215" t="s">
        <v>122</v>
      </c>
      <c r="L150" s="71"/>
      <c r="M150" s="220" t="s">
        <v>21</v>
      </c>
      <c r="N150" s="221" t="s">
        <v>40</v>
      </c>
      <c r="O150" s="46"/>
      <c r="P150" s="222">
        <f>O150*H150</f>
        <v>0</v>
      </c>
      <c r="Q150" s="222">
        <v>2.429</v>
      </c>
      <c r="R150" s="222">
        <f>Q150*H150</f>
        <v>25.322325</v>
      </c>
      <c r="S150" s="222">
        <v>0</v>
      </c>
      <c r="T150" s="223">
        <f>S150*H150</f>
        <v>0</v>
      </c>
      <c r="AR150" s="23" t="s">
        <v>123</v>
      </c>
      <c r="AT150" s="23" t="s">
        <v>118</v>
      </c>
      <c r="AU150" s="23" t="s">
        <v>81</v>
      </c>
      <c r="AY150" s="23" t="s">
        <v>116</v>
      </c>
      <c r="BE150" s="224">
        <f>IF(N150="základní",J150,0)</f>
        <v>0</v>
      </c>
      <c r="BF150" s="224">
        <f>IF(N150="snížená",J150,0)</f>
        <v>0</v>
      </c>
      <c r="BG150" s="224">
        <f>IF(N150="zákl. přenesená",J150,0)</f>
        <v>0</v>
      </c>
      <c r="BH150" s="224">
        <f>IF(N150="sníž. přenesená",J150,0)</f>
        <v>0</v>
      </c>
      <c r="BI150" s="224">
        <f>IF(N150="nulová",J150,0)</f>
        <v>0</v>
      </c>
      <c r="BJ150" s="23" t="s">
        <v>74</v>
      </c>
      <c r="BK150" s="224">
        <f>ROUND(I150*H150,2)</f>
        <v>0</v>
      </c>
      <c r="BL150" s="23" t="s">
        <v>123</v>
      </c>
      <c r="BM150" s="23" t="s">
        <v>221</v>
      </c>
    </row>
    <row r="151" spans="2:47" s="1" customFormat="1" ht="13.5">
      <c r="B151" s="45"/>
      <c r="C151" s="73"/>
      <c r="D151" s="225" t="s">
        <v>125</v>
      </c>
      <c r="E151" s="73"/>
      <c r="F151" s="226" t="s">
        <v>222</v>
      </c>
      <c r="G151" s="73"/>
      <c r="H151" s="73"/>
      <c r="I151" s="184"/>
      <c r="J151" s="73"/>
      <c r="K151" s="73"/>
      <c r="L151" s="71"/>
      <c r="M151" s="227"/>
      <c r="N151" s="46"/>
      <c r="O151" s="46"/>
      <c r="P151" s="46"/>
      <c r="Q151" s="46"/>
      <c r="R151" s="46"/>
      <c r="S151" s="46"/>
      <c r="T151" s="94"/>
      <c r="AT151" s="23" t="s">
        <v>125</v>
      </c>
      <c r="AU151" s="23" t="s">
        <v>81</v>
      </c>
    </row>
    <row r="152" spans="2:51" s="11" customFormat="1" ht="13.5">
      <c r="B152" s="228"/>
      <c r="C152" s="229"/>
      <c r="D152" s="225" t="s">
        <v>127</v>
      </c>
      <c r="E152" s="230" t="s">
        <v>21</v>
      </c>
      <c r="F152" s="231" t="s">
        <v>209</v>
      </c>
      <c r="G152" s="229"/>
      <c r="H152" s="230" t="s">
        <v>21</v>
      </c>
      <c r="I152" s="232"/>
      <c r="J152" s="229"/>
      <c r="K152" s="229"/>
      <c r="L152" s="233"/>
      <c r="M152" s="234"/>
      <c r="N152" s="235"/>
      <c r="O152" s="235"/>
      <c r="P152" s="235"/>
      <c r="Q152" s="235"/>
      <c r="R152" s="235"/>
      <c r="S152" s="235"/>
      <c r="T152" s="236"/>
      <c r="AT152" s="237" t="s">
        <v>127</v>
      </c>
      <c r="AU152" s="237" t="s">
        <v>81</v>
      </c>
      <c r="AV152" s="11" t="s">
        <v>74</v>
      </c>
      <c r="AW152" s="11" t="s">
        <v>33</v>
      </c>
      <c r="AX152" s="11" t="s">
        <v>69</v>
      </c>
      <c r="AY152" s="237" t="s">
        <v>116</v>
      </c>
    </row>
    <row r="153" spans="2:51" s="12" customFormat="1" ht="13.5">
      <c r="B153" s="238"/>
      <c r="C153" s="239"/>
      <c r="D153" s="225" t="s">
        <v>127</v>
      </c>
      <c r="E153" s="240" t="s">
        <v>21</v>
      </c>
      <c r="F153" s="241" t="s">
        <v>210</v>
      </c>
      <c r="G153" s="239"/>
      <c r="H153" s="242">
        <v>3</v>
      </c>
      <c r="I153" s="243"/>
      <c r="J153" s="239"/>
      <c r="K153" s="239"/>
      <c r="L153" s="244"/>
      <c r="M153" s="245"/>
      <c r="N153" s="246"/>
      <c r="O153" s="246"/>
      <c r="P153" s="246"/>
      <c r="Q153" s="246"/>
      <c r="R153" s="246"/>
      <c r="S153" s="246"/>
      <c r="T153" s="247"/>
      <c r="AT153" s="248" t="s">
        <v>127</v>
      </c>
      <c r="AU153" s="248" t="s">
        <v>81</v>
      </c>
      <c r="AV153" s="12" t="s">
        <v>81</v>
      </c>
      <c r="AW153" s="12" t="s">
        <v>33</v>
      </c>
      <c r="AX153" s="12" t="s">
        <v>69</v>
      </c>
      <c r="AY153" s="248" t="s">
        <v>116</v>
      </c>
    </row>
    <row r="154" spans="2:51" s="12" customFormat="1" ht="13.5">
      <c r="B154" s="238"/>
      <c r="C154" s="239"/>
      <c r="D154" s="225" t="s">
        <v>127</v>
      </c>
      <c r="E154" s="240" t="s">
        <v>21</v>
      </c>
      <c r="F154" s="241" t="s">
        <v>211</v>
      </c>
      <c r="G154" s="239"/>
      <c r="H154" s="242">
        <v>3.975</v>
      </c>
      <c r="I154" s="243"/>
      <c r="J154" s="239"/>
      <c r="K154" s="239"/>
      <c r="L154" s="244"/>
      <c r="M154" s="245"/>
      <c r="N154" s="246"/>
      <c r="O154" s="246"/>
      <c r="P154" s="246"/>
      <c r="Q154" s="246"/>
      <c r="R154" s="246"/>
      <c r="S154" s="246"/>
      <c r="T154" s="247"/>
      <c r="AT154" s="248" t="s">
        <v>127</v>
      </c>
      <c r="AU154" s="248" t="s">
        <v>81</v>
      </c>
      <c r="AV154" s="12" t="s">
        <v>81</v>
      </c>
      <c r="AW154" s="12" t="s">
        <v>33</v>
      </c>
      <c r="AX154" s="12" t="s">
        <v>69</v>
      </c>
      <c r="AY154" s="248" t="s">
        <v>116</v>
      </c>
    </row>
    <row r="155" spans="2:51" s="12" customFormat="1" ht="13.5">
      <c r="B155" s="238"/>
      <c r="C155" s="239"/>
      <c r="D155" s="225" t="s">
        <v>127</v>
      </c>
      <c r="E155" s="240" t="s">
        <v>21</v>
      </c>
      <c r="F155" s="241" t="s">
        <v>212</v>
      </c>
      <c r="G155" s="239"/>
      <c r="H155" s="242">
        <v>3.45</v>
      </c>
      <c r="I155" s="243"/>
      <c r="J155" s="239"/>
      <c r="K155" s="239"/>
      <c r="L155" s="244"/>
      <c r="M155" s="245"/>
      <c r="N155" s="246"/>
      <c r="O155" s="246"/>
      <c r="P155" s="246"/>
      <c r="Q155" s="246"/>
      <c r="R155" s="246"/>
      <c r="S155" s="246"/>
      <c r="T155" s="247"/>
      <c r="AT155" s="248" t="s">
        <v>127</v>
      </c>
      <c r="AU155" s="248" t="s">
        <v>81</v>
      </c>
      <c r="AV155" s="12" t="s">
        <v>81</v>
      </c>
      <c r="AW155" s="12" t="s">
        <v>33</v>
      </c>
      <c r="AX155" s="12" t="s">
        <v>69</v>
      </c>
      <c r="AY155" s="248" t="s">
        <v>116</v>
      </c>
    </row>
    <row r="156" spans="2:51" s="13" customFormat="1" ht="13.5">
      <c r="B156" s="249"/>
      <c r="C156" s="250"/>
      <c r="D156" s="225" t="s">
        <v>127</v>
      </c>
      <c r="E156" s="251" t="s">
        <v>21</v>
      </c>
      <c r="F156" s="252" t="s">
        <v>132</v>
      </c>
      <c r="G156" s="250"/>
      <c r="H156" s="253">
        <v>10.425</v>
      </c>
      <c r="I156" s="254"/>
      <c r="J156" s="250"/>
      <c r="K156" s="250"/>
      <c r="L156" s="255"/>
      <c r="M156" s="256"/>
      <c r="N156" s="257"/>
      <c r="O156" s="257"/>
      <c r="P156" s="257"/>
      <c r="Q156" s="257"/>
      <c r="R156" s="257"/>
      <c r="S156" s="257"/>
      <c r="T156" s="258"/>
      <c r="AT156" s="259" t="s">
        <v>127</v>
      </c>
      <c r="AU156" s="259" t="s">
        <v>81</v>
      </c>
      <c r="AV156" s="13" t="s">
        <v>123</v>
      </c>
      <c r="AW156" s="13" t="s">
        <v>33</v>
      </c>
      <c r="AX156" s="13" t="s">
        <v>74</v>
      </c>
      <c r="AY156" s="259" t="s">
        <v>116</v>
      </c>
    </row>
    <row r="157" spans="2:63" s="10" customFormat="1" ht="29.85" customHeight="1">
      <c r="B157" s="197"/>
      <c r="C157" s="198"/>
      <c r="D157" s="199" t="s">
        <v>68</v>
      </c>
      <c r="E157" s="211" t="s">
        <v>150</v>
      </c>
      <c r="F157" s="211" t="s">
        <v>223</v>
      </c>
      <c r="G157" s="198"/>
      <c r="H157" s="198"/>
      <c r="I157" s="201"/>
      <c r="J157" s="212">
        <f>BK157</f>
        <v>0</v>
      </c>
      <c r="K157" s="198"/>
      <c r="L157" s="203"/>
      <c r="M157" s="204"/>
      <c r="N157" s="205"/>
      <c r="O157" s="205"/>
      <c r="P157" s="206">
        <f>SUM(P158:P199)</f>
        <v>0</v>
      </c>
      <c r="Q157" s="205"/>
      <c r="R157" s="206">
        <f>SUM(R158:R199)</f>
        <v>14747.898354100002</v>
      </c>
      <c r="S157" s="205"/>
      <c r="T157" s="207">
        <f>SUM(T158:T199)</f>
        <v>0</v>
      </c>
      <c r="AR157" s="208" t="s">
        <v>74</v>
      </c>
      <c r="AT157" s="209" t="s">
        <v>68</v>
      </c>
      <c r="AU157" s="209" t="s">
        <v>74</v>
      </c>
      <c r="AY157" s="208" t="s">
        <v>116</v>
      </c>
      <c r="BK157" s="210">
        <f>SUM(BK158:BK199)</f>
        <v>0</v>
      </c>
    </row>
    <row r="158" spans="2:65" s="1" customFormat="1" ht="25.5" customHeight="1">
      <c r="B158" s="45"/>
      <c r="C158" s="213" t="s">
        <v>224</v>
      </c>
      <c r="D158" s="213" t="s">
        <v>118</v>
      </c>
      <c r="E158" s="214" t="s">
        <v>225</v>
      </c>
      <c r="F158" s="215" t="s">
        <v>226</v>
      </c>
      <c r="G158" s="216" t="s">
        <v>121</v>
      </c>
      <c r="H158" s="217">
        <v>102</v>
      </c>
      <c r="I158" s="218"/>
      <c r="J158" s="219">
        <f>ROUND(I158*H158,2)</f>
        <v>0</v>
      </c>
      <c r="K158" s="215" t="s">
        <v>122</v>
      </c>
      <c r="L158" s="71"/>
      <c r="M158" s="220" t="s">
        <v>21</v>
      </c>
      <c r="N158" s="221" t="s">
        <v>40</v>
      </c>
      <c r="O158" s="46"/>
      <c r="P158" s="222">
        <f>O158*H158</f>
        <v>0</v>
      </c>
      <c r="Q158" s="222">
        <v>0.52795</v>
      </c>
      <c r="R158" s="222">
        <f>Q158*H158</f>
        <v>53.8509</v>
      </c>
      <c r="S158" s="222">
        <v>0</v>
      </c>
      <c r="T158" s="223">
        <f>S158*H158</f>
        <v>0</v>
      </c>
      <c r="AR158" s="23" t="s">
        <v>123</v>
      </c>
      <c r="AT158" s="23" t="s">
        <v>118</v>
      </c>
      <c r="AU158" s="23" t="s">
        <v>81</v>
      </c>
      <c r="AY158" s="23" t="s">
        <v>116</v>
      </c>
      <c r="BE158" s="224">
        <f>IF(N158="základní",J158,0)</f>
        <v>0</v>
      </c>
      <c r="BF158" s="224">
        <f>IF(N158="snížená",J158,0)</f>
        <v>0</v>
      </c>
      <c r="BG158" s="224">
        <f>IF(N158="zákl. přenesená",J158,0)</f>
        <v>0</v>
      </c>
      <c r="BH158" s="224">
        <f>IF(N158="sníž. přenesená",J158,0)</f>
        <v>0</v>
      </c>
      <c r="BI158" s="224">
        <f>IF(N158="nulová",J158,0)</f>
        <v>0</v>
      </c>
      <c r="BJ158" s="23" t="s">
        <v>74</v>
      </c>
      <c r="BK158" s="224">
        <f>ROUND(I158*H158,2)</f>
        <v>0</v>
      </c>
      <c r="BL158" s="23" t="s">
        <v>123</v>
      </c>
      <c r="BM158" s="23" t="s">
        <v>227</v>
      </c>
    </row>
    <row r="159" spans="2:51" s="12" customFormat="1" ht="13.5">
      <c r="B159" s="238"/>
      <c r="C159" s="239"/>
      <c r="D159" s="225" t="s">
        <v>127</v>
      </c>
      <c r="E159" s="240" t="s">
        <v>21</v>
      </c>
      <c r="F159" s="241" t="s">
        <v>228</v>
      </c>
      <c r="G159" s="239"/>
      <c r="H159" s="242">
        <v>102</v>
      </c>
      <c r="I159" s="243"/>
      <c r="J159" s="239"/>
      <c r="K159" s="239"/>
      <c r="L159" s="244"/>
      <c r="M159" s="245"/>
      <c r="N159" s="246"/>
      <c r="O159" s="246"/>
      <c r="P159" s="246"/>
      <c r="Q159" s="246"/>
      <c r="R159" s="246"/>
      <c r="S159" s="246"/>
      <c r="T159" s="247"/>
      <c r="AT159" s="248" t="s">
        <v>127</v>
      </c>
      <c r="AU159" s="248" t="s">
        <v>81</v>
      </c>
      <c r="AV159" s="12" t="s">
        <v>81</v>
      </c>
      <c r="AW159" s="12" t="s">
        <v>33</v>
      </c>
      <c r="AX159" s="12" t="s">
        <v>74</v>
      </c>
      <c r="AY159" s="248" t="s">
        <v>116</v>
      </c>
    </row>
    <row r="160" spans="2:65" s="1" customFormat="1" ht="16.5" customHeight="1">
      <c r="B160" s="45"/>
      <c r="C160" s="213" t="s">
        <v>229</v>
      </c>
      <c r="D160" s="213" t="s">
        <v>118</v>
      </c>
      <c r="E160" s="214" t="s">
        <v>230</v>
      </c>
      <c r="F160" s="215" t="s">
        <v>231</v>
      </c>
      <c r="G160" s="216" t="s">
        <v>121</v>
      </c>
      <c r="H160" s="217">
        <v>69.5</v>
      </c>
      <c r="I160" s="218"/>
      <c r="J160" s="219">
        <f>ROUND(I160*H160,2)</f>
        <v>0</v>
      </c>
      <c r="K160" s="215" t="s">
        <v>122</v>
      </c>
      <c r="L160" s="71"/>
      <c r="M160" s="220" t="s">
        <v>21</v>
      </c>
      <c r="N160" s="221" t="s">
        <v>40</v>
      </c>
      <c r="O160" s="46"/>
      <c r="P160" s="222">
        <f>O160*H160</f>
        <v>0</v>
      </c>
      <c r="Q160" s="222">
        <v>0.378</v>
      </c>
      <c r="R160" s="222">
        <f>Q160*H160</f>
        <v>26.271</v>
      </c>
      <c r="S160" s="222">
        <v>0</v>
      </c>
      <c r="T160" s="223">
        <f>S160*H160</f>
        <v>0</v>
      </c>
      <c r="AR160" s="23" t="s">
        <v>123</v>
      </c>
      <c r="AT160" s="23" t="s">
        <v>118</v>
      </c>
      <c r="AU160" s="23" t="s">
        <v>81</v>
      </c>
      <c r="AY160" s="23" t="s">
        <v>116</v>
      </c>
      <c r="BE160" s="224">
        <f>IF(N160="základní",J160,0)</f>
        <v>0</v>
      </c>
      <c r="BF160" s="224">
        <f>IF(N160="snížená",J160,0)</f>
        <v>0</v>
      </c>
      <c r="BG160" s="224">
        <f>IF(N160="zákl. přenesená",J160,0)</f>
        <v>0</v>
      </c>
      <c r="BH160" s="224">
        <f>IF(N160="sníž. přenesená",J160,0)</f>
        <v>0</v>
      </c>
      <c r="BI160" s="224">
        <f>IF(N160="nulová",J160,0)</f>
        <v>0</v>
      </c>
      <c r="BJ160" s="23" t="s">
        <v>74</v>
      </c>
      <c r="BK160" s="224">
        <f>ROUND(I160*H160,2)</f>
        <v>0</v>
      </c>
      <c r="BL160" s="23" t="s">
        <v>123</v>
      </c>
      <c r="BM160" s="23" t="s">
        <v>232</v>
      </c>
    </row>
    <row r="161" spans="2:51" s="12" customFormat="1" ht="13.5">
      <c r="B161" s="238"/>
      <c r="C161" s="239"/>
      <c r="D161" s="225" t="s">
        <v>127</v>
      </c>
      <c r="E161" s="240" t="s">
        <v>21</v>
      </c>
      <c r="F161" s="241" t="s">
        <v>202</v>
      </c>
      <c r="G161" s="239"/>
      <c r="H161" s="242">
        <v>69.5</v>
      </c>
      <c r="I161" s="243"/>
      <c r="J161" s="239"/>
      <c r="K161" s="239"/>
      <c r="L161" s="244"/>
      <c r="M161" s="245"/>
      <c r="N161" s="246"/>
      <c r="O161" s="246"/>
      <c r="P161" s="246"/>
      <c r="Q161" s="246"/>
      <c r="R161" s="246"/>
      <c r="S161" s="246"/>
      <c r="T161" s="247"/>
      <c r="AT161" s="248" t="s">
        <v>127</v>
      </c>
      <c r="AU161" s="248" t="s">
        <v>81</v>
      </c>
      <c r="AV161" s="12" t="s">
        <v>81</v>
      </c>
      <c r="AW161" s="12" t="s">
        <v>33</v>
      </c>
      <c r="AX161" s="12" t="s">
        <v>74</v>
      </c>
      <c r="AY161" s="248" t="s">
        <v>116</v>
      </c>
    </row>
    <row r="162" spans="2:65" s="1" customFormat="1" ht="16.5" customHeight="1">
      <c r="B162" s="45"/>
      <c r="C162" s="213" t="s">
        <v>233</v>
      </c>
      <c r="D162" s="213" t="s">
        <v>118</v>
      </c>
      <c r="E162" s="214" t="s">
        <v>234</v>
      </c>
      <c r="F162" s="215" t="s">
        <v>235</v>
      </c>
      <c r="G162" s="216" t="s">
        <v>121</v>
      </c>
      <c r="H162" s="217">
        <v>11728</v>
      </c>
      <c r="I162" s="218"/>
      <c r="J162" s="219">
        <f>ROUND(I162*H162,2)</f>
        <v>0</v>
      </c>
      <c r="K162" s="215" t="s">
        <v>122</v>
      </c>
      <c r="L162" s="71"/>
      <c r="M162" s="220" t="s">
        <v>21</v>
      </c>
      <c r="N162" s="221" t="s">
        <v>40</v>
      </c>
      <c r="O162" s="46"/>
      <c r="P162" s="222">
        <f>O162*H162</f>
        <v>0</v>
      </c>
      <c r="Q162" s="222">
        <v>0.216</v>
      </c>
      <c r="R162" s="222">
        <f>Q162*H162</f>
        <v>2533.248</v>
      </c>
      <c r="S162" s="222">
        <v>0</v>
      </c>
      <c r="T162" s="223">
        <f>S162*H162</f>
        <v>0</v>
      </c>
      <c r="AR162" s="23" t="s">
        <v>123</v>
      </c>
      <c r="AT162" s="23" t="s">
        <v>118</v>
      </c>
      <c r="AU162" s="23" t="s">
        <v>81</v>
      </c>
      <c r="AY162" s="23" t="s">
        <v>116</v>
      </c>
      <c r="BE162" s="224">
        <f>IF(N162="základní",J162,0)</f>
        <v>0</v>
      </c>
      <c r="BF162" s="224">
        <f>IF(N162="snížená",J162,0)</f>
        <v>0</v>
      </c>
      <c r="BG162" s="224">
        <f>IF(N162="zákl. přenesená",J162,0)</f>
        <v>0</v>
      </c>
      <c r="BH162" s="224">
        <f>IF(N162="sníž. přenesená",J162,0)</f>
        <v>0</v>
      </c>
      <c r="BI162" s="224">
        <f>IF(N162="nulová",J162,0)</f>
        <v>0</v>
      </c>
      <c r="BJ162" s="23" t="s">
        <v>74</v>
      </c>
      <c r="BK162" s="224">
        <f>ROUND(I162*H162,2)</f>
        <v>0</v>
      </c>
      <c r="BL162" s="23" t="s">
        <v>123</v>
      </c>
      <c r="BM162" s="23" t="s">
        <v>236</v>
      </c>
    </row>
    <row r="163" spans="2:51" s="12" customFormat="1" ht="13.5">
      <c r="B163" s="238"/>
      <c r="C163" s="239"/>
      <c r="D163" s="225" t="s">
        <v>127</v>
      </c>
      <c r="E163" s="240" t="s">
        <v>21</v>
      </c>
      <c r="F163" s="241" t="s">
        <v>237</v>
      </c>
      <c r="G163" s="239"/>
      <c r="H163" s="242">
        <v>11728</v>
      </c>
      <c r="I163" s="243"/>
      <c r="J163" s="239"/>
      <c r="K163" s="239"/>
      <c r="L163" s="244"/>
      <c r="M163" s="245"/>
      <c r="N163" s="246"/>
      <c r="O163" s="246"/>
      <c r="P163" s="246"/>
      <c r="Q163" s="246"/>
      <c r="R163" s="246"/>
      <c r="S163" s="246"/>
      <c r="T163" s="247"/>
      <c r="AT163" s="248" t="s">
        <v>127</v>
      </c>
      <c r="AU163" s="248" t="s">
        <v>81</v>
      </c>
      <c r="AV163" s="12" t="s">
        <v>81</v>
      </c>
      <c r="AW163" s="12" t="s">
        <v>33</v>
      </c>
      <c r="AX163" s="12" t="s">
        <v>74</v>
      </c>
      <c r="AY163" s="248" t="s">
        <v>116</v>
      </c>
    </row>
    <row r="164" spans="2:65" s="1" customFormat="1" ht="25.5" customHeight="1">
      <c r="B164" s="45"/>
      <c r="C164" s="213" t="s">
        <v>238</v>
      </c>
      <c r="D164" s="213" t="s">
        <v>118</v>
      </c>
      <c r="E164" s="214" t="s">
        <v>239</v>
      </c>
      <c r="F164" s="215" t="s">
        <v>240</v>
      </c>
      <c r="G164" s="216" t="s">
        <v>121</v>
      </c>
      <c r="H164" s="217">
        <v>34859.57</v>
      </c>
      <c r="I164" s="218"/>
      <c r="J164" s="219">
        <f>ROUND(I164*H164,2)</f>
        <v>0</v>
      </c>
      <c r="K164" s="215" t="s">
        <v>122</v>
      </c>
      <c r="L164" s="71"/>
      <c r="M164" s="220" t="s">
        <v>21</v>
      </c>
      <c r="N164" s="221" t="s">
        <v>40</v>
      </c>
      <c r="O164" s="46"/>
      <c r="P164" s="222">
        <f>O164*H164</f>
        <v>0</v>
      </c>
      <c r="Q164" s="222">
        <v>0.18463</v>
      </c>
      <c r="R164" s="222">
        <f>Q164*H164</f>
        <v>6436.1224090999995</v>
      </c>
      <c r="S164" s="222">
        <v>0</v>
      </c>
      <c r="T164" s="223">
        <f>S164*H164</f>
        <v>0</v>
      </c>
      <c r="AR164" s="23" t="s">
        <v>123</v>
      </c>
      <c r="AT164" s="23" t="s">
        <v>118</v>
      </c>
      <c r="AU164" s="23" t="s">
        <v>81</v>
      </c>
      <c r="AY164" s="23" t="s">
        <v>116</v>
      </c>
      <c r="BE164" s="224">
        <f>IF(N164="základní",J164,0)</f>
        <v>0</v>
      </c>
      <c r="BF164" s="224">
        <f>IF(N164="snížená",J164,0)</f>
        <v>0</v>
      </c>
      <c r="BG164" s="224">
        <f>IF(N164="zákl. přenesená",J164,0)</f>
        <v>0</v>
      </c>
      <c r="BH164" s="224">
        <f>IF(N164="sníž. přenesená",J164,0)</f>
        <v>0</v>
      </c>
      <c r="BI164" s="224">
        <f>IF(N164="nulová",J164,0)</f>
        <v>0</v>
      </c>
      <c r="BJ164" s="23" t="s">
        <v>74</v>
      </c>
      <c r="BK164" s="224">
        <f>ROUND(I164*H164,2)</f>
        <v>0</v>
      </c>
      <c r="BL164" s="23" t="s">
        <v>123</v>
      </c>
      <c r="BM164" s="23" t="s">
        <v>241</v>
      </c>
    </row>
    <row r="165" spans="2:47" s="1" customFormat="1" ht="13.5">
      <c r="B165" s="45"/>
      <c r="C165" s="73"/>
      <c r="D165" s="225" t="s">
        <v>125</v>
      </c>
      <c r="E165" s="73"/>
      <c r="F165" s="226" t="s">
        <v>242</v>
      </c>
      <c r="G165" s="73"/>
      <c r="H165" s="73"/>
      <c r="I165" s="184"/>
      <c r="J165" s="73"/>
      <c r="K165" s="73"/>
      <c r="L165" s="71"/>
      <c r="M165" s="227"/>
      <c r="N165" s="46"/>
      <c r="O165" s="46"/>
      <c r="P165" s="46"/>
      <c r="Q165" s="46"/>
      <c r="R165" s="46"/>
      <c r="S165" s="46"/>
      <c r="T165" s="94"/>
      <c r="AT165" s="23" t="s">
        <v>125</v>
      </c>
      <c r="AU165" s="23" t="s">
        <v>81</v>
      </c>
    </row>
    <row r="166" spans="2:51" s="12" customFormat="1" ht="13.5">
      <c r="B166" s="238"/>
      <c r="C166" s="239"/>
      <c r="D166" s="225" t="s">
        <v>127</v>
      </c>
      <c r="E166" s="240" t="s">
        <v>21</v>
      </c>
      <c r="F166" s="241" t="s">
        <v>243</v>
      </c>
      <c r="G166" s="239"/>
      <c r="H166" s="242">
        <v>34068.5</v>
      </c>
      <c r="I166" s="243"/>
      <c r="J166" s="239"/>
      <c r="K166" s="239"/>
      <c r="L166" s="244"/>
      <c r="M166" s="245"/>
      <c r="N166" s="246"/>
      <c r="O166" s="246"/>
      <c r="P166" s="246"/>
      <c r="Q166" s="246"/>
      <c r="R166" s="246"/>
      <c r="S166" s="246"/>
      <c r="T166" s="247"/>
      <c r="AT166" s="248" t="s">
        <v>127</v>
      </c>
      <c r="AU166" s="248" t="s">
        <v>81</v>
      </c>
      <c r="AV166" s="12" t="s">
        <v>81</v>
      </c>
      <c r="AW166" s="12" t="s">
        <v>33</v>
      </c>
      <c r="AX166" s="12" t="s">
        <v>69</v>
      </c>
      <c r="AY166" s="248" t="s">
        <v>116</v>
      </c>
    </row>
    <row r="167" spans="2:51" s="12" customFormat="1" ht="13.5">
      <c r="B167" s="238"/>
      <c r="C167" s="239"/>
      <c r="D167" s="225" t="s">
        <v>127</v>
      </c>
      <c r="E167" s="240" t="s">
        <v>21</v>
      </c>
      <c r="F167" s="241" t="s">
        <v>244</v>
      </c>
      <c r="G167" s="239"/>
      <c r="H167" s="242">
        <v>762.32</v>
      </c>
      <c r="I167" s="243"/>
      <c r="J167" s="239"/>
      <c r="K167" s="239"/>
      <c r="L167" s="244"/>
      <c r="M167" s="245"/>
      <c r="N167" s="246"/>
      <c r="O167" s="246"/>
      <c r="P167" s="246"/>
      <c r="Q167" s="246"/>
      <c r="R167" s="246"/>
      <c r="S167" s="246"/>
      <c r="T167" s="247"/>
      <c r="AT167" s="248" t="s">
        <v>127</v>
      </c>
      <c r="AU167" s="248" t="s">
        <v>81</v>
      </c>
      <c r="AV167" s="12" t="s">
        <v>81</v>
      </c>
      <c r="AW167" s="12" t="s">
        <v>33</v>
      </c>
      <c r="AX167" s="12" t="s">
        <v>69</v>
      </c>
      <c r="AY167" s="248" t="s">
        <v>116</v>
      </c>
    </row>
    <row r="168" spans="2:51" s="12" customFormat="1" ht="13.5">
      <c r="B168" s="238"/>
      <c r="C168" s="239"/>
      <c r="D168" s="225" t="s">
        <v>127</v>
      </c>
      <c r="E168" s="240" t="s">
        <v>21</v>
      </c>
      <c r="F168" s="241" t="s">
        <v>245</v>
      </c>
      <c r="G168" s="239"/>
      <c r="H168" s="242">
        <v>28.75</v>
      </c>
      <c r="I168" s="243"/>
      <c r="J168" s="239"/>
      <c r="K168" s="239"/>
      <c r="L168" s="244"/>
      <c r="M168" s="245"/>
      <c r="N168" s="246"/>
      <c r="O168" s="246"/>
      <c r="P168" s="246"/>
      <c r="Q168" s="246"/>
      <c r="R168" s="246"/>
      <c r="S168" s="246"/>
      <c r="T168" s="247"/>
      <c r="AT168" s="248" t="s">
        <v>127</v>
      </c>
      <c r="AU168" s="248" t="s">
        <v>81</v>
      </c>
      <c r="AV168" s="12" t="s">
        <v>81</v>
      </c>
      <c r="AW168" s="12" t="s">
        <v>33</v>
      </c>
      <c r="AX168" s="12" t="s">
        <v>69</v>
      </c>
      <c r="AY168" s="248" t="s">
        <v>116</v>
      </c>
    </row>
    <row r="169" spans="2:51" s="13" customFormat="1" ht="13.5">
      <c r="B169" s="249"/>
      <c r="C169" s="250"/>
      <c r="D169" s="225" t="s">
        <v>127</v>
      </c>
      <c r="E169" s="251" t="s">
        <v>21</v>
      </c>
      <c r="F169" s="252" t="s">
        <v>132</v>
      </c>
      <c r="G169" s="250"/>
      <c r="H169" s="253">
        <v>34859.57</v>
      </c>
      <c r="I169" s="254"/>
      <c r="J169" s="250"/>
      <c r="K169" s="250"/>
      <c r="L169" s="255"/>
      <c r="M169" s="256"/>
      <c r="N169" s="257"/>
      <c r="O169" s="257"/>
      <c r="P169" s="257"/>
      <c r="Q169" s="257"/>
      <c r="R169" s="257"/>
      <c r="S169" s="257"/>
      <c r="T169" s="258"/>
      <c r="AT169" s="259" t="s">
        <v>127</v>
      </c>
      <c r="AU169" s="259" t="s">
        <v>81</v>
      </c>
      <c r="AV169" s="13" t="s">
        <v>123</v>
      </c>
      <c r="AW169" s="13" t="s">
        <v>33</v>
      </c>
      <c r="AX169" s="13" t="s">
        <v>74</v>
      </c>
      <c r="AY169" s="259" t="s">
        <v>116</v>
      </c>
    </row>
    <row r="170" spans="2:65" s="1" customFormat="1" ht="25.5" customHeight="1">
      <c r="B170" s="45"/>
      <c r="C170" s="213" t="s">
        <v>246</v>
      </c>
      <c r="D170" s="213" t="s">
        <v>118</v>
      </c>
      <c r="E170" s="214" t="s">
        <v>247</v>
      </c>
      <c r="F170" s="215" t="s">
        <v>248</v>
      </c>
      <c r="G170" s="216" t="s">
        <v>121</v>
      </c>
      <c r="H170" s="217">
        <v>39875</v>
      </c>
      <c r="I170" s="218"/>
      <c r="J170" s="219">
        <f>ROUND(I170*H170,2)</f>
        <v>0</v>
      </c>
      <c r="K170" s="215" t="s">
        <v>122</v>
      </c>
      <c r="L170" s="71"/>
      <c r="M170" s="220" t="s">
        <v>21</v>
      </c>
      <c r="N170" s="221" t="s">
        <v>40</v>
      </c>
      <c r="O170" s="46"/>
      <c r="P170" s="222">
        <f>O170*H170</f>
        <v>0</v>
      </c>
      <c r="Q170" s="222">
        <v>0</v>
      </c>
      <c r="R170" s="222">
        <f>Q170*H170</f>
        <v>0</v>
      </c>
      <c r="S170" s="222">
        <v>0</v>
      </c>
      <c r="T170" s="223">
        <f>S170*H170</f>
        <v>0</v>
      </c>
      <c r="AR170" s="23" t="s">
        <v>123</v>
      </c>
      <c r="AT170" s="23" t="s">
        <v>118</v>
      </c>
      <c r="AU170" s="23" t="s">
        <v>81</v>
      </c>
      <c r="AY170" s="23" t="s">
        <v>116</v>
      </c>
      <c r="BE170" s="224">
        <f>IF(N170="základní",J170,0)</f>
        <v>0</v>
      </c>
      <c r="BF170" s="224">
        <f>IF(N170="snížená",J170,0)</f>
        <v>0</v>
      </c>
      <c r="BG170" s="224">
        <f>IF(N170="zákl. přenesená",J170,0)</f>
        <v>0</v>
      </c>
      <c r="BH170" s="224">
        <f>IF(N170="sníž. přenesená",J170,0)</f>
        <v>0</v>
      </c>
      <c r="BI170" s="224">
        <f>IF(N170="nulová",J170,0)</f>
        <v>0</v>
      </c>
      <c r="BJ170" s="23" t="s">
        <v>74</v>
      </c>
      <c r="BK170" s="224">
        <f>ROUND(I170*H170,2)</f>
        <v>0</v>
      </c>
      <c r="BL170" s="23" t="s">
        <v>123</v>
      </c>
      <c r="BM170" s="23" t="s">
        <v>249</v>
      </c>
    </row>
    <row r="171" spans="2:47" s="1" customFormat="1" ht="13.5">
      <c r="B171" s="45"/>
      <c r="C171" s="73"/>
      <c r="D171" s="225" t="s">
        <v>125</v>
      </c>
      <c r="E171" s="73"/>
      <c r="F171" s="226" t="s">
        <v>250</v>
      </c>
      <c r="G171" s="73"/>
      <c r="H171" s="73"/>
      <c r="I171" s="184"/>
      <c r="J171" s="73"/>
      <c r="K171" s="73"/>
      <c r="L171" s="71"/>
      <c r="M171" s="227"/>
      <c r="N171" s="46"/>
      <c r="O171" s="46"/>
      <c r="P171" s="46"/>
      <c r="Q171" s="46"/>
      <c r="R171" s="46"/>
      <c r="S171" s="46"/>
      <c r="T171" s="94"/>
      <c r="AT171" s="23" t="s">
        <v>125</v>
      </c>
      <c r="AU171" s="23" t="s">
        <v>81</v>
      </c>
    </row>
    <row r="172" spans="2:51" s="12" customFormat="1" ht="13.5">
      <c r="B172" s="238"/>
      <c r="C172" s="239"/>
      <c r="D172" s="225" t="s">
        <v>127</v>
      </c>
      <c r="E172" s="240" t="s">
        <v>21</v>
      </c>
      <c r="F172" s="241" t="s">
        <v>251</v>
      </c>
      <c r="G172" s="239"/>
      <c r="H172" s="242">
        <v>34011</v>
      </c>
      <c r="I172" s="243"/>
      <c r="J172" s="239"/>
      <c r="K172" s="239"/>
      <c r="L172" s="244"/>
      <c r="M172" s="245"/>
      <c r="N172" s="246"/>
      <c r="O172" s="246"/>
      <c r="P172" s="246"/>
      <c r="Q172" s="246"/>
      <c r="R172" s="246"/>
      <c r="S172" s="246"/>
      <c r="T172" s="247"/>
      <c r="AT172" s="248" t="s">
        <v>127</v>
      </c>
      <c r="AU172" s="248" t="s">
        <v>81</v>
      </c>
      <c r="AV172" s="12" t="s">
        <v>81</v>
      </c>
      <c r="AW172" s="12" t="s">
        <v>33</v>
      </c>
      <c r="AX172" s="12" t="s">
        <v>69</v>
      </c>
      <c r="AY172" s="248" t="s">
        <v>116</v>
      </c>
    </row>
    <row r="173" spans="2:51" s="12" customFormat="1" ht="13.5">
      <c r="B173" s="238"/>
      <c r="C173" s="239"/>
      <c r="D173" s="225" t="s">
        <v>127</v>
      </c>
      <c r="E173" s="240" t="s">
        <v>21</v>
      </c>
      <c r="F173" s="241" t="s">
        <v>252</v>
      </c>
      <c r="G173" s="239"/>
      <c r="H173" s="242">
        <v>5864</v>
      </c>
      <c r="I173" s="243"/>
      <c r="J173" s="239"/>
      <c r="K173" s="239"/>
      <c r="L173" s="244"/>
      <c r="M173" s="245"/>
      <c r="N173" s="246"/>
      <c r="O173" s="246"/>
      <c r="P173" s="246"/>
      <c r="Q173" s="246"/>
      <c r="R173" s="246"/>
      <c r="S173" s="246"/>
      <c r="T173" s="247"/>
      <c r="AT173" s="248" t="s">
        <v>127</v>
      </c>
      <c r="AU173" s="248" t="s">
        <v>81</v>
      </c>
      <c r="AV173" s="12" t="s">
        <v>81</v>
      </c>
      <c r="AW173" s="12" t="s">
        <v>33</v>
      </c>
      <c r="AX173" s="12" t="s">
        <v>69</v>
      </c>
      <c r="AY173" s="248" t="s">
        <v>116</v>
      </c>
    </row>
    <row r="174" spans="2:51" s="13" customFormat="1" ht="13.5">
      <c r="B174" s="249"/>
      <c r="C174" s="250"/>
      <c r="D174" s="225" t="s">
        <v>127</v>
      </c>
      <c r="E174" s="251" t="s">
        <v>21</v>
      </c>
      <c r="F174" s="252" t="s">
        <v>132</v>
      </c>
      <c r="G174" s="250"/>
      <c r="H174" s="253">
        <v>39875</v>
      </c>
      <c r="I174" s="254"/>
      <c r="J174" s="250"/>
      <c r="K174" s="250"/>
      <c r="L174" s="255"/>
      <c r="M174" s="256"/>
      <c r="N174" s="257"/>
      <c r="O174" s="257"/>
      <c r="P174" s="257"/>
      <c r="Q174" s="257"/>
      <c r="R174" s="257"/>
      <c r="S174" s="257"/>
      <c r="T174" s="258"/>
      <c r="AT174" s="259" t="s">
        <v>127</v>
      </c>
      <c r="AU174" s="259" t="s">
        <v>81</v>
      </c>
      <c r="AV174" s="13" t="s">
        <v>123</v>
      </c>
      <c r="AW174" s="13" t="s">
        <v>33</v>
      </c>
      <c r="AX174" s="13" t="s">
        <v>74</v>
      </c>
      <c r="AY174" s="259" t="s">
        <v>116</v>
      </c>
    </row>
    <row r="175" spans="2:65" s="1" customFormat="1" ht="25.5" customHeight="1">
      <c r="B175" s="45"/>
      <c r="C175" s="213" t="s">
        <v>9</v>
      </c>
      <c r="D175" s="213" t="s">
        <v>118</v>
      </c>
      <c r="E175" s="214" t="s">
        <v>253</v>
      </c>
      <c r="F175" s="215" t="s">
        <v>254</v>
      </c>
      <c r="G175" s="216" t="s">
        <v>121</v>
      </c>
      <c r="H175" s="217">
        <v>39875</v>
      </c>
      <c r="I175" s="218"/>
      <c r="J175" s="219">
        <f>ROUND(I175*H175,2)</f>
        <v>0</v>
      </c>
      <c r="K175" s="215" t="s">
        <v>122</v>
      </c>
      <c r="L175" s="71"/>
      <c r="M175" s="220" t="s">
        <v>21</v>
      </c>
      <c r="N175" s="221" t="s">
        <v>40</v>
      </c>
      <c r="O175" s="46"/>
      <c r="P175" s="222">
        <f>O175*H175</f>
        <v>0</v>
      </c>
      <c r="Q175" s="222">
        <v>0</v>
      </c>
      <c r="R175" s="222">
        <f>Q175*H175</f>
        <v>0</v>
      </c>
      <c r="S175" s="222">
        <v>0</v>
      </c>
      <c r="T175" s="223">
        <f>S175*H175</f>
        <v>0</v>
      </c>
      <c r="AR175" s="23" t="s">
        <v>123</v>
      </c>
      <c r="AT175" s="23" t="s">
        <v>118</v>
      </c>
      <c r="AU175" s="23" t="s">
        <v>81</v>
      </c>
      <c r="AY175" s="23" t="s">
        <v>116</v>
      </c>
      <c r="BE175" s="224">
        <f>IF(N175="základní",J175,0)</f>
        <v>0</v>
      </c>
      <c r="BF175" s="224">
        <f>IF(N175="snížená",J175,0)</f>
        <v>0</v>
      </c>
      <c r="BG175" s="224">
        <f>IF(N175="zákl. přenesená",J175,0)</f>
        <v>0</v>
      </c>
      <c r="BH175" s="224">
        <f>IF(N175="sníž. přenesená",J175,0)</f>
        <v>0</v>
      </c>
      <c r="BI175" s="224">
        <f>IF(N175="nulová",J175,0)</f>
        <v>0</v>
      </c>
      <c r="BJ175" s="23" t="s">
        <v>74</v>
      </c>
      <c r="BK175" s="224">
        <f>ROUND(I175*H175,2)</f>
        <v>0</v>
      </c>
      <c r="BL175" s="23" t="s">
        <v>123</v>
      </c>
      <c r="BM175" s="23" t="s">
        <v>255</v>
      </c>
    </row>
    <row r="176" spans="2:47" s="1" customFormat="1" ht="13.5">
      <c r="B176" s="45"/>
      <c r="C176" s="73"/>
      <c r="D176" s="225" t="s">
        <v>125</v>
      </c>
      <c r="E176" s="73"/>
      <c r="F176" s="226" t="s">
        <v>250</v>
      </c>
      <c r="G176" s="73"/>
      <c r="H176" s="73"/>
      <c r="I176" s="184"/>
      <c r="J176" s="73"/>
      <c r="K176" s="73"/>
      <c r="L176" s="71"/>
      <c r="M176" s="227"/>
      <c r="N176" s="46"/>
      <c r="O176" s="46"/>
      <c r="P176" s="46"/>
      <c r="Q176" s="46"/>
      <c r="R176" s="46"/>
      <c r="S176" s="46"/>
      <c r="T176" s="94"/>
      <c r="AT176" s="23" t="s">
        <v>125</v>
      </c>
      <c r="AU176" s="23" t="s">
        <v>81</v>
      </c>
    </row>
    <row r="177" spans="2:51" s="12" customFormat="1" ht="13.5">
      <c r="B177" s="238"/>
      <c r="C177" s="239"/>
      <c r="D177" s="225" t="s">
        <v>127</v>
      </c>
      <c r="E177" s="240" t="s">
        <v>21</v>
      </c>
      <c r="F177" s="241" t="s">
        <v>251</v>
      </c>
      <c r="G177" s="239"/>
      <c r="H177" s="242">
        <v>34011</v>
      </c>
      <c r="I177" s="243"/>
      <c r="J177" s="239"/>
      <c r="K177" s="239"/>
      <c r="L177" s="244"/>
      <c r="M177" s="245"/>
      <c r="N177" s="246"/>
      <c r="O177" s="246"/>
      <c r="P177" s="246"/>
      <c r="Q177" s="246"/>
      <c r="R177" s="246"/>
      <c r="S177" s="246"/>
      <c r="T177" s="247"/>
      <c r="AT177" s="248" t="s">
        <v>127</v>
      </c>
      <c r="AU177" s="248" t="s">
        <v>81</v>
      </c>
      <c r="AV177" s="12" t="s">
        <v>81</v>
      </c>
      <c r="AW177" s="12" t="s">
        <v>33</v>
      </c>
      <c r="AX177" s="12" t="s">
        <v>69</v>
      </c>
      <c r="AY177" s="248" t="s">
        <v>116</v>
      </c>
    </row>
    <row r="178" spans="2:51" s="12" customFormat="1" ht="13.5">
      <c r="B178" s="238"/>
      <c r="C178" s="239"/>
      <c r="D178" s="225" t="s">
        <v>127</v>
      </c>
      <c r="E178" s="240" t="s">
        <v>21</v>
      </c>
      <c r="F178" s="241" t="s">
        <v>252</v>
      </c>
      <c r="G178" s="239"/>
      <c r="H178" s="242">
        <v>5864</v>
      </c>
      <c r="I178" s="243"/>
      <c r="J178" s="239"/>
      <c r="K178" s="239"/>
      <c r="L178" s="244"/>
      <c r="M178" s="245"/>
      <c r="N178" s="246"/>
      <c r="O178" s="246"/>
      <c r="P178" s="246"/>
      <c r="Q178" s="246"/>
      <c r="R178" s="246"/>
      <c r="S178" s="246"/>
      <c r="T178" s="247"/>
      <c r="AT178" s="248" t="s">
        <v>127</v>
      </c>
      <c r="AU178" s="248" t="s">
        <v>81</v>
      </c>
      <c r="AV178" s="12" t="s">
        <v>81</v>
      </c>
      <c r="AW178" s="12" t="s">
        <v>33</v>
      </c>
      <c r="AX178" s="12" t="s">
        <v>69</v>
      </c>
      <c r="AY178" s="248" t="s">
        <v>116</v>
      </c>
    </row>
    <row r="179" spans="2:51" s="13" customFormat="1" ht="13.5">
      <c r="B179" s="249"/>
      <c r="C179" s="250"/>
      <c r="D179" s="225" t="s">
        <v>127</v>
      </c>
      <c r="E179" s="251" t="s">
        <v>21</v>
      </c>
      <c r="F179" s="252" t="s">
        <v>132</v>
      </c>
      <c r="G179" s="250"/>
      <c r="H179" s="253">
        <v>39875</v>
      </c>
      <c r="I179" s="254"/>
      <c r="J179" s="250"/>
      <c r="K179" s="250"/>
      <c r="L179" s="255"/>
      <c r="M179" s="256"/>
      <c r="N179" s="257"/>
      <c r="O179" s="257"/>
      <c r="P179" s="257"/>
      <c r="Q179" s="257"/>
      <c r="R179" s="257"/>
      <c r="S179" s="257"/>
      <c r="T179" s="258"/>
      <c r="AT179" s="259" t="s">
        <v>127</v>
      </c>
      <c r="AU179" s="259" t="s">
        <v>81</v>
      </c>
      <c r="AV179" s="13" t="s">
        <v>123</v>
      </c>
      <c r="AW179" s="13" t="s">
        <v>33</v>
      </c>
      <c r="AX179" s="13" t="s">
        <v>74</v>
      </c>
      <c r="AY179" s="259" t="s">
        <v>116</v>
      </c>
    </row>
    <row r="180" spans="2:65" s="1" customFormat="1" ht="16.5" customHeight="1">
      <c r="B180" s="45"/>
      <c r="C180" s="213" t="s">
        <v>256</v>
      </c>
      <c r="D180" s="213" t="s">
        <v>118</v>
      </c>
      <c r="E180" s="214" t="s">
        <v>257</v>
      </c>
      <c r="F180" s="215" t="s">
        <v>258</v>
      </c>
      <c r="G180" s="216" t="s">
        <v>146</v>
      </c>
      <c r="H180" s="217">
        <v>762.32</v>
      </c>
      <c r="I180" s="218"/>
      <c r="J180" s="219">
        <f>ROUND(I180*H180,2)</f>
        <v>0</v>
      </c>
      <c r="K180" s="215" t="s">
        <v>122</v>
      </c>
      <c r="L180" s="71"/>
      <c r="M180" s="220" t="s">
        <v>21</v>
      </c>
      <c r="N180" s="221" t="s">
        <v>40</v>
      </c>
      <c r="O180" s="46"/>
      <c r="P180" s="222">
        <f>O180*H180</f>
        <v>0</v>
      </c>
      <c r="Q180" s="222">
        <v>0</v>
      </c>
      <c r="R180" s="222">
        <f>Q180*H180</f>
        <v>0</v>
      </c>
      <c r="S180" s="222">
        <v>0</v>
      </c>
      <c r="T180" s="223">
        <f>S180*H180</f>
        <v>0</v>
      </c>
      <c r="AR180" s="23" t="s">
        <v>123</v>
      </c>
      <c r="AT180" s="23" t="s">
        <v>118</v>
      </c>
      <c r="AU180" s="23" t="s">
        <v>81</v>
      </c>
      <c r="AY180" s="23" t="s">
        <v>116</v>
      </c>
      <c r="BE180" s="224">
        <f>IF(N180="základní",J180,0)</f>
        <v>0</v>
      </c>
      <c r="BF180" s="224">
        <f>IF(N180="snížená",J180,0)</f>
        <v>0</v>
      </c>
      <c r="BG180" s="224">
        <f>IF(N180="zákl. přenesená",J180,0)</f>
        <v>0</v>
      </c>
      <c r="BH180" s="224">
        <f>IF(N180="sníž. přenesená",J180,0)</f>
        <v>0</v>
      </c>
      <c r="BI180" s="224">
        <f>IF(N180="nulová",J180,0)</f>
        <v>0</v>
      </c>
      <c r="BJ180" s="23" t="s">
        <v>74</v>
      </c>
      <c r="BK180" s="224">
        <f>ROUND(I180*H180,2)</f>
        <v>0</v>
      </c>
      <c r="BL180" s="23" t="s">
        <v>123</v>
      </c>
      <c r="BM180" s="23" t="s">
        <v>259</v>
      </c>
    </row>
    <row r="181" spans="2:47" s="1" customFormat="1" ht="13.5">
      <c r="B181" s="45"/>
      <c r="C181" s="73"/>
      <c r="D181" s="225" t="s">
        <v>125</v>
      </c>
      <c r="E181" s="73"/>
      <c r="F181" s="226" t="s">
        <v>260</v>
      </c>
      <c r="G181" s="73"/>
      <c r="H181" s="73"/>
      <c r="I181" s="184"/>
      <c r="J181" s="73"/>
      <c r="K181" s="73"/>
      <c r="L181" s="71"/>
      <c r="M181" s="227"/>
      <c r="N181" s="46"/>
      <c r="O181" s="46"/>
      <c r="P181" s="46"/>
      <c r="Q181" s="46"/>
      <c r="R181" s="46"/>
      <c r="S181" s="46"/>
      <c r="T181" s="94"/>
      <c r="AT181" s="23" t="s">
        <v>125</v>
      </c>
      <c r="AU181" s="23" t="s">
        <v>81</v>
      </c>
    </row>
    <row r="182" spans="2:51" s="12" customFormat="1" ht="13.5">
      <c r="B182" s="238"/>
      <c r="C182" s="239"/>
      <c r="D182" s="225" t="s">
        <v>127</v>
      </c>
      <c r="E182" s="240" t="s">
        <v>21</v>
      </c>
      <c r="F182" s="241" t="s">
        <v>261</v>
      </c>
      <c r="G182" s="239"/>
      <c r="H182" s="242">
        <v>762.32</v>
      </c>
      <c r="I182" s="243"/>
      <c r="J182" s="239"/>
      <c r="K182" s="239"/>
      <c r="L182" s="244"/>
      <c r="M182" s="245"/>
      <c r="N182" s="246"/>
      <c r="O182" s="246"/>
      <c r="P182" s="246"/>
      <c r="Q182" s="246"/>
      <c r="R182" s="246"/>
      <c r="S182" s="246"/>
      <c r="T182" s="247"/>
      <c r="AT182" s="248" t="s">
        <v>127</v>
      </c>
      <c r="AU182" s="248" t="s">
        <v>81</v>
      </c>
      <c r="AV182" s="12" t="s">
        <v>81</v>
      </c>
      <c r="AW182" s="12" t="s">
        <v>33</v>
      </c>
      <c r="AX182" s="12" t="s">
        <v>74</v>
      </c>
      <c r="AY182" s="248" t="s">
        <v>116</v>
      </c>
    </row>
    <row r="183" spans="2:65" s="1" customFormat="1" ht="16.5" customHeight="1">
      <c r="B183" s="45"/>
      <c r="C183" s="213" t="s">
        <v>262</v>
      </c>
      <c r="D183" s="213" t="s">
        <v>118</v>
      </c>
      <c r="E183" s="214" t="s">
        <v>263</v>
      </c>
      <c r="F183" s="215" t="s">
        <v>264</v>
      </c>
      <c r="G183" s="216" t="s">
        <v>121</v>
      </c>
      <c r="H183" s="217">
        <v>5864</v>
      </c>
      <c r="I183" s="218"/>
      <c r="J183" s="219">
        <f>ROUND(I183*H183,2)</f>
        <v>0</v>
      </c>
      <c r="K183" s="215" t="s">
        <v>122</v>
      </c>
      <c r="L183" s="71"/>
      <c r="M183" s="220" t="s">
        <v>21</v>
      </c>
      <c r="N183" s="221" t="s">
        <v>40</v>
      </c>
      <c r="O183" s="46"/>
      <c r="P183" s="222">
        <f>O183*H183</f>
        <v>0</v>
      </c>
      <c r="Q183" s="222">
        <v>0.216</v>
      </c>
      <c r="R183" s="222">
        <f>Q183*H183</f>
        <v>1266.624</v>
      </c>
      <c r="S183" s="222">
        <v>0</v>
      </c>
      <c r="T183" s="223">
        <f>S183*H183</f>
        <v>0</v>
      </c>
      <c r="AR183" s="23" t="s">
        <v>123</v>
      </c>
      <c r="AT183" s="23" t="s">
        <v>118</v>
      </c>
      <c r="AU183" s="23" t="s">
        <v>81</v>
      </c>
      <c r="AY183" s="23" t="s">
        <v>116</v>
      </c>
      <c r="BE183" s="224">
        <f>IF(N183="základní",J183,0)</f>
        <v>0</v>
      </c>
      <c r="BF183" s="224">
        <f>IF(N183="snížená",J183,0)</f>
        <v>0</v>
      </c>
      <c r="BG183" s="224">
        <f>IF(N183="zákl. přenesená",J183,0)</f>
        <v>0</v>
      </c>
      <c r="BH183" s="224">
        <f>IF(N183="sníž. přenesená",J183,0)</f>
        <v>0</v>
      </c>
      <c r="BI183" s="224">
        <f>IF(N183="nulová",J183,0)</f>
        <v>0</v>
      </c>
      <c r="BJ183" s="23" t="s">
        <v>74</v>
      </c>
      <c r="BK183" s="224">
        <f>ROUND(I183*H183,2)</f>
        <v>0</v>
      </c>
      <c r="BL183" s="23" t="s">
        <v>123</v>
      </c>
      <c r="BM183" s="23" t="s">
        <v>265</v>
      </c>
    </row>
    <row r="184" spans="2:47" s="1" customFormat="1" ht="13.5">
      <c r="B184" s="45"/>
      <c r="C184" s="73"/>
      <c r="D184" s="225" t="s">
        <v>125</v>
      </c>
      <c r="E184" s="73"/>
      <c r="F184" s="226" t="s">
        <v>266</v>
      </c>
      <c r="G184" s="73"/>
      <c r="H184" s="73"/>
      <c r="I184" s="184"/>
      <c r="J184" s="73"/>
      <c r="K184" s="73"/>
      <c r="L184" s="71"/>
      <c r="M184" s="227"/>
      <c r="N184" s="46"/>
      <c r="O184" s="46"/>
      <c r="P184" s="46"/>
      <c r="Q184" s="46"/>
      <c r="R184" s="46"/>
      <c r="S184" s="46"/>
      <c r="T184" s="94"/>
      <c r="AT184" s="23" t="s">
        <v>125</v>
      </c>
      <c r="AU184" s="23" t="s">
        <v>81</v>
      </c>
    </row>
    <row r="185" spans="2:51" s="12" customFormat="1" ht="13.5">
      <c r="B185" s="238"/>
      <c r="C185" s="239"/>
      <c r="D185" s="225" t="s">
        <v>127</v>
      </c>
      <c r="E185" s="240" t="s">
        <v>21</v>
      </c>
      <c r="F185" s="241" t="s">
        <v>267</v>
      </c>
      <c r="G185" s="239"/>
      <c r="H185" s="242">
        <v>5864</v>
      </c>
      <c r="I185" s="243"/>
      <c r="J185" s="239"/>
      <c r="K185" s="239"/>
      <c r="L185" s="244"/>
      <c r="M185" s="245"/>
      <c r="N185" s="246"/>
      <c r="O185" s="246"/>
      <c r="P185" s="246"/>
      <c r="Q185" s="246"/>
      <c r="R185" s="246"/>
      <c r="S185" s="246"/>
      <c r="T185" s="247"/>
      <c r="AT185" s="248" t="s">
        <v>127</v>
      </c>
      <c r="AU185" s="248" t="s">
        <v>81</v>
      </c>
      <c r="AV185" s="12" t="s">
        <v>81</v>
      </c>
      <c r="AW185" s="12" t="s">
        <v>33</v>
      </c>
      <c r="AX185" s="12" t="s">
        <v>74</v>
      </c>
      <c r="AY185" s="248" t="s">
        <v>116</v>
      </c>
    </row>
    <row r="186" spans="2:65" s="1" customFormat="1" ht="16.5" customHeight="1">
      <c r="B186" s="45"/>
      <c r="C186" s="213" t="s">
        <v>268</v>
      </c>
      <c r="D186" s="213" t="s">
        <v>118</v>
      </c>
      <c r="E186" s="214" t="s">
        <v>269</v>
      </c>
      <c r="F186" s="215" t="s">
        <v>270</v>
      </c>
      <c r="G186" s="216" t="s">
        <v>121</v>
      </c>
      <c r="H186" s="217">
        <v>34859.57</v>
      </c>
      <c r="I186" s="218"/>
      <c r="J186" s="219">
        <f>ROUND(I186*H186,2)</f>
        <v>0</v>
      </c>
      <c r="K186" s="215" t="s">
        <v>122</v>
      </c>
      <c r="L186" s="71"/>
      <c r="M186" s="220" t="s">
        <v>21</v>
      </c>
      <c r="N186" s="221" t="s">
        <v>40</v>
      </c>
      <c r="O186" s="46"/>
      <c r="P186" s="222">
        <f>O186*H186</f>
        <v>0</v>
      </c>
      <c r="Q186" s="222">
        <v>0</v>
      </c>
      <c r="R186" s="222">
        <f>Q186*H186</f>
        <v>0</v>
      </c>
      <c r="S186" s="222">
        <v>0</v>
      </c>
      <c r="T186" s="223">
        <f>S186*H186</f>
        <v>0</v>
      </c>
      <c r="AR186" s="23" t="s">
        <v>123</v>
      </c>
      <c r="AT186" s="23" t="s">
        <v>118</v>
      </c>
      <c r="AU186" s="23" t="s">
        <v>81</v>
      </c>
      <c r="AY186" s="23" t="s">
        <v>116</v>
      </c>
      <c r="BE186" s="224">
        <f>IF(N186="základní",J186,0)</f>
        <v>0</v>
      </c>
      <c r="BF186" s="224">
        <f>IF(N186="snížená",J186,0)</f>
        <v>0</v>
      </c>
      <c r="BG186" s="224">
        <f>IF(N186="zákl. přenesená",J186,0)</f>
        <v>0</v>
      </c>
      <c r="BH186" s="224">
        <f>IF(N186="sníž. přenesená",J186,0)</f>
        <v>0</v>
      </c>
      <c r="BI186" s="224">
        <f>IF(N186="nulová",J186,0)</f>
        <v>0</v>
      </c>
      <c r="BJ186" s="23" t="s">
        <v>74</v>
      </c>
      <c r="BK186" s="224">
        <f>ROUND(I186*H186,2)</f>
        <v>0</v>
      </c>
      <c r="BL186" s="23" t="s">
        <v>123</v>
      </c>
      <c r="BM186" s="23" t="s">
        <v>271</v>
      </c>
    </row>
    <row r="187" spans="2:51" s="12" customFormat="1" ht="13.5">
      <c r="B187" s="238"/>
      <c r="C187" s="239"/>
      <c r="D187" s="225" t="s">
        <v>127</v>
      </c>
      <c r="E187" s="240" t="s">
        <v>21</v>
      </c>
      <c r="F187" s="241" t="s">
        <v>243</v>
      </c>
      <c r="G187" s="239"/>
      <c r="H187" s="242">
        <v>34068.5</v>
      </c>
      <c r="I187" s="243"/>
      <c r="J187" s="239"/>
      <c r="K187" s="239"/>
      <c r="L187" s="244"/>
      <c r="M187" s="245"/>
      <c r="N187" s="246"/>
      <c r="O187" s="246"/>
      <c r="P187" s="246"/>
      <c r="Q187" s="246"/>
      <c r="R187" s="246"/>
      <c r="S187" s="246"/>
      <c r="T187" s="247"/>
      <c r="AT187" s="248" t="s">
        <v>127</v>
      </c>
      <c r="AU187" s="248" t="s">
        <v>81</v>
      </c>
      <c r="AV187" s="12" t="s">
        <v>81</v>
      </c>
      <c r="AW187" s="12" t="s">
        <v>33</v>
      </c>
      <c r="AX187" s="12" t="s">
        <v>69</v>
      </c>
      <c r="AY187" s="248" t="s">
        <v>116</v>
      </c>
    </row>
    <row r="188" spans="2:51" s="12" customFormat="1" ht="13.5">
      <c r="B188" s="238"/>
      <c r="C188" s="239"/>
      <c r="D188" s="225" t="s">
        <v>127</v>
      </c>
      <c r="E188" s="240" t="s">
        <v>21</v>
      </c>
      <c r="F188" s="241" t="s">
        <v>244</v>
      </c>
      <c r="G188" s="239"/>
      <c r="H188" s="242">
        <v>762.32</v>
      </c>
      <c r="I188" s="243"/>
      <c r="J188" s="239"/>
      <c r="K188" s="239"/>
      <c r="L188" s="244"/>
      <c r="M188" s="245"/>
      <c r="N188" s="246"/>
      <c r="O188" s="246"/>
      <c r="P188" s="246"/>
      <c r="Q188" s="246"/>
      <c r="R188" s="246"/>
      <c r="S188" s="246"/>
      <c r="T188" s="247"/>
      <c r="AT188" s="248" t="s">
        <v>127</v>
      </c>
      <c r="AU188" s="248" t="s">
        <v>81</v>
      </c>
      <c r="AV188" s="12" t="s">
        <v>81</v>
      </c>
      <c r="AW188" s="12" t="s">
        <v>33</v>
      </c>
      <c r="AX188" s="12" t="s">
        <v>69</v>
      </c>
      <c r="AY188" s="248" t="s">
        <v>116</v>
      </c>
    </row>
    <row r="189" spans="2:51" s="12" customFormat="1" ht="13.5">
      <c r="B189" s="238"/>
      <c r="C189" s="239"/>
      <c r="D189" s="225" t="s">
        <v>127</v>
      </c>
      <c r="E189" s="240" t="s">
        <v>21</v>
      </c>
      <c r="F189" s="241" t="s">
        <v>245</v>
      </c>
      <c r="G189" s="239"/>
      <c r="H189" s="242">
        <v>28.75</v>
      </c>
      <c r="I189" s="243"/>
      <c r="J189" s="239"/>
      <c r="K189" s="239"/>
      <c r="L189" s="244"/>
      <c r="M189" s="245"/>
      <c r="N189" s="246"/>
      <c r="O189" s="246"/>
      <c r="P189" s="246"/>
      <c r="Q189" s="246"/>
      <c r="R189" s="246"/>
      <c r="S189" s="246"/>
      <c r="T189" s="247"/>
      <c r="AT189" s="248" t="s">
        <v>127</v>
      </c>
      <c r="AU189" s="248" t="s">
        <v>81</v>
      </c>
      <c r="AV189" s="12" t="s">
        <v>81</v>
      </c>
      <c r="AW189" s="12" t="s">
        <v>33</v>
      </c>
      <c r="AX189" s="12" t="s">
        <v>69</v>
      </c>
      <c r="AY189" s="248" t="s">
        <v>116</v>
      </c>
    </row>
    <row r="190" spans="2:51" s="13" customFormat="1" ht="13.5">
      <c r="B190" s="249"/>
      <c r="C190" s="250"/>
      <c r="D190" s="225" t="s">
        <v>127</v>
      </c>
      <c r="E190" s="251" t="s">
        <v>21</v>
      </c>
      <c r="F190" s="252" t="s">
        <v>132</v>
      </c>
      <c r="G190" s="250"/>
      <c r="H190" s="253">
        <v>34859.57</v>
      </c>
      <c r="I190" s="254"/>
      <c r="J190" s="250"/>
      <c r="K190" s="250"/>
      <c r="L190" s="255"/>
      <c r="M190" s="256"/>
      <c r="N190" s="257"/>
      <c r="O190" s="257"/>
      <c r="P190" s="257"/>
      <c r="Q190" s="257"/>
      <c r="R190" s="257"/>
      <c r="S190" s="257"/>
      <c r="T190" s="258"/>
      <c r="AT190" s="259" t="s">
        <v>127</v>
      </c>
      <c r="AU190" s="259" t="s">
        <v>81</v>
      </c>
      <c r="AV190" s="13" t="s">
        <v>123</v>
      </c>
      <c r="AW190" s="13" t="s">
        <v>33</v>
      </c>
      <c r="AX190" s="13" t="s">
        <v>74</v>
      </c>
      <c r="AY190" s="259" t="s">
        <v>116</v>
      </c>
    </row>
    <row r="191" spans="2:65" s="1" customFormat="1" ht="16.5" customHeight="1">
      <c r="B191" s="45"/>
      <c r="C191" s="213" t="s">
        <v>272</v>
      </c>
      <c r="D191" s="213" t="s">
        <v>118</v>
      </c>
      <c r="E191" s="214" t="s">
        <v>273</v>
      </c>
      <c r="F191" s="215" t="s">
        <v>274</v>
      </c>
      <c r="G191" s="216" t="s">
        <v>121</v>
      </c>
      <c r="H191" s="217">
        <v>34098.5</v>
      </c>
      <c r="I191" s="218"/>
      <c r="J191" s="219">
        <f>ROUND(I191*H191,2)</f>
        <v>0</v>
      </c>
      <c r="K191" s="215" t="s">
        <v>122</v>
      </c>
      <c r="L191" s="71"/>
      <c r="M191" s="220" t="s">
        <v>21</v>
      </c>
      <c r="N191" s="221" t="s">
        <v>40</v>
      </c>
      <c r="O191" s="46"/>
      <c r="P191" s="222">
        <f>O191*H191</f>
        <v>0</v>
      </c>
      <c r="Q191" s="222">
        <v>0.00031</v>
      </c>
      <c r="R191" s="222">
        <f>Q191*H191</f>
        <v>10.570535</v>
      </c>
      <c r="S191" s="222">
        <v>0</v>
      </c>
      <c r="T191" s="223">
        <f>S191*H191</f>
        <v>0</v>
      </c>
      <c r="AR191" s="23" t="s">
        <v>123</v>
      </c>
      <c r="AT191" s="23" t="s">
        <v>118</v>
      </c>
      <c r="AU191" s="23" t="s">
        <v>81</v>
      </c>
      <c r="AY191" s="23" t="s">
        <v>116</v>
      </c>
      <c r="BE191" s="224">
        <f>IF(N191="základní",J191,0)</f>
        <v>0</v>
      </c>
      <c r="BF191" s="224">
        <f>IF(N191="snížená",J191,0)</f>
        <v>0</v>
      </c>
      <c r="BG191" s="224">
        <f>IF(N191="zákl. přenesená",J191,0)</f>
        <v>0</v>
      </c>
      <c r="BH191" s="224">
        <f>IF(N191="sníž. přenesená",J191,0)</f>
        <v>0</v>
      </c>
      <c r="BI191" s="224">
        <f>IF(N191="nulová",J191,0)</f>
        <v>0</v>
      </c>
      <c r="BJ191" s="23" t="s">
        <v>74</v>
      </c>
      <c r="BK191" s="224">
        <f>ROUND(I191*H191,2)</f>
        <v>0</v>
      </c>
      <c r="BL191" s="23" t="s">
        <v>123</v>
      </c>
      <c r="BM191" s="23" t="s">
        <v>275</v>
      </c>
    </row>
    <row r="192" spans="2:51" s="12" customFormat="1" ht="13.5">
      <c r="B192" s="238"/>
      <c r="C192" s="239"/>
      <c r="D192" s="225" t="s">
        <v>127</v>
      </c>
      <c r="E192" s="240" t="s">
        <v>21</v>
      </c>
      <c r="F192" s="241" t="s">
        <v>137</v>
      </c>
      <c r="G192" s="239"/>
      <c r="H192" s="242">
        <v>34011</v>
      </c>
      <c r="I192" s="243"/>
      <c r="J192" s="239"/>
      <c r="K192" s="239"/>
      <c r="L192" s="244"/>
      <c r="M192" s="245"/>
      <c r="N192" s="246"/>
      <c r="O192" s="246"/>
      <c r="P192" s="246"/>
      <c r="Q192" s="246"/>
      <c r="R192" s="246"/>
      <c r="S192" s="246"/>
      <c r="T192" s="247"/>
      <c r="AT192" s="248" t="s">
        <v>127</v>
      </c>
      <c r="AU192" s="248" t="s">
        <v>81</v>
      </c>
      <c r="AV192" s="12" t="s">
        <v>81</v>
      </c>
      <c r="AW192" s="12" t="s">
        <v>33</v>
      </c>
      <c r="AX192" s="12" t="s">
        <v>69</v>
      </c>
      <c r="AY192" s="248" t="s">
        <v>116</v>
      </c>
    </row>
    <row r="193" spans="2:51" s="12" customFormat="1" ht="13.5">
      <c r="B193" s="238"/>
      <c r="C193" s="239"/>
      <c r="D193" s="225" t="s">
        <v>127</v>
      </c>
      <c r="E193" s="240" t="s">
        <v>21</v>
      </c>
      <c r="F193" s="241" t="s">
        <v>276</v>
      </c>
      <c r="G193" s="239"/>
      <c r="H193" s="242">
        <v>87.5</v>
      </c>
      <c r="I193" s="243"/>
      <c r="J193" s="239"/>
      <c r="K193" s="239"/>
      <c r="L193" s="244"/>
      <c r="M193" s="245"/>
      <c r="N193" s="246"/>
      <c r="O193" s="246"/>
      <c r="P193" s="246"/>
      <c r="Q193" s="246"/>
      <c r="R193" s="246"/>
      <c r="S193" s="246"/>
      <c r="T193" s="247"/>
      <c r="AT193" s="248" t="s">
        <v>127</v>
      </c>
      <c r="AU193" s="248" t="s">
        <v>81</v>
      </c>
      <c r="AV193" s="12" t="s">
        <v>81</v>
      </c>
      <c r="AW193" s="12" t="s">
        <v>33</v>
      </c>
      <c r="AX193" s="12" t="s">
        <v>69</v>
      </c>
      <c r="AY193" s="248" t="s">
        <v>116</v>
      </c>
    </row>
    <row r="194" spans="2:51" s="13" customFormat="1" ht="13.5">
      <c r="B194" s="249"/>
      <c r="C194" s="250"/>
      <c r="D194" s="225" t="s">
        <v>127</v>
      </c>
      <c r="E194" s="251" t="s">
        <v>21</v>
      </c>
      <c r="F194" s="252" t="s">
        <v>132</v>
      </c>
      <c r="G194" s="250"/>
      <c r="H194" s="253">
        <v>34098.5</v>
      </c>
      <c r="I194" s="254"/>
      <c r="J194" s="250"/>
      <c r="K194" s="250"/>
      <c r="L194" s="255"/>
      <c r="M194" s="256"/>
      <c r="N194" s="257"/>
      <c r="O194" s="257"/>
      <c r="P194" s="257"/>
      <c r="Q194" s="257"/>
      <c r="R194" s="257"/>
      <c r="S194" s="257"/>
      <c r="T194" s="258"/>
      <c r="AT194" s="259" t="s">
        <v>127</v>
      </c>
      <c r="AU194" s="259" t="s">
        <v>81</v>
      </c>
      <c r="AV194" s="13" t="s">
        <v>123</v>
      </c>
      <c r="AW194" s="13" t="s">
        <v>33</v>
      </c>
      <c r="AX194" s="13" t="s">
        <v>74</v>
      </c>
      <c r="AY194" s="259" t="s">
        <v>116</v>
      </c>
    </row>
    <row r="195" spans="2:65" s="1" customFormat="1" ht="25.5" customHeight="1">
      <c r="B195" s="45"/>
      <c r="C195" s="213" t="s">
        <v>277</v>
      </c>
      <c r="D195" s="213" t="s">
        <v>118</v>
      </c>
      <c r="E195" s="214" t="s">
        <v>278</v>
      </c>
      <c r="F195" s="215" t="s">
        <v>279</v>
      </c>
      <c r="G195" s="216" t="s">
        <v>121</v>
      </c>
      <c r="H195" s="217">
        <v>34098.5</v>
      </c>
      <c r="I195" s="218"/>
      <c r="J195" s="219">
        <f>ROUND(I195*H195,2)</f>
        <v>0</v>
      </c>
      <c r="K195" s="215" t="s">
        <v>122</v>
      </c>
      <c r="L195" s="71"/>
      <c r="M195" s="220" t="s">
        <v>21</v>
      </c>
      <c r="N195" s="221" t="s">
        <v>40</v>
      </c>
      <c r="O195" s="46"/>
      <c r="P195" s="222">
        <f>O195*H195</f>
        <v>0</v>
      </c>
      <c r="Q195" s="222">
        <v>0.12966</v>
      </c>
      <c r="R195" s="222">
        <f>Q195*H195</f>
        <v>4421.21151</v>
      </c>
      <c r="S195" s="222">
        <v>0</v>
      </c>
      <c r="T195" s="223">
        <f>S195*H195</f>
        <v>0</v>
      </c>
      <c r="AR195" s="23" t="s">
        <v>123</v>
      </c>
      <c r="AT195" s="23" t="s">
        <v>118</v>
      </c>
      <c r="AU195" s="23" t="s">
        <v>81</v>
      </c>
      <c r="AY195" s="23" t="s">
        <v>116</v>
      </c>
      <c r="BE195" s="224">
        <f>IF(N195="základní",J195,0)</f>
        <v>0</v>
      </c>
      <c r="BF195" s="224">
        <f>IF(N195="snížená",J195,0)</f>
        <v>0</v>
      </c>
      <c r="BG195" s="224">
        <f>IF(N195="zákl. přenesená",J195,0)</f>
        <v>0</v>
      </c>
      <c r="BH195" s="224">
        <f>IF(N195="sníž. přenesená",J195,0)</f>
        <v>0</v>
      </c>
      <c r="BI195" s="224">
        <f>IF(N195="nulová",J195,0)</f>
        <v>0</v>
      </c>
      <c r="BJ195" s="23" t="s">
        <v>74</v>
      </c>
      <c r="BK195" s="224">
        <f>ROUND(I195*H195,2)</f>
        <v>0</v>
      </c>
      <c r="BL195" s="23" t="s">
        <v>123</v>
      </c>
      <c r="BM195" s="23" t="s">
        <v>280</v>
      </c>
    </row>
    <row r="196" spans="2:47" s="1" customFormat="1" ht="13.5">
      <c r="B196" s="45"/>
      <c r="C196" s="73"/>
      <c r="D196" s="225" t="s">
        <v>125</v>
      </c>
      <c r="E196" s="73"/>
      <c r="F196" s="226" t="s">
        <v>281</v>
      </c>
      <c r="G196" s="73"/>
      <c r="H196" s="73"/>
      <c r="I196" s="184"/>
      <c r="J196" s="73"/>
      <c r="K196" s="73"/>
      <c r="L196" s="71"/>
      <c r="M196" s="227"/>
      <c r="N196" s="46"/>
      <c r="O196" s="46"/>
      <c r="P196" s="46"/>
      <c r="Q196" s="46"/>
      <c r="R196" s="46"/>
      <c r="S196" s="46"/>
      <c r="T196" s="94"/>
      <c r="AT196" s="23" t="s">
        <v>125</v>
      </c>
      <c r="AU196" s="23" t="s">
        <v>81</v>
      </c>
    </row>
    <row r="197" spans="2:51" s="12" customFormat="1" ht="13.5">
      <c r="B197" s="238"/>
      <c r="C197" s="239"/>
      <c r="D197" s="225" t="s">
        <v>127</v>
      </c>
      <c r="E197" s="240" t="s">
        <v>21</v>
      </c>
      <c r="F197" s="241" t="s">
        <v>137</v>
      </c>
      <c r="G197" s="239"/>
      <c r="H197" s="242">
        <v>34011</v>
      </c>
      <c r="I197" s="243"/>
      <c r="J197" s="239"/>
      <c r="K197" s="239"/>
      <c r="L197" s="244"/>
      <c r="M197" s="245"/>
      <c r="N197" s="246"/>
      <c r="O197" s="246"/>
      <c r="P197" s="246"/>
      <c r="Q197" s="246"/>
      <c r="R197" s="246"/>
      <c r="S197" s="246"/>
      <c r="T197" s="247"/>
      <c r="AT197" s="248" t="s">
        <v>127</v>
      </c>
      <c r="AU197" s="248" t="s">
        <v>81</v>
      </c>
      <c r="AV197" s="12" t="s">
        <v>81</v>
      </c>
      <c r="AW197" s="12" t="s">
        <v>33</v>
      </c>
      <c r="AX197" s="12" t="s">
        <v>69</v>
      </c>
      <c r="AY197" s="248" t="s">
        <v>116</v>
      </c>
    </row>
    <row r="198" spans="2:51" s="12" customFormat="1" ht="13.5">
      <c r="B198" s="238"/>
      <c r="C198" s="239"/>
      <c r="D198" s="225" t="s">
        <v>127</v>
      </c>
      <c r="E198" s="240" t="s">
        <v>21</v>
      </c>
      <c r="F198" s="241" t="s">
        <v>276</v>
      </c>
      <c r="G198" s="239"/>
      <c r="H198" s="242">
        <v>87.5</v>
      </c>
      <c r="I198" s="243"/>
      <c r="J198" s="239"/>
      <c r="K198" s="239"/>
      <c r="L198" s="244"/>
      <c r="M198" s="245"/>
      <c r="N198" s="246"/>
      <c r="O198" s="246"/>
      <c r="P198" s="246"/>
      <c r="Q198" s="246"/>
      <c r="R198" s="246"/>
      <c r="S198" s="246"/>
      <c r="T198" s="247"/>
      <c r="AT198" s="248" t="s">
        <v>127</v>
      </c>
      <c r="AU198" s="248" t="s">
        <v>81</v>
      </c>
      <c r="AV198" s="12" t="s">
        <v>81</v>
      </c>
      <c r="AW198" s="12" t="s">
        <v>33</v>
      </c>
      <c r="AX198" s="12" t="s">
        <v>69</v>
      </c>
      <c r="AY198" s="248" t="s">
        <v>116</v>
      </c>
    </row>
    <row r="199" spans="2:51" s="13" customFormat="1" ht="13.5">
      <c r="B199" s="249"/>
      <c r="C199" s="250"/>
      <c r="D199" s="225" t="s">
        <v>127</v>
      </c>
      <c r="E199" s="251" t="s">
        <v>21</v>
      </c>
      <c r="F199" s="252" t="s">
        <v>132</v>
      </c>
      <c r="G199" s="250"/>
      <c r="H199" s="253">
        <v>34098.5</v>
      </c>
      <c r="I199" s="254"/>
      <c r="J199" s="250"/>
      <c r="K199" s="250"/>
      <c r="L199" s="255"/>
      <c r="M199" s="256"/>
      <c r="N199" s="257"/>
      <c r="O199" s="257"/>
      <c r="P199" s="257"/>
      <c r="Q199" s="257"/>
      <c r="R199" s="257"/>
      <c r="S199" s="257"/>
      <c r="T199" s="258"/>
      <c r="AT199" s="259" t="s">
        <v>127</v>
      </c>
      <c r="AU199" s="259" t="s">
        <v>81</v>
      </c>
      <c r="AV199" s="13" t="s">
        <v>123</v>
      </c>
      <c r="AW199" s="13" t="s">
        <v>33</v>
      </c>
      <c r="AX199" s="13" t="s">
        <v>74</v>
      </c>
      <c r="AY199" s="259" t="s">
        <v>116</v>
      </c>
    </row>
    <row r="200" spans="2:63" s="10" customFormat="1" ht="29.85" customHeight="1">
      <c r="B200" s="197"/>
      <c r="C200" s="198"/>
      <c r="D200" s="199" t="s">
        <v>68</v>
      </c>
      <c r="E200" s="211" t="s">
        <v>176</v>
      </c>
      <c r="F200" s="211" t="s">
        <v>282</v>
      </c>
      <c r="G200" s="198"/>
      <c r="H200" s="198"/>
      <c r="I200" s="201"/>
      <c r="J200" s="212">
        <f>BK200</f>
        <v>0</v>
      </c>
      <c r="K200" s="198"/>
      <c r="L200" s="203"/>
      <c r="M200" s="204"/>
      <c r="N200" s="205"/>
      <c r="O200" s="205"/>
      <c r="P200" s="206">
        <f>SUM(P201:P308)</f>
        <v>0</v>
      </c>
      <c r="Q200" s="205"/>
      <c r="R200" s="206">
        <f>SUM(R201:R308)</f>
        <v>264.5896947</v>
      </c>
      <c r="S200" s="205"/>
      <c r="T200" s="207">
        <f>SUM(T201:T308)</f>
        <v>2186.3679999999995</v>
      </c>
      <c r="AR200" s="208" t="s">
        <v>74</v>
      </c>
      <c r="AT200" s="209" t="s">
        <v>68</v>
      </c>
      <c r="AU200" s="209" t="s">
        <v>74</v>
      </c>
      <c r="AY200" s="208" t="s">
        <v>116</v>
      </c>
      <c r="BK200" s="210">
        <f>SUM(BK201:BK308)</f>
        <v>0</v>
      </c>
    </row>
    <row r="201" spans="2:65" s="1" customFormat="1" ht="25.5" customHeight="1">
      <c r="B201" s="45"/>
      <c r="C201" s="213" t="s">
        <v>283</v>
      </c>
      <c r="D201" s="213" t="s">
        <v>118</v>
      </c>
      <c r="E201" s="214" t="s">
        <v>284</v>
      </c>
      <c r="F201" s="215" t="s">
        <v>285</v>
      </c>
      <c r="G201" s="216" t="s">
        <v>286</v>
      </c>
      <c r="H201" s="217">
        <v>268</v>
      </c>
      <c r="I201" s="218"/>
      <c r="J201" s="219">
        <f>ROUND(I201*H201,2)</f>
        <v>0</v>
      </c>
      <c r="K201" s="215" t="s">
        <v>122</v>
      </c>
      <c r="L201" s="71"/>
      <c r="M201" s="220" t="s">
        <v>21</v>
      </c>
      <c r="N201" s="221" t="s">
        <v>40</v>
      </c>
      <c r="O201" s="46"/>
      <c r="P201" s="222">
        <f>O201*H201</f>
        <v>0</v>
      </c>
      <c r="Q201" s="222">
        <v>0</v>
      </c>
      <c r="R201" s="222">
        <f>Q201*H201</f>
        <v>0</v>
      </c>
      <c r="S201" s="222">
        <v>0</v>
      </c>
      <c r="T201" s="223">
        <f>S201*H201</f>
        <v>0</v>
      </c>
      <c r="AR201" s="23" t="s">
        <v>123</v>
      </c>
      <c r="AT201" s="23" t="s">
        <v>118</v>
      </c>
      <c r="AU201" s="23" t="s">
        <v>81</v>
      </c>
      <c r="AY201" s="23" t="s">
        <v>116</v>
      </c>
      <c r="BE201" s="224">
        <f>IF(N201="základní",J201,0)</f>
        <v>0</v>
      </c>
      <c r="BF201" s="224">
        <f>IF(N201="snížená",J201,0)</f>
        <v>0</v>
      </c>
      <c r="BG201" s="224">
        <f>IF(N201="zákl. přenesená",J201,0)</f>
        <v>0</v>
      </c>
      <c r="BH201" s="224">
        <f>IF(N201="sníž. přenesená",J201,0)</f>
        <v>0</v>
      </c>
      <c r="BI201" s="224">
        <f>IF(N201="nulová",J201,0)</f>
        <v>0</v>
      </c>
      <c r="BJ201" s="23" t="s">
        <v>74</v>
      </c>
      <c r="BK201" s="224">
        <f>ROUND(I201*H201,2)</f>
        <v>0</v>
      </c>
      <c r="BL201" s="23" t="s">
        <v>123</v>
      </c>
      <c r="BM201" s="23" t="s">
        <v>287</v>
      </c>
    </row>
    <row r="202" spans="2:47" s="1" customFormat="1" ht="13.5">
      <c r="B202" s="45"/>
      <c r="C202" s="73"/>
      <c r="D202" s="225" t="s">
        <v>125</v>
      </c>
      <c r="E202" s="73"/>
      <c r="F202" s="226" t="s">
        <v>288</v>
      </c>
      <c r="G202" s="73"/>
      <c r="H202" s="73"/>
      <c r="I202" s="184"/>
      <c r="J202" s="73"/>
      <c r="K202" s="73"/>
      <c r="L202" s="71"/>
      <c r="M202" s="227"/>
      <c r="N202" s="46"/>
      <c r="O202" s="46"/>
      <c r="P202" s="46"/>
      <c r="Q202" s="46"/>
      <c r="R202" s="46"/>
      <c r="S202" s="46"/>
      <c r="T202" s="94"/>
      <c r="AT202" s="23" t="s">
        <v>125</v>
      </c>
      <c r="AU202" s="23" t="s">
        <v>81</v>
      </c>
    </row>
    <row r="203" spans="2:51" s="12" customFormat="1" ht="13.5">
      <c r="B203" s="238"/>
      <c r="C203" s="239"/>
      <c r="D203" s="225" t="s">
        <v>127</v>
      </c>
      <c r="E203" s="240" t="s">
        <v>21</v>
      </c>
      <c r="F203" s="241" t="s">
        <v>289</v>
      </c>
      <c r="G203" s="239"/>
      <c r="H203" s="242">
        <v>268</v>
      </c>
      <c r="I203" s="243"/>
      <c r="J203" s="239"/>
      <c r="K203" s="239"/>
      <c r="L203" s="244"/>
      <c r="M203" s="245"/>
      <c r="N203" s="246"/>
      <c r="O203" s="246"/>
      <c r="P203" s="246"/>
      <c r="Q203" s="246"/>
      <c r="R203" s="246"/>
      <c r="S203" s="246"/>
      <c r="T203" s="247"/>
      <c r="AT203" s="248" t="s">
        <v>127</v>
      </c>
      <c r="AU203" s="248" t="s">
        <v>81</v>
      </c>
      <c r="AV203" s="12" t="s">
        <v>81</v>
      </c>
      <c r="AW203" s="12" t="s">
        <v>33</v>
      </c>
      <c r="AX203" s="12" t="s">
        <v>74</v>
      </c>
      <c r="AY203" s="248" t="s">
        <v>116</v>
      </c>
    </row>
    <row r="204" spans="2:65" s="1" customFormat="1" ht="16.5" customHeight="1">
      <c r="B204" s="45"/>
      <c r="C204" s="260" t="s">
        <v>290</v>
      </c>
      <c r="D204" s="260" t="s">
        <v>214</v>
      </c>
      <c r="E204" s="261" t="s">
        <v>291</v>
      </c>
      <c r="F204" s="262" t="s">
        <v>292</v>
      </c>
      <c r="G204" s="263" t="s">
        <v>286</v>
      </c>
      <c r="H204" s="264">
        <v>268</v>
      </c>
      <c r="I204" s="265"/>
      <c r="J204" s="266">
        <f>ROUND(I204*H204,2)</f>
        <v>0</v>
      </c>
      <c r="K204" s="262" t="s">
        <v>122</v>
      </c>
      <c r="L204" s="267"/>
      <c r="M204" s="268" t="s">
        <v>21</v>
      </c>
      <c r="N204" s="269" t="s">
        <v>40</v>
      </c>
      <c r="O204" s="46"/>
      <c r="P204" s="222">
        <f>O204*H204</f>
        <v>0</v>
      </c>
      <c r="Q204" s="222">
        <v>0.0022</v>
      </c>
      <c r="R204" s="222">
        <f>Q204*H204</f>
        <v>0.5896</v>
      </c>
      <c r="S204" s="222">
        <v>0</v>
      </c>
      <c r="T204" s="223">
        <f>S204*H204</f>
        <v>0</v>
      </c>
      <c r="AR204" s="23" t="s">
        <v>169</v>
      </c>
      <c r="AT204" s="23" t="s">
        <v>214</v>
      </c>
      <c r="AU204" s="23" t="s">
        <v>81</v>
      </c>
      <c r="AY204" s="23" t="s">
        <v>116</v>
      </c>
      <c r="BE204" s="224">
        <f>IF(N204="základní",J204,0)</f>
        <v>0</v>
      </c>
      <c r="BF204" s="224">
        <f>IF(N204="snížená",J204,0)</f>
        <v>0</v>
      </c>
      <c r="BG204" s="224">
        <f>IF(N204="zákl. přenesená",J204,0)</f>
        <v>0</v>
      </c>
      <c r="BH204" s="224">
        <f>IF(N204="sníž. přenesená",J204,0)</f>
        <v>0</v>
      </c>
      <c r="BI204" s="224">
        <f>IF(N204="nulová",J204,0)</f>
        <v>0</v>
      </c>
      <c r="BJ204" s="23" t="s">
        <v>74</v>
      </c>
      <c r="BK204" s="224">
        <f>ROUND(I204*H204,2)</f>
        <v>0</v>
      </c>
      <c r="BL204" s="23" t="s">
        <v>123</v>
      </c>
      <c r="BM204" s="23" t="s">
        <v>293</v>
      </c>
    </row>
    <row r="205" spans="2:51" s="12" customFormat="1" ht="13.5">
      <c r="B205" s="238"/>
      <c r="C205" s="239"/>
      <c r="D205" s="225" t="s">
        <v>127</v>
      </c>
      <c r="E205" s="240" t="s">
        <v>21</v>
      </c>
      <c r="F205" s="241" t="s">
        <v>289</v>
      </c>
      <c r="G205" s="239"/>
      <c r="H205" s="242">
        <v>268</v>
      </c>
      <c r="I205" s="243"/>
      <c r="J205" s="239"/>
      <c r="K205" s="239"/>
      <c r="L205" s="244"/>
      <c r="M205" s="245"/>
      <c r="N205" s="246"/>
      <c r="O205" s="246"/>
      <c r="P205" s="246"/>
      <c r="Q205" s="246"/>
      <c r="R205" s="246"/>
      <c r="S205" s="246"/>
      <c r="T205" s="247"/>
      <c r="AT205" s="248" t="s">
        <v>127</v>
      </c>
      <c r="AU205" s="248" t="s">
        <v>81</v>
      </c>
      <c r="AV205" s="12" t="s">
        <v>81</v>
      </c>
      <c r="AW205" s="12" t="s">
        <v>33</v>
      </c>
      <c r="AX205" s="12" t="s">
        <v>74</v>
      </c>
      <c r="AY205" s="248" t="s">
        <v>116</v>
      </c>
    </row>
    <row r="206" spans="2:65" s="1" customFormat="1" ht="16.5" customHeight="1">
      <c r="B206" s="45"/>
      <c r="C206" s="213" t="s">
        <v>294</v>
      </c>
      <c r="D206" s="213" t="s">
        <v>118</v>
      </c>
      <c r="E206" s="214" t="s">
        <v>295</v>
      </c>
      <c r="F206" s="215" t="s">
        <v>296</v>
      </c>
      <c r="G206" s="216" t="s">
        <v>297</v>
      </c>
      <c r="H206" s="217">
        <v>11837</v>
      </c>
      <c r="I206" s="218"/>
      <c r="J206" s="219">
        <f>ROUND(I206*H206,2)</f>
        <v>0</v>
      </c>
      <c r="K206" s="215" t="s">
        <v>122</v>
      </c>
      <c r="L206" s="71"/>
      <c r="M206" s="220" t="s">
        <v>21</v>
      </c>
      <c r="N206" s="221" t="s">
        <v>40</v>
      </c>
      <c r="O206" s="46"/>
      <c r="P206" s="222">
        <f>O206*H206</f>
        <v>0</v>
      </c>
      <c r="Q206" s="222">
        <v>0.0002</v>
      </c>
      <c r="R206" s="222">
        <f>Q206*H206</f>
        <v>2.3674</v>
      </c>
      <c r="S206" s="222">
        <v>0</v>
      </c>
      <c r="T206" s="223">
        <f>S206*H206</f>
        <v>0</v>
      </c>
      <c r="AR206" s="23" t="s">
        <v>123</v>
      </c>
      <c r="AT206" s="23" t="s">
        <v>118</v>
      </c>
      <c r="AU206" s="23" t="s">
        <v>81</v>
      </c>
      <c r="AY206" s="23" t="s">
        <v>116</v>
      </c>
      <c r="BE206" s="224">
        <f>IF(N206="základní",J206,0)</f>
        <v>0</v>
      </c>
      <c r="BF206" s="224">
        <f>IF(N206="snížená",J206,0)</f>
        <v>0</v>
      </c>
      <c r="BG206" s="224">
        <f>IF(N206="zákl. přenesená",J206,0)</f>
        <v>0</v>
      </c>
      <c r="BH206" s="224">
        <f>IF(N206="sníž. přenesená",J206,0)</f>
        <v>0</v>
      </c>
      <c r="BI206" s="224">
        <f>IF(N206="nulová",J206,0)</f>
        <v>0</v>
      </c>
      <c r="BJ206" s="23" t="s">
        <v>74</v>
      </c>
      <c r="BK206" s="224">
        <f>ROUND(I206*H206,2)</f>
        <v>0</v>
      </c>
      <c r="BL206" s="23" t="s">
        <v>123</v>
      </c>
      <c r="BM206" s="23" t="s">
        <v>298</v>
      </c>
    </row>
    <row r="207" spans="2:47" s="1" customFormat="1" ht="13.5">
      <c r="B207" s="45"/>
      <c r="C207" s="73"/>
      <c r="D207" s="225" t="s">
        <v>125</v>
      </c>
      <c r="E207" s="73"/>
      <c r="F207" s="226" t="s">
        <v>299</v>
      </c>
      <c r="G207" s="73"/>
      <c r="H207" s="73"/>
      <c r="I207" s="184"/>
      <c r="J207" s="73"/>
      <c r="K207" s="73"/>
      <c r="L207" s="71"/>
      <c r="M207" s="227"/>
      <c r="N207" s="46"/>
      <c r="O207" s="46"/>
      <c r="P207" s="46"/>
      <c r="Q207" s="46"/>
      <c r="R207" s="46"/>
      <c r="S207" s="46"/>
      <c r="T207" s="94"/>
      <c r="AT207" s="23" t="s">
        <v>125</v>
      </c>
      <c r="AU207" s="23" t="s">
        <v>81</v>
      </c>
    </row>
    <row r="208" spans="2:51" s="12" customFormat="1" ht="13.5">
      <c r="B208" s="238"/>
      <c r="C208" s="239"/>
      <c r="D208" s="225" t="s">
        <v>127</v>
      </c>
      <c r="E208" s="240" t="s">
        <v>21</v>
      </c>
      <c r="F208" s="241" t="s">
        <v>300</v>
      </c>
      <c r="G208" s="239"/>
      <c r="H208" s="242">
        <v>11749</v>
      </c>
      <c r="I208" s="243"/>
      <c r="J208" s="239"/>
      <c r="K208" s="239"/>
      <c r="L208" s="244"/>
      <c r="M208" s="245"/>
      <c r="N208" s="246"/>
      <c r="O208" s="246"/>
      <c r="P208" s="246"/>
      <c r="Q208" s="246"/>
      <c r="R208" s="246"/>
      <c r="S208" s="246"/>
      <c r="T208" s="247"/>
      <c r="AT208" s="248" t="s">
        <v>127</v>
      </c>
      <c r="AU208" s="248" t="s">
        <v>81</v>
      </c>
      <c r="AV208" s="12" t="s">
        <v>81</v>
      </c>
      <c r="AW208" s="12" t="s">
        <v>33</v>
      </c>
      <c r="AX208" s="12" t="s">
        <v>69</v>
      </c>
      <c r="AY208" s="248" t="s">
        <v>116</v>
      </c>
    </row>
    <row r="209" spans="2:51" s="12" customFormat="1" ht="13.5">
      <c r="B209" s="238"/>
      <c r="C209" s="239"/>
      <c r="D209" s="225" t="s">
        <v>127</v>
      </c>
      <c r="E209" s="240" t="s">
        <v>21</v>
      </c>
      <c r="F209" s="241" t="s">
        <v>301</v>
      </c>
      <c r="G209" s="239"/>
      <c r="H209" s="242">
        <v>88</v>
      </c>
      <c r="I209" s="243"/>
      <c r="J209" s="239"/>
      <c r="K209" s="239"/>
      <c r="L209" s="244"/>
      <c r="M209" s="245"/>
      <c r="N209" s="246"/>
      <c r="O209" s="246"/>
      <c r="P209" s="246"/>
      <c r="Q209" s="246"/>
      <c r="R209" s="246"/>
      <c r="S209" s="246"/>
      <c r="T209" s="247"/>
      <c r="AT209" s="248" t="s">
        <v>127</v>
      </c>
      <c r="AU209" s="248" t="s">
        <v>81</v>
      </c>
      <c r="AV209" s="12" t="s">
        <v>81</v>
      </c>
      <c r="AW209" s="12" t="s">
        <v>33</v>
      </c>
      <c r="AX209" s="12" t="s">
        <v>69</v>
      </c>
      <c r="AY209" s="248" t="s">
        <v>116</v>
      </c>
    </row>
    <row r="210" spans="2:51" s="13" customFormat="1" ht="13.5">
      <c r="B210" s="249"/>
      <c r="C210" s="250"/>
      <c r="D210" s="225" t="s">
        <v>127</v>
      </c>
      <c r="E210" s="251" t="s">
        <v>21</v>
      </c>
      <c r="F210" s="252" t="s">
        <v>132</v>
      </c>
      <c r="G210" s="250"/>
      <c r="H210" s="253">
        <v>11837</v>
      </c>
      <c r="I210" s="254"/>
      <c r="J210" s="250"/>
      <c r="K210" s="250"/>
      <c r="L210" s="255"/>
      <c r="M210" s="256"/>
      <c r="N210" s="257"/>
      <c r="O210" s="257"/>
      <c r="P210" s="257"/>
      <c r="Q210" s="257"/>
      <c r="R210" s="257"/>
      <c r="S210" s="257"/>
      <c r="T210" s="258"/>
      <c r="AT210" s="259" t="s">
        <v>127</v>
      </c>
      <c r="AU210" s="259" t="s">
        <v>81</v>
      </c>
      <c r="AV210" s="13" t="s">
        <v>123</v>
      </c>
      <c r="AW210" s="13" t="s">
        <v>33</v>
      </c>
      <c r="AX210" s="13" t="s">
        <v>74</v>
      </c>
      <c r="AY210" s="259" t="s">
        <v>116</v>
      </c>
    </row>
    <row r="211" spans="2:65" s="1" customFormat="1" ht="16.5" customHeight="1">
      <c r="B211" s="45"/>
      <c r="C211" s="213" t="s">
        <v>302</v>
      </c>
      <c r="D211" s="213" t="s">
        <v>118</v>
      </c>
      <c r="E211" s="214" t="s">
        <v>303</v>
      </c>
      <c r="F211" s="215" t="s">
        <v>304</v>
      </c>
      <c r="G211" s="216" t="s">
        <v>297</v>
      </c>
      <c r="H211" s="217">
        <v>193</v>
      </c>
      <c r="I211" s="218"/>
      <c r="J211" s="219">
        <f>ROUND(I211*H211,2)</f>
        <v>0</v>
      </c>
      <c r="K211" s="215" t="s">
        <v>122</v>
      </c>
      <c r="L211" s="71"/>
      <c r="M211" s="220" t="s">
        <v>21</v>
      </c>
      <c r="N211" s="221" t="s">
        <v>40</v>
      </c>
      <c r="O211" s="46"/>
      <c r="P211" s="222">
        <f>O211*H211</f>
        <v>0</v>
      </c>
      <c r="Q211" s="222">
        <v>7E-05</v>
      </c>
      <c r="R211" s="222">
        <f>Q211*H211</f>
        <v>0.01351</v>
      </c>
      <c r="S211" s="222">
        <v>0</v>
      </c>
      <c r="T211" s="223">
        <f>S211*H211</f>
        <v>0</v>
      </c>
      <c r="AR211" s="23" t="s">
        <v>123</v>
      </c>
      <c r="AT211" s="23" t="s">
        <v>118</v>
      </c>
      <c r="AU211" s="23" t="s">
        <v>81</v>
      </c>
      <c r="AY211" s="23" t="s">
        <v>116</v>
      </c>
      <c r="BE211" s="224">
        <f>IF(N211="základní",J211,0)</f>
        <v>0</v>
      </c>
      <c r="BF211" s="224">
        <f>IF(N211="snížená",J211,0)</f>
        <v>0</v>
      </c>
      <c r="BG211" s="224">
        <f>IF(N211="zákl. přenesená",J211,0)</f>
        <v>0</v>
      </c>
      <c r="BH211" s="224">
        <f>IF(N211="sníž. přenesená",J211,0)</f>
        <v>0</v>
      </c>
      <c r="BI211" s="224">
        <f>IF(N211="nulová",J211,0)</f>
        <v>0</v>
      </c>
      <c r="BJ211" s="23" t="s">
        <v>74</v>
      </c>
      <c r="BK211" s="224">
        <f>ROUND(I211*H211,2)</f>
        <v>0</v>
      </c>
      <c r="BL211" s="23" t="s">
        <v>123</v>
      </c>
      <c r="BM211" s="23" t="s">
        <v>305</v>
      </c>
    </row>
    <row r="212" spans="2:47" s="1" customFormat="1" ht="13.5">
      <c r="B212" s="45"/>
      <c r="C212" s="73"/>
      <c r="D212" s="225" t="s">
        <v>125</v>
      </c>
      <c r="E212" s="73"/>
      <c r="F212" s="226" t="s">
        <v>299</v>
      </c>
      <c r="G212" s="73"/>
      <c r="H212" s="73"/>
      <c r="I212" s="184"/>
      <c r="J212" s="73"/>
      <c r="K212" s="73"/>
      <c r="L212" s="71"/>
      <c r="M212" s="227"/>
      <c r="N212" s="46"/>
      <c r="O212" s="46"/>
      <c r="P212" s="46"/>
      <c r="Q212" s="46"/>
      <c r="R212" s="46"/>
      <c r="S212" s="46"/>
      <c r="T212" s="94"/>
      <c r="AT212" s="23" t="s">
        <v>125</v>
      </c>
      <c r="AU212" s="23" t="s">
        <v>81</v>
      </c>
    </row>
    <row r="213" spans="2:51" s="12" customFormat="1" ht="13.5">
      <c r="B213" s="238"/>
      <c r="C213" s="239"/>
      <c r="D213" s="225" t="s">
        <v>127</v>
      </c>
      <c r="E213" s="240" t="s">
        <v>21</v>
      </c>
      <c r="F213" s="241" t="s">
        <v>306</v>
      </c>
      <c r="G213" s="239"/>
      <c r="H213" s="242">
        <v>193</v>
      </c>
      <c r="I213" s="243"/>
      <c r="J213" s="239"/>
      <c r="K213" s="239"/>
      <c r="L213" s="244"/>
      <c r="M213" s="245"/>
      <c r="N213" s="246"/>
      <c r="O213" s="246"/>
      <c r="P213" s="246"/>
      <c r="Q213" s="246"/>
      <c r="R213" s="246"/>
      <c r="S213" s="246"/>
      <c r="T213" s="247"/>
      <c r="AT213" s="248" t="s">
        <v>127</v>
      </c>
      <c r="AU213" s="248" t="s">
        <v>81</v>
      </c>
      <c r="AV213" s="12" t="s">
        <v>81</v>
      </c>
      <c r="AW213" s="12" t="s">
        <v>33</v>
      </c>
      <c r="AX213" s="12" t="s">
        <v>74</v>
      </c>
      <c r="AY213" s="248" t="s">
        <v>116</v>
      </c>
    </row>
    <row r="214" spans="2:65" s="1" customFormat="1" ht="16.5" customHeight="1">
      <c r="B214" s="45"/>
      <c r="C214" s="213" t="s">
        <v>307</v>
      </c>
      <c r="D214" s="213" t="s">
        <v>118</v>
      </c>
      <c r="E214" s="214" t="s">
        <v>308</v>
      </c>
      <c r="F214" s="215" t="s">
        <v>309</v>
      </c>
      <c r="G214" s="216" t="s">
        <v>297</v>
      </c>
      <c r="H214" s="217">
        <v>250</v>
      </c>
      <c r="I214" s="218"/>
      <c r="J214" s="219">
        <f>ROUND(I214*H214,2)</f>
        <v>0</v>
      </c>
      <c r="K214" s="215" t="s">
        <v>122</v>
      </c>
      <c r="L214" s="71"/>
      <c r="M214" s="220" t="s">
        <v>21</v>
      </c>
      <c r="N214" s="221" t="s">
        <v>40</v>
      </c>
      <c r="O214" s="46"/>
      <c r="P214" s="222">
        <f>O214*H214</f>
        <v>0</v>
      </c>
      <c r="Q214" s="222">
        <v>0.00013</v>
      </c>
      <c r="R214" s="222">
        <f>Q214*H214</f>
        <v>0.032499999999999994</v>
      </c>
      <c r="S214" s="222">
        <v>0</v>
      </c>
      <c r="T214" s="223">
        <f>S214*H214</f>
        <v>0</v>
      </c>
      <c r="AR214" s="23" t="s">
        <v>123</v>
      </c>
      <c r="AT214" s="23" t="s">
        <v>118</v>
      </c>
      <c r="AU214" s="23" t="s">
        <v>81</v>
      </c>
      <c r="AY214" s="23" t="s">
        <v>116</v>
      </c>
      <c r="BE214" s="224">
        <f>IF(N214="základní",J214,0)</f>
        <v>0</v>
      </c>
      <c r="BF214" s="224">
        <f>IF(N214="snížená",J214,0)</f>
        <v>0</v>
      </c>
      <c r="BG214" s="224">
        <f>IF(N214="zákl. přenesená",J214,0)</f>
        <v>0</v>
      </c>
      <c r="BH214" s="224">
        <f>IF(N214="sníž. přenesená",J214,0)</f>
        <v>0</v>
      </c>
      <c r="BI214" s="224">
        <f>IF(N214="nulová",J214,0)</f>
        <v>0</v>
      </c>
      <c r="BJ214" s="23" t="s">
        <v>74</v>
      </c>
      <c r="BK214" s="224">
        <f>ROUND(I214*H214,2)</f>
        <v>0</v>
      </c>
      <c r="BL214" s="23" t="s">
        <v>123</v>
      </c>
      <c r="BM214" s="23" t="s">
        <v>310</v>
      </c>
    </row>
    <row r="215" spans="2:47" s="1" customFormat="1" ht="13.5">
      <c r="B215" s="45"/>
      <c r="C215" s="73"/>
      <c r="D215" s="225" t="s">
        <v>125</v>
      </c>
      <c r="E215" s="73"/>
      <c r="F215" s="226" t="s">
        <v>299</v>
      </c>
      <c r="G215" s="73"/>
      <c r="H215" s="73"/>
      <c r="I215" s="184"/>
      <c r="J215" s="73"/>
      <c r="K215" s="73"/>
      <c r="L215" s="71"/>
      <c r="M215" s="227"/>
      <c r="N215" s="46"/>
      <c r="O215" s="46"/>
      <c r="P215" s="46"/>
      <c r="Q215" s="46"/>
      <c r="R215" s="46"/>
      <c r="S215" s="46"/>
      <c r="T215" s="94"/>
      <c r="AT215" s="23" t="s">
        <v>125</v>
      </c>
      <c r="AU215" s="23" t="s">
        <v>81</v>
      </c>
    </row>
    <row r="216" spans="2:51" s="12" customFormat="1" ht="13.5">
      <c r="B216" s="238"/>
      <c r="C216" s="239"/>
      <c r="D216" s="225" t="s">
        <v>127</v>
      </c>
      <c r="E216" s="240" t="s">
        <v>21</v>
      </c>
      <c r="F216" s="241" t="s">
        <v>311</v>
      </c>
      <c r="G216" s="239"/>
      <c r="H216" s="242">
        <v>100</v>
      </c>
      <c r="I216" s="243"/>
      <c r="J216" s="239"/>
      <c r="K216" s="239"/>
      <c r="L216" s="244"/>
      <c r="M216" s="245"/>
      <c r="N216" s="246"/>
      <c r="O216" s="246"/>
      <c r="P216" s="246"/>
      <c r="Q216" s="246"/>
      <c r="R216" s="246"/>
      <c r="S216" s="246"/>
      <c r="T216" s="247"/>
      <c r="AT216" s="248" t="s">
        <v>127</v>
      </c>
      <c r="AU216" s="248" t="s">
        <v>81</v>
      </c>
      <c r="AV216" s="12" t="s">
        <v>81</v>
      </c>
      <c r="AW216" s="12" t="s">
        <v>33</v>
      </c>
      <c r="AX216" s="12" t="s">
        <v>69</v>
      </c>
      <c r="AY216" s="248" t="s">
        <v>116</v>
      </c>
    </row>
    <row r="217" spans="2:51" s="12" customFormat="1" ht="13.5">
      <c r="B217" s="238"/>
      <c r="C217" s="239"/>
      <c r="D217" s="225" t="s">
        <v>127</v>
      </c>
      <c r="E217" s="240" t="s">
        <v>21</v>
      </c>
      <c r="F217" s="241" t="s">
        <v>312</v>
      </c>
      <c r="G217" s="239"/>
      <c r="H217" s="242">
        <v>150</v>
      </c>
      <c r="I217" s="243"/>
      <c r="J217" s="239"/>
      <c r="K217" s="239"/>
      <c r="L217" s="244"/>
      <c r="M217" s="245"/>
      <c r="N217" s="246"/>
      <c r="O217" s="246"/>
      <c r="P217" s="246"/>
      <c r="Q217" s="246"/>
      <c r="R217" s="246"/>
      <c r="S217" s="246"/>
      <c r="T217" s="247"/>
      <c r="AT217" s="248" t="s">
        <v>127</v>
      </c>
      <c r="AU217" s="248" t="s">
        <v>81</v>
      </c>
      <c r="AV217" s="12" t="s">
        <v>81</v>
      </c>
      <c r="AW217" s="12" t="s">
        <v>33</v>
      </c>
      <c r="AX217" s="12" t="s">
        <v>69</v>
      </c>
      <c r="AY217" s="248" t="s">
        <v>116</v>
      </c>
    </row>
    <row r="218" spans="2:51" s="13" customFormat="1" ht="13.5">
      <c r="B218" s="249"/>
      <c r="C218" s="250"/>
      <c r="D218" s="225" t="s">
        <v>127</v>
      </c>
      <c r="E218" s="251" t="s">
        <v>21</v>
      </c>
      <c r="F218" s="252" t="s">
        <v>132</v>
      </c>
      <c r="G218" s="250"/>
      <c r="H218" s="253">
        <v>250</v>
      </c>
      <c r="I218" s="254"/>
      <c r="J218" s="250"/>
      <c r="K218" s="250"/>
      <c r="L218" s="255"/>
      <c r="M218" s="256"/>
      <c r="N218" s="257"/>
      <c r="O218" s="257"/>
      <c r="P218" s="257"/>
      <c r="Q218" s="257"/>
      <c r="R218" s="257"/>
      <c r="S218" s="257"/>
      <c r="T218" s="258"/>
      <c r="AT218" s="259" t="s">
        <v>127</v>
      </c>
      <c r="AU218" s="259" t="s">
        <v>81</v>
      </c>
      <c r="AV218" s="13" t="s">
        <v>123</v>
      </c>
      <c r="AW218" s="13" t="s">
        <v>33</v>
      </c>
      <c r="AX218" s="13" t="s">
        <v>74</v>
      </c>
      <c r="AY218" s="259" t="s">
        <v>116</v>
      </c>
    </row>
    <row r="219" spans="2:65" s="1" customFormat="1" ht="16.5" customHeight="1">
      <c r="B219" s="45"/>
      <c r="C219" s="213" t="s">
        <v>313</v>
      </c>
      <c r="D219" s="213" t="s">
        <v>118</v>
      </c>
      <c r="E219" s="214" t="s">
        <v>314</v>
      </c>
      <c r="F219" s="215" t="s">
        <v>315</v>
      </c>
      <c r="G219" s="216" t="s">
        <v>121</v>
      </c>
      <c r="H219" s="217">
        <v>44.75</v>
      </c>
      <c r="I219" s="218"/>
      <c r="J219" s="219">
        <f>ROUND(I219*H219,2)</f>
        <v>0</v>
      </c>
      <c r="K219" s="215" t="s">
        <v>122</v>
      </c>
      <c r="L219" s="71"/>
      <c r="M219" s="220" t="s">
        <v>21</v>
      </c>
      <c r="N219" s="221" t="s">
        <v>40</v>
      </c>
      <c r="O219" s="46"/>
      <c r="P219" s="222">
        <f>O219*H219</f>
        <v>0</v>
      </c>
      <c r="Q219" s="222">
        <v>0.0016</v>
      </c>
      <c r="R219" s="222">
        <f>Q219*H219</f>
        <v>0.0716</v>
      </c>
      <c r="S219" s="222">
        <v>0</v>
      </c>
      <c r="T219" s="223">
        <f>S219*H219</f>
        <v>0</v>
      </c>
      <c r="AR219" s="23" t="s">
        <v>123</v>
      </c>
      <c r="AT219" s="23" t="s">
        <v>118</v>
      </c>
      <c r="AU219" s="23" t="s">
        <v>81</v>
      </c>
      <c r="AY219" s="23" t="s">
        <v>116</v>
      </c>
      <c r="BE219" s="224">
        <f>IF(N219="základní",J219,0)</f>
        <v>0</v>
      </c>
      <c r="BF219" s="224">
        <f>IF(N219="snížená",J219,0)</f>
        <v>0</v>
      </c>
      <c r="BG219" s="224">
        <f>IF(N219="zákl. přenesená",J219,0)</f>
        <v>0</v>
      </c>
      <c r="BH219" s="224">
        <f>IF(N219="sníž. přenesená",J219,0)</f>
        <v>0</v>
      </c>
      <c r="BI219" s="224">
        <f>IF(N219="nulová",J219,0)</f>
        <v>0</v>
      </c>
      <c r="BJ219" s="23" t="s">
        <v>74</v>
      </c>
      <c r="BK219" s="224">
        <f>ROUND(I219*H219,2)</f>
        <v>0</v>
      </c>
      <c r="BL219" s="23" t="s">
        <v>123</v>
      </c>
      <c r="BM219" s="23" t="s">
        <v>316</v>
      </c>
    </row>
    <row r="220" spans="2:47" s="1" customFormat="1" ht="13.5">
      <c r="B220" s="45"/>
      <c r="C220" s="73"/>
      <c r="D220" s="225" t="s">
        <v>125</v>
      </c>
      <c r="E220" s="73"/>
      <c r="F220" s="226" t="s">
        <v>299</v>
      </c>
      <c r="G220" s="73"/>
      <c r="H220" s="73"/>
      <c r="I220" s="184"/>
      <c r="J220" s="73"/>
      <c r="K220" s="73"/>
      <c r="L220" s="71"/>
      <c r="M220" s="227"/>
      <c r="N220" s="46"/>
      <c r="O220" s="46"/>
      <c r="P220" s="46"/>
      <c r="Q220" s="46"/>
      <c r="R220" s="46"/>
      <c r="S220" s="46"/>
      <c r="T220" s="94"/>
      <c r="AT220" s="23" t="s">
        <v>125</v>
      </c>
      <c r="AU220" s="23" t="s">
        <v>81</v>
      </c>
    </row>
    <row r="221" spans="2:51" s="12" customFormat="1" ht="13.5">
      <c r="B221" s="238"/>
      <c r="C221" s="239"/>
      <c r="D221" s="225" t="s">
        <v>127</v>
      </c>
      <c r="E221" s="240" t="s">
        <v>21</v>
      </c>
      <c r="F221" s="241" t="s">
        <v>317</v>
      </c>
      <c r="G221" s="239"/>
      <c r="H221" s="242">
        <v>10.75</v>
      </c>
      <c r="I221" s="243"/>
      <c r="J221" s="239"/>
      <c r="K221" s="239"/>
      <c r="L221" s="244"/>
      <c r="M221" s="245"/>
      <c r="N221" s="246"/>
      <c r="O221" s="246"/>
      <c r="P221" s="246"/>
      <c r="Q221" s="246"/>
      <c r="R221" s="246"/>
      <c r="S221" s="246"/>
      <c r="T221" s="247"/>
      <c r="AT221" s="248" t="s">
        <v>127</v>
      </c>
      <c r="AU221" s="248" t="s">
        <v>81</v>
      </c>
      <c r="AV221" s="12" t="s">
        <v>81</v>
      </c>
      <c r="AW221" s="12" t="s">
        <v>33</v>
      </c>
      <c r="AX221" s="12" t="s">
        <v>69</v>
      </c>
      <c r="AY221" s="248" t="s">
        <v>116</v>
      </c>
    </row>
    <row r="222" spans="2:51" s="12" customFormat="1" ht="13.5">
      <c r="B222" s="238"/>
      <c r="C222" s="239"/>
      <c r="D222" s="225" t="s">
        <v>127</v>
      </c>
      <c r="E222" s="240" t="s">
        <v>21</v>
      </c>
      <c r="F222" s="241" t="s">
        <v>318</v>
      </c>
      <c r="G222" s="239"/>
      <c r="H222" s="242">
        <v>24</v>
      </c>
      <c r="I222" s="243"/>
      <c r="J222" s="239"/>
      <c r="K222" s="239"/>
      <c r="L222" s="244"/>
      <c r="M222" s="245"/>
      <c r="N222" s="246"/>
      <c r="O222" s="246"/>
      <c r="P222" s="246"/>
      <c r="Q222" s="246"/>
      <c r="R222" s="246"/>
      <c r="S222" s="246"/>
      <c r="T222" s="247"/>
      <c r="AT222" s="248" t="s">
        <v>127</v>
      </c>
      <c r="AU222" s="248" t="s">
        <v>81</v>
      </c>
      <c r="AV222" s="12" t="s">
        <v>81</v>
      </c>
      <c r="AW222" s="12" t="s">
        <v>33</v>
      </c>
      <c r="AX222" s="12" t="s">
        <v>69</v>
      </c>
      <c r="AY222" s="248" t="s">
        <v>116</v>
      </c>
    </row>
    <row r="223" spans="2:51" s="12" customFormat="1" ht="13.5">
      <c r="B223" s="238"/>
      <c r="C223" s="239"/>
      <c r="D223" s="225" t="s">
        <v>127</v>
      </c>
      <c r="E223" s="240" t="s">
        <v>21</v>
      </c>
      <c r="F223" s="241" t="s">
        <v>319</v>
      </c>
      <c r="G223" s="239"/>
      <c r="H223" s="242">
        <v>10</v>
      </c>
      <c r="I223" s="243"/>
      <c r="J223" s="239"/>
      <c r="K223" s="239"/>
      <c r="L223" s="244"/>
      <c r="M223" s="245"/>
      <c r="N223" s="246"/>
      <c r="O223" s="246"/>
      <c r="P223" s="246"/>
      <c r="Q223" s="246"/>
      <c r="R223" s="246"/>
      <c r="S223" s="246"/>
      <c r="T223" s="247"/>
      <c r="AT223" s="248" t="s">
        <v>127</v>
      </c>
      <c r="AU223" s="248" t="s">
        <v>81</v>
      </c>
      <c r="AV223" s="12" t="s">
        <v>81</v>
      </c>
      <c r="AW223" s="12" t="s">
        <v>33</v>
      </c>
      <c r="AX223" s="12" t="s">
        <v>69</v>
      </c>
      <c r="AY223" s="248" t="s">
        <v>116</v>
      </c>
    </row>
    <row r="224" spans="2:51" s="13" customFormat="1" ht="13.5">
      <c r="B224" s="249"/>
      <c r="C224" s="250"/>
      <c r="D224" s="225" t="s">
        <v>127</v>
      </c>
      <c r="E224" s="251" t="s">
        <v>21</v>
      </c>
      <c r="F224" s="252" t="s">
        <v>132</v>
      </c>
      <c r="G224" s="250"/>
      <c r="H224" s="253">
        <v>44.75</v>
      </c>
      <c r="I224" s="254"/>
      <c r="J224" s="250"/>
      <c r="K224" s="250"/>
      <c r="L224" s="255"/>
      <c r="M224" s="256"/>
      <c r="N224" s="257"/>
      <c r="O224" s="257"/>
      <c r="P224" s="257"/>
      <c r="Q224" s="257"/>
      <c r="R224" s="257"/>
      <c r="S224" s="257"/>
      <c r="T224" s="258"/>
      <c r="AT224" s="259" t="s">
        <v>127</v>
      </c>
      <c r="AU224" s="259" t="s">
        <v>81</v>
      </c>
      <c r="AV224" s="13" t="s">
        <v>123</v>
      </c>
      <c r="AW224" s="13" t="s">
        <v>33</v>
      </c>
      <c r="AX224" s="13" t="s">
        <v>74</v>
      </c>
      <c r="AY224" s="259" t="s">
        <v>116</v>
      </c>
    </row>
    <row r="225" spans="2:65" s="1" customFormat="1" ht="16.5" customHeight="1">
      <c r="B225" s="45"/>
      <c r="C225" s="213" t="s">
        <v>320</v>
      </c>
      <c r="D225" s="213" t="s">
        <v>118</v>
      </c>
      <c r="E225" s="214" t="s">
        <v>321</v>
      </c>
      <c r="F225" s="215" t="s">
        <v>322</v>
      </c>
      <c r="G225" s="216" t="s">
        <v>297</v>
      </c>
      <c r="H225" s="217">
        <v>12280</v>
      </c>
      <c r="I225" s="218"/>
      <c r="J225" s="219">
        <f>ROUND(I225*H225,2)</f>
        <v>0</v>
      </c>
      <c r="K225" s="215" t="s">
        <v>122</v>
      </c>
      <c r="L225" s="71"/>
      <c r="M225" s="220" t="s">
        <v>21</v>
      </c>
      <c r="N225" s="221" t="s">
        <v>40</v>
      </c>
      <c r="O225" s="46"/>
      <c r="P225" s="222">
        <f>O225*H225</f>
        <v>0</v>
      </c>
      <c r="Q225" s="222">
        <v>0</v>
      </c>
      <c r="R225" s="222">
        <f>Q225*H225</f>
        <v>0</v>
      </c>
      <c r="S225" s="222">
        <v>0</v>
      </c>
      <c r="T225" s="223">
        <f>S225*H225</f>
        <v>0</v>
      </c>
      <c r="AR225" s="23" t="s">
        <v>123</v>
      </c>
      <c r="AT225" s="23" t="s">
        <v>118</v>
      </c>
      <c r="AU225" s="23" t="s">
        <v>81</v>
      </c>
      <c r="AY225" s="23" t="s">
        <v>116</v>
      </c>
      <c r="BE225" s="224">
        <f>IF(N225="základní",J225,0)</f>
        <v>0</v>
      </c>
      <c r="BF225" s="224">
        <f>IF(N225="snížená",J225,0)</f>
        <v>0</v>
      </c>
      <c r="BG225" s="224">
        <f>IF(N225="zákl. přenesená",J225,0)</f>
        <v>0</v>
      </c>
      <c r="BH225" s="224">
        <f>IF(N225="sníž. přenesená",J225,0)</f>
        <v>0</v>
      </c>
      <c r="BI225" s="224">
        <f>IF(N225="nulová",J225,0)</f>
        <v>0</v>
      </c>
      <c r="BJ225" s="23" t="s">
        <v>74</v>
      </c>
      <c r="BK225" s="224">
        <f>ROUND(I225*H225,2)</f>
        <v>0</v>
      </c>
      <c r="BL225" s="23" t="s">
        <v>123</v>
      </c>
      <c r="BM225" s="23" t="s">
        <v>323</v>
      </c>
    </row>
    <row r="226" spans="2:47" s="1" customFormat="1" ht="13.5">
      <c r="B226" s="45"/>
      <c r="C226" s="73"/>
      <c r="D226" s="225" t="s">
        <v>125</v>
      </c>
      <c r="E226" s="73"/>
      <c r="F226" s="226" t="s">
        <v>324</v>
      </c>
      <c r="G226" s="73"/>
      <c r="H226" s="73"/>
      <c r="I226" s="184"/>
      <c r="J226" s="73"/>
      <c r="K226" s="73"/>
      <c r="L226" s="71"/>
      <c r="M226" s="227"/>
      <c r="N226" s="46"/>
      <c r="O226" s="46"/>
      <c r="P226" s="46"/>
      <c r="Q226" s="46"/>
      <c r="R226" s="46"/>
      <c r="S226" s="46"/>
      <c r="T226" s="94"/>
      <c r="AT226" s="23" t="s">
        <v>125</v>
      </c>
      <c r="AU226" s="23" t="s">
        <v>81</v>
      </c>
    </row>
    <row r="227" spans="2:51" s="12" customFormat="1" ht="13.5">
      <c r="B227" s="238"/>
      <c r="C227" s="239"/>
      <c r="D227" s="225" t="s">
        <v>127</v>
      </c>
      <c r="E227" s="240" t="s">
        <v>21</v>
      </c>
      <c r="F227" s="241" t="s">
        <v>325</v>
      </c>
      <c r="G227" s="239"/>
      <c r="H227" s="242">
        <v>12280</v>
      </c>
      <c r="I227" s="243"/>
      <c r="J227" s="239"/>
      <c r="K227" s="239"/>
      <c r="L227" s="244"/>
      <c r="M227" s="245"/>
      <c r="N227" s="246"/>
      <c r="O227" s="246"/>
      <c r="P227" s="246"/>
      <c r="Q227" s="246"/>
      <c r="R227" s="246"/>
      <c r="S227" s="246"/>
      <c r="T227" s="247"/>
      <c r="AT227" s="248" t="s">
        <v>127</v>
      </c>
      <c r="AU227" s="248" t="s">
        <v>81</v>
      </c>
      <c r="AV227" s="12" t="s">
        <v>81</v>
      </c>
      <c r="AW227" s="12" t="s">
        <v>33</v>
      </c>
      <c r="AX227" s="12" t="s">
        <v>74</v>
      </c>
      <c r="AY227" s="248" t="s">
        <v>116</v>
      </c>
    </row>
    <row r="228" spans="2:65" s="1" customFormat="1" ht="16.5" customHeight="1">
      <c r="B228" s="45"/>
      <c r="C228" s="213" t="s">
        <v>326</v>
      </c>
      <c r="D228" s="213" t="s">
        <v>118</v>
      </c>
      <c r="E228" s="214" t="s">
        <v>327</v>
      </c>
      <c r="F228" s="215" t="s">
        <v>328</v>
      </c>
      <c r="G228" s="216" t="s">
        <v>121</v>
      </c>
      <c r="H228" s="217">
        <v>44.75</v>
      </c>
      <c r="I228" s="218"/>
      <c r="J228" s="219">
        <f>ROUND(I228*H228,2)</f>
        <v>0</v>
      </c>
      <c r="K228" s="215" t="s">
        <v>122</v>
      </c>
      <c r="L228" s="71"/>
      <c r="M228" s="220" t="s">
        <v>21</v>
      </c>
      <c r="N228" s="221" t="s">
        <v>40</v>
      </c>
      <c r="O228" s="46"/>
      <c r="P228" s="222">
        <f>O228*H228</f>
        <v>0</v>
      </c>
      <c r="Q228" s="222">
        <v>1E-05</v>
      </c>
      <c r="R228" s="222">
        <f>Q228*H228</f>
        <v>0.00044750000000000004</v>
      </c>
      <c r="S228" s="222">
        <v>0</v>
      </c>
      <c r="T228" s="223">
        <f>S228*H228</f>
        <v>0</v>
      </c>
      <c r="AR228" s="23" t="s">
        <v>123</v>
      </c>
      <c r="AT228" s="23" t="s">
        <v>118</v>
      </c>
      <c r="AU228" s="23" t="s">
        <v>81</v>
      </c>
      <c r="AY228" s="23" t="s">
        <v>116</v>
      </c>
      <c r="BE228" s="224">
        <f>IF(N228="základní",J228,0)</f>
        <v>0</v>
      </c>
      <c r="BF228" s="224">
        <f>IF(N228="snížená",J228,0)</f>
        <v>0</v>
      </c>
      <c r="BG228" s="224">
        <f>IF(N228="zákl. přenesená",J228,0)</f>
        <v>0</v>
      </c>
      <c r="BH228" s="224">
        <f>IF(N228="sníž. přenesená",J228,0)</f>
        <v>0</v>
      </c>
      <c r="BI228" s="224">
        <f>IF(N228="nulová",J228,0)</f>
        <v>0</v>
      </c>
      <c r="BJ228" s="23" t="s">
        <v>74</v>
      </c>
      <c r="BK228" s="224">
        <f>ROUND(I228*H228,2)</f>
        <v>0</v>
      </c>
      <c r="BL228" s="23" t="s">
        <v>123</v>
      </c>
      <c r="BM228" s="23" t="s">
        <v>329</v>
      </c>
    </row>
    <row r="229" spans="2:47" s="1" customFormat="1" ht="13.5">
      <c r="B229" s="45"/>
      <c r="C229" s="73"/>
      <c r="D229" s="225" t="s">
        <v>125</v>
      </c>
      <c r="E229" s="73"/>
      <c r="F229" s="226" t="s">
        <v>324</v>
      </c>
      <c r="G229" s="73"/>
      <c r="H229" s="73"/>
      <c r="I229" s="184"/>
      <c r="J229" s="73"/>
      <c r="K229" s="73"/>
      <c r="L229" s="71"/>
      <c r="M229" s="227"/>
      <c r="N229" s="46"/>
      <c r="O229" s="46"/>
      <c r="P229" s="46"/>
      <c r="Q229" s="46"/>
      <c r="R229" s="46"/>
      <c r="S229" s="46"/>
      <c r="T229" s="94"/>
      <c r="AT229" s="23" t="s">
        <v>125</v>
      </c>
      <c r="AU229" s="23" t="s">
        <v>81</v>
      </c>
    </row>
    <row r="230" spans="2:51" s="12" customFormat="1" ht="13.5">
      <c r="B230" s="238"/>
      <c r="C230" s="239"/>
      <c r="D230" s="225" t="s">
        <v>127</v>
      </c>
      <c r="E230" s="240" t="s">
        <v>21</v>
      </c>
      <c r="F230" s="241" t="s">
        <v>330</v>
      </c>
      <c r="G230" s="239"/>
      <c r="H230" s="242">
        <v>44.75</v>
      </c>
      <c r="I230" s="243"/>
      <c r="J230" s="239"/>
      <c r="K230" s="239"/>
      <c r="L230" s="244"/>
      <c r="M230" s="245"/>
      <c r="N230" s="246"/>
      <c r="O230" s="246"/>
      <c r="P230" s="246"/>
      <c r="Q230" s="246"/>
      <c r="R230" s="246"/>
      <c r="S230" s="246"/>
      <c r="T230" s="247"/>
      <c r="AT230" s="248" t="s">
        <v>127</v>
      </c>
      <c r="AU230" s="248" t="s">
        <v>81</v>
      </c>
      <c r="AV230" s="12" t="s">
        <v>81</v>
      </c>
      <c r="AW230" s="12" t="s">
        <v>33</v>
      </c>
      <c r="AX230" s="12" t="s">
        <v>74</v>
      </c>
      <c r="AY230" s="248" t="s">
        <v>116</v>
      </c>
    </row>
    <row r="231" spans="2:65" s="1" customFormat="1" ht="25.5" customHeight="1">
      <c r="B231" s="45"/>
      <c r="C231" s="213" t="s">
        <v>331</v>
      </c>
      <c r="D231" s="213" t="s">
        <v>118</v>
      </c>
      <c r="E231" s="214" t="s">
        <v>332</v>
      </c>
      <c r="F231" s="215" t="s">
        <v>333</v>
      </c>
      <c r="G231" s="216" t="s">
        <v>297</v>
      </c>
      <c r="H231" s="217">
        <v>35</v>
      </c>
      <c r="I231" s="218"/>
      <c r="J231" s="219">
        <f>ROUND(I231*H231,2)</f>
        <v>0</v>
      </c>
      <c r="K231" s="215" t="s">
        <v>122</v>
      </c>
      <c r="L231" s="71"/>
      <c r="M231" s="220" t="s">
        <v>21</v>
      </c>
      <c r="N231" s="221" t="s">
        <v>40</v>
      </c>
      <c r="O231" s="46"/>
      <c r="P231" s="222">
        <f>O231*H231</f>
        <v>0</v>
      </c>
      <c r="Q231" s="222">
        <v>1E-05</v>
      </c>
      <c r="R231" s="222">
        <f>Q231*H231</f>
        <v>0.00035000000000000005</v>
      </c>
      <c r="S231" s="222">
        <v>0</v>
      </c>
      <c r="T231" s="223">
        <f>S231*H231</f>
        <v>0</v>
      </c>
      <c r="AR231" s="23" t="s">
        <v>123</v>
      </c>
      <c r="AT231" s="23" t="s">
        <v>118</v>
      </c>
      <c r="AU231" s="23" t="s">
        <v>81</v>
      </c>
      <c r="AY231" s="23" t="s">
        <v>116</v>
      </c>
      <c r="BE231" s="224">
        <f>IF(N231="základní",J231,0)</f>
        <v>0</v>
      </c>
      <c r="BF231" s="224">
        <f>IF(N231="snížená",J231,0)</f>
        <v>0</v>
      </c>
      <c r="BG231" s="224">
        <f>IF(N231="zákl. přenesená",J231,0)</f>
        <v>0</v>
      </c>
      <c r="BH231" s="224">
        <f>IF(N231="sníž. přenesená",J231,0)</f>
        <v>0</v>
      </c>
      <c r="BI231" s="224">
        <f>IF(N231="nulová",J231,0)</f>
        <v>0</v>
      </c>
      <c r="BJ231" s="23" t="s">
        <v>74</v>
      </c>
      <c r="BK231" s="224">
        <f>ROUND(I231*H231,2)</f>
        <v>0</v>
      </c>
      <c r="BL231" s="23" t="s">
        <v>123</v>
      </c>
      <c r="BM231" s="23" t="s">
        <v>334</v>
      </c>
    </row>
    <row r="232" spans="2:47" s="1" customFormat="1" ht="13.5">
      <c r="B232" s="45"/>
      <c r="C232" s="73"/>
      <c r="D232" s="225" t="s">
        <v>125</v>
      </c>
      <c r="E232" s="73"/>
      <c r="F232" s="226" t="s">
        <v>335</v>
      </c>
      <c r="G232" s="73"/>
      <c r="H232" s="73"/>
      <c r="I232" s="184"/>
      <c r="J232" s="73"/>
      <c r="K232" s="73"/>
      <c r="L232" s="71"/>
      <c r="M232" s="227"/>
      <c r="N232" s="46"/>
      <c r="O232" s="46"/>
      <c r="P232" s="46"/>
      <c r="Q232" s="46"/>
      <c r="R232" s="46"/>
      <c r="S232" s="46"/>
      <c r="T232" s="94"/>
      <c r="AT232" s="23" t="s">
        <v>125</v>
      </c>
      <c r="AU232" s="23" t="s">
        <v>81</v>
      </c>
    </row>
    <row r="233" spans="2:51" s="12" customFormat="1" ht="13.5">
      <c r="B233" s="238"/>
      <c r="C233" s="239"/>
      <c r="D233" s="225" t="s">
        <v>127</v>
      </c>
      <c r="E233" s="240" t="s">
        <v>21</v>
      </c>
      <c r="F233" s="241" t="s">
        <v>336</v>
      </c>
      <c r="G233" s="239"/>
      <c r="H233" s="242">
        <v>35</v>
      </c>
      <c r="I233" s="243"/>
      <c r="J233" s="239"/>
      <c r="K233" s="239"/>
      <c r="L233" s="244"/>
      <c r="M233" s="245"/>
      <c r="N233" s="246"/>
      <c r="O233" s="246"/>
      <c r="P233" s="246"/>
      <c r="Q233" s="246"/>
      <c r="R233" s="246"/>
      <c r="S233" s="246"/>
      <c r="T233" s="247"/>
      <c r="AT233" s="248" t="s">
        <v>127</v>
      </c>
      <c r="AU233" s="248" t="s">
        <v>81</v>
      </c>
      <c r="AV233" s="12" t="s">
        <v>81</v>
      </c>
      <c r="AW233" s="12" t="s">
        <v>33</v>
      </c>
      <c r="AX233" s="12" t="s">
        <v>74</v>
      </c>
      <c r="AY233" s="248" t="s">
        <v>116</v>
      </c>
    </row>
    <row r="234" spans="2:65" s="1" customFormat="1" ht="25.5" customHeight="1">
      <c r="B234" s="45"/>
      <c r="C234" s="213" t="s">
        <v>337</v>
      </c>
      <c r="D234" s="213" t="s">
        <v>118</v>
      </c>
      <c r="E234" s="214" t="s">
        <v>338</v>
      </c>
      <c r="F234" s="215" t="s">
        <v>339</v>
      </c>
      <c r="G234" s="216" t="s">
        <v>297</v>
      </c>
      <c r="H234" s="217">
        <v>35</v>
      </c>
      <c r="I234" s="218"/>
      <c r="J234" s="219">
        <f>ROUND(I234*H234,2)</f>
        <v>0</v>
      </c>
      <c r="K234" s="215" t="s">
        <v>122</v>
      </c>
      <c r="L234" s="71"/>
      <c r="M234" s="220" t="s">
        <v>21</v>
      </c>
      <c r="N234" s="221" t="s">
        <v>40</v>
      </c>
      <c r="O234" s="46"/>
      <c r="P234" s="222">
        <f>O234*H234</f>
        <v>0</v>
      </c>
      <c r="Q234" s="222">
        <v>0</v>
      </c>
      <c r="R234" s="222">
        <f>Q234*H234</f>
        <v>0</v>
      </c>
      <c r="S234" s="222">
        <v>0</v>
      </c>
      <c r="T234" s="223">
        <f>S234*H234</f>
        <v>0</v>
      </c>
      <c r="AR234" s="23" t="s">
        <v>123</v>
      </c>
      <c r="AT234" s="23" t="s">
        <v>118</v>
      </c>
      <c r="AU234" s="23" t="s">
        <v>81</v>
      </c>
      <c r="AY234" s="23" t="s">
        <v>116</v>
      </c>
      <c r="BE234" s="224">
        <f>IF(N234="základní",J234,0)</f>
        <v>0</v>
      </c>
      <c r="BF234" s="224">
        <f>IF(N234="snížená",J234,0)</f>
        <v>0</v>
      </c>
      <c r="BG234" s="224">
        <f>IF(N234="zákl. přenesená",J234,0)</f>
        <v>0</v>
      </c>
      <c r="BH234" s="224">
        <f>IF(N234="sníž. přenesená",J234,0)</f>
        <v>0</v>
      </c>
      <c r="BI234" s="224">
        <f>IF(N234="nulová",J234,0)</f>
        <v>0</v>
      </c>
      <c r="BJ234" s="23" t="s">
        <v>74</v>
      </c>
      <c r="BK234" s="224">
        <f>ROUND(I234*H234,2)</f>
        <v>0</v>
      </c>
      <c r="BL234" s="23" t="s">
        <v>123</v>
      </c>
      <c r="BM234" s="23" t="s">
        <v>340</v>
      </c>
    </row>
    <row r="235" spans="2:47" s="1" customFormat="1" ht="13.5">
      <c r="B235" s="45"/>
      <c r="C235" s="73"/>
      <c r="D235" s="225" t="s">
        <v>125</v>
      </c>
      <c r="E235" s="73"/>
      <c r="F235" s="226" t="s">
        <v>335</v>
      </c>
      <c r="G235" s="73"/>
      <c r="H235" s="73"/>
      <c r="I235" s="184"/>
      <c r="J235" s="73"/>
      <c r="K235" s="73"/>
      <c r="L235" s="71"/>
      <c r="M235" s="227"/>
      <c r="N235" s="46"/>
      <c r="O235" s="46"/>
      <c r="P235" s="46"/>
      <c r="Q235" s="46"/>
      <c r="R235" s="46"/>
      <c r="S235" s="46"/>
      <c r="T235" s="94"/>
      <c r="AT235" s="23" t="s">
        <v>125</v>
      </c>
      <c r="AU235" s="23" t="s">
        <v>81</v>
      </c>
    </row>
    <row r="236" spans="2:51" s="12" customFormat="1" ht="13.5">
      <c r="B236" s="238"/>
      <c r="C236" s="239"/>
      <c r="D236" s="225" t="s">
        <v>127</v>
      </c>
      <c r="E236" s="240" t="s">
        <v>21</v>
      </c>
      <c r="F236" s="241" t="s">
        <v>336</v>
      </c>
      <c r="G236" s="239"/>
      <c r="H236" s="242">
        <v>35</v>
      </c>
      <c r="I236" s="243"/>
      <c r="J236" s="239"/>
      <c r="K236" s="239"/>
      <c r="L236" s="244"/>
      <c r="M236" s="245"/>
      <c r="N236" s="246"/>
      <c r="O236" s="246"/>
      <c r="P236" s="246"/>
      <c r="Q236" s="246"/>
      <c r="R236" s="246"/>
      <c r="S236" s="246"/>
      <c r="T236" s="247"/>
      <c r="AT236" s="248" t="s">
        <v>127</v>
      </c>
      <c r="AU236" s="248" t="s">
        <v>81</v>
      </c>
      <c r="AV236" s="12" t="s">
        <v>81</v>
      </c>
      <c r="AW236" s="12" t="s">
        <v>33</v>
      </c>
      <c r="AX236" s="12" t="s">
        <v>74</v>
      </c>
      <c r="AY236" s="248" t="s">
        <v>116</v>
      </c>
    </row>
    <row r="237" spans="2:65" s="1" customFormat="1" ht="25.5" customHeight="1">
      <c r="B237" s="45"/>
      <c r="C237" s="213" t="s">
        <v>341</v>
      </c>
      <c r="D237" s="213" t="s">
        <v>118</v>
      </c>
      <c r="E237" s="214" t="s">
        <v>342</v>
      </c>
      <c r="F237" s="215" t="s">
        <v>343</v>
      </c>
      <c r="G237" s="216" t="s">
        <v>297</v>
      </c>
      <c r="H237" s="217">
        <v>35</v>
      </c>
      <c r="I237" s="218"/>
      <c r="J237" s="219">
        <f>ROUND(I237*H237,2)</f>
        <v>0</v>
      </c>
      <c r="K237" s="215" t="s">
        <v>122</v>
      </c>
      <c r="L237" s="71"/>
      <c r="M237" s="220" t="s">
        <v>21</v>
      </c>
      <c r="N237" s="221" t="s">
        <v>40</v>
      </c>
      <c r="O237" s="46"/>
      <c r="P237" s="222">
        <f>O237*H237</f>
        <v>0</v>
      </c>
      <c r="Q237" s="222">
        <v>0.00017</v>
      </c>
      <c r="R237" s="222">
        <f>Q237*H237</f>
        <v>0.00595</v>
      </c>
      <c r="S237" s="222">
        <v>0</v>
      </c>
      <c r="T237" s="223">
        <f>S237*H237</f>
        <v>0</v>
      </c>
      <c r="AR237" s="23" t="s">
        <v>123</v>
      </c>
      <c r="AT237" s="23" t="s">
        <v>118</v>
      </c>
      <c r="AU237" s="23" t="s">
        <v>81</v>
      </c>
      <c r="AY237" s="23" t="s">
        <v>116</v>
      </c>
      <c r="BE237" s="224">
        <f>IF(N237="základní",J237,0)</f>
        <v>0</v>
      </c>
      <c r="BF237" s="224">
        <f>IF(N237="snížená",J237,0)</f>
        <v>0</v>
      </c>
      <c r="BG237" s="224">
        <f>IF(N237="zákl. přenesená",J237,0)</f>
        <v>0</v>
      </c>
      <c r="BH237" s="224">
        <f>IF(N237="sníž. přenesená",J237,0)</f>
        <v>0</v>
      </c>
      <c r="BI237" s="224">
        <f>IF(N237="nulová",J237,0)</f>
        <v>0</v>
      </c>
      <c r="BJ237" s="23" t="s">
        <v>74</v>
      </c>
      <c r="BK237" s="224">
        <f>ROUND(I237*H237,2)</f>
        <v>0</v>
      </c>
      <c r="BL237" s="23" t="s">
        <v>123</v>
      </c>
      <c r="BM237" s="23" t="s">
        <v>344</v>
      </c>
    </row>
    <row r="238" spans="2:47" s="1" customFormat="1" ht="13.5">
      <c r="B238" s="45"/>
      <c r="C238" s="73"/>
      <c r="D238" s="225" t="s">
        <v>125</v>
      </c>
      <c r="E238" s="73"/>
      <c r="F238" s="226" t="s">
        <v>345</v>
      </c>
      <c r="G238" s="73"/>
      <c r="H238" s="73"/>
      <c r="I238" s="184"/>
      <c r="J238" s="73"/>
      <c r="K238" s="73"/>
      <c r="L238" s="71"/>
      <c r="M238" s="227"/>
      <c r="N238" s="46"/>
      <c r="O238" s="46"/>
      <c r="P238" s="46"/>
      <c r="Q238" s="46"/>
      <c r="R238" s="46"/>
      <c r="S238" s="46"/>
      <c r="T238" s="94"/>
      <c r="AT238" s="23" t="s">
        <v>125</v>
      </c>
      <c r="AU238" s="23" t="s">
        <v>81</v>
      </c>
    </row>
    <row r="239" spans="2:51" s="12" customFormat="1" ht="13.5">
      <c r="B239" s="238"/>
      <c r="C239" s="239"/>
      <c r="D239" s="225" t="s">
        <v>127</v>
      </c>
      <c r="E239" s="240" t="s">
        <v>21</v>
      </c>
      <c r="F239" s="241" t="s">
        <v>336</v>
      </c>
      <c r="G239" s="239"/>
      <c r="H239" s="242">
        <v>35</v>
      </c>
      <c r="I239" s="243"/>
      <c r="J239" s="239"/>
      <c r="K239" s="239"/>
      <c r="L239" s="244"/>
      <c r="M239" s="245"/>
      <c r="N239" s="246"/>
      <c r="O239" s="246"/>
      <c r="P239" s="246"/>
      <c r="Q239" s="246"/>
      <c r="R239" s="246"/>
      <c r="S239" s="246"/>
      <c r="T239" s="247"/>
      <c r="AT239" s="248" t="s">
        <v>127</v>
      </c>
      <c r="AU239" s="248" t="s">
        <v>81</v>
      </c>
      <c r="AV239" s="12" t="s">
        <v>81</v>
      </c>
      <c r="AW239" s="12" t="s">
        <v>33</v>
      </c>
      <c r="AX239" s="12" t="s">
        <v>74</v>
      </c>
      <c r="AY239" s="248" t="s">
        <v>116</v>
      </c>
    </row>
    <row r="240" spans="2:65" s="1" customFormat="1" ht="25.5" customHeight="1">
      <c r="B240" s="45"/>
      <c r="C240" s="213" t="s">
        <v>346</v>
      </c>
      <c r="D240" s="213" t="s">
        <v>118</v>
      </c>
      <c r="E240" s="214" t="s">
        <v>347</v>
      </c>
      <c r="F240" s="215" t="s">
        <v>348</v>
      </c>
      <c r="G240" s="216" t="s">
        <v>286</v>
      </c>
      <c r="H240" s="217">
        <v>2</v>
      </c>
      <c r="I240" s="218"/>
      <c r="J240" s="219">
        <f>ROUND(I240*H240,2)</f>
        <v>0</v>
      </c>
      <c r="K240" s="215" t="s">
        <v>21</v>
      </c>
      <c r="L240" s="71"/>
      <c r="M240" s="220" t="s">
        <v>21</v>
      </c>
      <c r="N240" s="221" t="s">
        <v>40</v>
      </c>
      <c r="O240" s="46"/>
      <c r="P240" s="222">
        <f>O240*H240</f>
        <v>0</v>
      </c>
      <c r="Q240" s="222">
        <v>14.14974</v>
      </c>
      <c r="R240" s="222">
        <f>Q240*H240</f>
        <v>28.29948</v>
      </c>
      <c r="S240" s="222">
        <v>0</v>
      </c>
      <c r="T240" s="223">
        <f>S240*H240</f>
        <v>0</v>
      </c>
      <c r="AR240" s="23" t="s">
        <v>123</v>
      </c>
      <c r="AT240" s="23" t="s">
        <v>118</v>
      </c>
      <c r="AU240" s="23" t="s">
        <v>81</v>
      </c>
      <c r="AY240" s="23" t="s">
        <v>116</v>
      </c>
      <c r="BE240" s="224">
        <f>IF(N240="základní",J240,0)</f>
        <v>0</v>
      </c>
      <c r="BF240" s="224">
        <f>IF(N240="snížená",J240,0)</f>
        <v>0</v>
      </c>
      <c r="BG240" s="224">
        <f>IF(N240="zákl. přenesená",J240,0)</f>
        <v>0</v>
      </c>
      <c r="BH240" s="224">
        <f>IF(N240="sníž. přenesená",J240,0)</f>
        <v>0</v>
      </c>
      <c r="BI240" s="224">
        <f>IF(N240="nulová",J240,0)</f>
        <v>0</v>
      </c>
      <c r="BJ240" s="23" t="s">
        <v>74</v>
      </c>
      <c r="BK240" s="224">
        <f>ROUND(I240*H240,2)</f>
        <v>0</v>
      </c>
      <c r="BL240" s="23" t="s">
        <v>123</v>
      </c>
      <c r="BM240" s="23" t="s">
        <v>349</v>
      </c>
    </row>
    <row r="241" spans="2:47" s="1" customFormat="1" ht="13.5">
      <c r="B241" s="45"/>
      <c r="C241" s="73"/>
      <c r="D241" s="225" t="s">
        <v>350</v>
      </c>
      <c r="E241" s="73"/>
      <c r="F241" s="226" t="s">
        <v>351</v>
      </c>
      <c r="G241" s="73"/>
      <c r="H241" s="73"/>
      <c r="I241" s="184"/>
      <c r="J241" s="73"/>
      <c r="K241" s="73"/>
      <c r="L241" s="71"/>
      <c r="M241" s="227"/>
      <c r="N241" s="46"/>
      <c r="O241" s="46"/>
      <c r="P241" s="46"/>
      <c r="Q241" s="46"/>
      <c r="R241" s="46"/>
      <c r="S241" s="46"/>
      <c r="T241" s="94"/>
      <c r="AT241" s="23" t="s">
        <v>350</v>
      </c>
      <c r="AU241" s="23" t="s">
        <v>81</v>
      </c>
    </row>
    <row r="242" spans="2:51" s="12" customFormat="1" ht="13.5">
      <c r="B242" s="238"/>
      <c r="C242" s="239"/>
      <c r="D242" s="225" t="s">
        <v>127</v>
      </c>
      <c r="E242" s="240" t="s">
        <v>21</v>
      </c>
      <c r="F242" s="241" t="s">
        <v>81</v>
      </c>
      <c r="G242" s="239"/>
      <c r="H242" s="242">
        <v>2</v>
      </c>
      <c r="I242" s="243"/>
      <c r="J242" s="239"/>
      <c r="K242" s="239"/>
      <c r="L242" s="244"/>
      <c r="M242" s="245"/>
      <c r="N242" s="246"/>
      <c r="O242" s="246"/>
      <c r="P242" s="246"/>
      <c r="Q242" s="246"/>
      <c r="R242" s="246"/>
      <c r="S242" s="246"/>
      <c r="T242" s="247"/>
      <c r="AT242" s="248" t="s">
        <v>127</v>
      </c>
      <c r="AU242" s="248" t="s">
        <v>81</v>
      </c>
      <c r="AV242" s="12" t="s">
        <v>81</v>
      </c>
      <c r="AW242" s="12" t="s">
        <v>33</v>
      </c>
      <c r="AX242" s="12" t="s">
        <v>74</v>
      </c>
      <c r="AY242" s="248" t="s">
        <v>116</v>
      </c>
    </row>
    <row r="243" spans="2:65" s="1" customFormat="1" ht="16.5" customHeight="1">
      <c r="B243" s="45"/>
      <c r="C243" s="213" t="s">
        <v>352</v>
      </c>
      <c r="D243" s="213" t="s">
        <v>118</v>
      </c>
      <c r="E243" s="214" t="s">
        <v>353</v>
      </c>
      <c r="F243" s="215" t="s">
        <v>354</v>
      </c>
      <c r="G243" s="216" t="s">
        <v>286</v>
      </c>
      <c r="H243" s="217">
        <v>10</v>
      </c>
      <c r="I243" s="218"/>
      <c r="J243" s="219">
        <f>ROUND(I243*H243,2)</f>
        <v>0</v>
      </c>
      <c r="K243" s="215" t="s">
        <v>122</v>
      </c>
      <c r="L243" s="71"/>
      <c r="M243" s="220" t="s">
        <v>21</v>
      </c>
      <c r="N243" s="221" t="s">
        <v>40</v>
      </c>
      <c r="O243" s="46"/>
      <c r="P243" s="222">
        <f>O243*H243</f>
        <v>0</v>
      </c>
      <c r="Q243" s="222">
        <v>7.00566</v>
      </c>
      <c r="R243" s="222">
        <f>Q243*H243</f>
        <v>70.0566</v>
      </c>
      <c r="S243" s="222">
        <v>0</v>
      </c>
      <c r="T243" s="223">
        <f>S243*H243</f>
        <v>0</v>
      </c>
      <c r="AR243" s="23" t="s">
        <v>123</v>
      </c>
      <c r="AT243" s="23" t="s">
        <v>118</v>
      </c>
      <c r="AU243" s="23" t="s">
        <v>81</v>
      </c>
      <c r="AY243" s="23" t="s">
        <v>116</v>
      </c>
      <c r="BE243" s="224">
        <f>IF(N243="základní",J243,0)</f>
        <v>0</v>
      </c>
      <c r="BF243" s="224">
        <f>IF(N243="snížená",J243,0)</f>
        <v>0</v>
      </c>
      <c r="BG243" s="224">
        <f>IF(N243="zákl. přenesená",J243,0)</f>
        <v>0</v>
      </c>
      <c r="BH243" s="224">
        <f>IF(N243="sníž. přenesená",J243,0)</f>
        <v>0</v>
      </c>
      <c r="BI243" s="224">
        <f>IF(N243="nulová",J243,0)</f>
        <v>0</v>
      </c>
      <c r="BJ243" s="23" t="s">
        <v>74</v>
      </c>
      <c r="BK243" s="224">
        <f>ROUND(I243*H243,2)</f>
        <v>0</v>
      </c>
      <c r="BL243" s="23" t="s">
        <v>123</v>
      </c>
      <c r="BM243" s="23" t="s">
        <v>355</v>
      </c>
    </row>
    <row r="244" spans="2:47" s="1" customFormat="1" ht="13.5">
      <c r="B244" s="45"/>
      <c r="C244" s="73"/>
      <c r="D244" s="225" t="s">
        <v>125</v>
      </c>
      <c r="E244" s="73"/>
      <c r="F244" s="226" t="s">
        <v>356</v>
      </c>
      <c r="G244" s="73"/>
      <c r="H244" s="73"/>
      <c r="I244" s="184"/>
      <c r="J244" s="73"/>
      <c r="K244" s="73"/>
      <c r="L244" s="71"/>
      <c r="M244" s="227"/>
      <c r="N244" s="46"/>
      <c r="O244" s="46"/>
      <c r="P244" s="46"/>
      <c r="Q244" s="46"/>
      <c r="R244" s="46"/>
      <c r="S244" s="46"/>
      <c r="T244" s="94"/>
      <c r="AT244" s="23" t="s">
        <v>125</v>
      </c>
      <c r="AU244" s="23" t="s">
        <v>81</v>
      </c>
    </row>
    <row r="245" spans="2:51" s="12" customFormat="1" ht="13.5">
      <c r="B245" s="238"/>
      <c r="C245" s="239"/>
      <c r="D245" s="225" t="s">
        <v>127</v>
      </c>
      <c r="E245" s="240" t="s">
        <v>21</v>
      </c>
      <c r="F245" s="241" t="s">
        <v>357</v>
      </c>
      <c r="G245" s="239"/>
      <c r="H245" s="242">
        <v>4</v>
      </c>
      <c r="I245" s="243"/>
      <c r="J245" s="239"/>
      <c r="K245" s="239"/>
      <c r="L245" s="244"/>
      <c r="M245" s="245"/>
      <c r="N245" s="246"/>
      <c r="O245" s="246"/>
      <c r="P245" s="246"/>
      <c r="Q245" s="246"/>
      <c r="R245" s="246"/>
      <c r="S245" s="246"/>
      <c r="T245" s="247"/>
      <c r="AT245" s="248" t="s">
        <v>127</v>
      </c>
      <c r="AU245" s="248" t="s">
        <v>81</v>
      </c>
      <c r="AV245" s="12" t="s">
        <v>81</v>
      </c>
      <c r="AW245" s="12" t="s">
        <v>33</v>
      </c>
      <c r="AX245" s="12" t="s">
        <v>69</v>
      </c>
      <c r="AY245" s="248" t="s">
        <v>116</v>
      </c>
    </row>
    <row r="246" spans="2:51" s="12" customFormat="1" ht="13.5">
      <c r="B246" s="238"/>
      <c r="C246" s="239"/>
      <c r="D246" s="225" t="s">
        <v>127</v>
      </c>
      <c r="E246" s="240" t="s">
        <v>21</v>
      </c>
      <c r="F246" s="241" t="s">
        <v>358</v>
      </c>
      <c r="G246" s="239"/>
      <c r="H246" s="242">
        <v>6</v>
      </c>
      <c r="I246" s="243"/>
      <c r="J246" s="239"/>
      <c r="K246" s="239"/>
      <c r="L246" s="244"/>
      <c r="M246" s="245"/>
      <c r="N246" s="246"/>
      <c r="O246" s="246"/>
      <c r="P246" s="246"/>
      <c r="Q246" s="246"/>
      <c r="R246" s="246"/>
      <c r="S246" s="246"/>
      <c r="T246" s="247"/>
      <c r="AT246" s="248" t="s">
        <v>127</v>
      </c>
      <c r="AU246" s="248" t="s">
        <v>81</v>
      </c>
      <c r="AV246" s="12" t="s">
        <v>81</v>
      </c>
      <c r="AW246" s="12" t="s">
        <v>33</v>
      </c>
      <c r="AX246" s="12" t="s">
        <v>69</v>
      </c>
      <c r="AY246" s="248" t="s">
        <v>116</v>
      </c>
    </row>
    <row r="247" spans="2:51" s="13" customFormat="1" ht="13.5">
      <c r="B247" s="249"/>
      <c r="C247" s="250"/>
      <c r="D247" s="225" t="s">
        <v>127</v>
      </c>
      <c r="E247" s="251" t="s">
        <v>21</v>
      </c>
      <c r="F247" s="252" t="s">
        <v>132</v>
      </c>
      <c r="G247" s="250"/>
      <c r="H247" s="253">
        <v>10</v>
      </c>
      <c r="I247" s="254"/>
      <c r="J247" s="250"/>
      <c r="K247" s="250"/>
      <c r="L247" s="255"/>
      <c r="M247" s="256"/>
      <c r="N247" s="257"/>
      <c r="O247" s="257"/>
      <c r="P247" s="257"/>
      <c r="Q247" s="257"/>
      <c r="R247" s="257"/>
      <c r="S247" s="257"/>
      <c r="T247" s="258"/>
      <c r="AT247" s="259" t="s">
        <v>127</v>
      </c>
      <c r="AU247" s="259" t="s">
        <v>81</v>
      </c>
      <c r="AV247" s="13" t="s">
        <v>123</v>
      </c>
      <c r="AW247" s="13" t="s">
        <v>33</v>
      </c>
      <c r="AX247" s="13" t="s">
        <v>74</v>
      </c>
      <c r="AY247" s="259" t="s">
        <v>116</v>
      </c>
    </row>
    <row r="248" spans="2:65" s="1" customFormat="1" ht="16.5" customHeight="1">
      <c r="B248" s="45"/>
      <c r="C248" s="213" t="s">
        <v>359</v>
      </c>
      <c r="D248" s="213" t="s">
        <v>118</v>
      </c>
      <c r="E248" s="214" t="s">
        <v>360</v>
      </c>
      <c r="F248" s="215" t="s">
        <v>361</v>
      </c>
      <c r="G248" s="216" t="s">
        <v>286</v>
      </c>
      <c r="H248" s="217">
        <v>2</v>
      </c>
      <c r="I248" s="218"/>
      <c r="J248" s="219">
        <f>ROUND(I248*H248,2)</f>
        <v>0</v>
      </c>
      <c r="K248" s="215" t="s">
        <v>21</v>
      </c>
      <c r="L248" s="71"/>
      <c r="M248" s="220" t="s">
        <v>21</v>
      </c>
      <c r="N248" s="221" t="s">
        <v>40</v>
      </c>
      <c r="O248" s="46"/>
      <c r="P248" s="222">
        <f>O248*H248</f>
        <v>0</v>
      </c>
      <c r="Q248" s="222">
        <v>16.75142</v>
      </c>
      <c r="R248" s="222">
        <f>Q248*H248</f>
        <v>33.50284</v>
      </c>
      <c r="S248" s="222">
        <v>0</v>
      </c>
      <c r="T248" s="223">
        <f>S248*H248</f>
        <v>0</v>
      </c>
      <c r="AR248" s="23" t="s">
        <v>123</v>
      </c>
      <c r="AT248" s="23" t="s">
        <v>118</v>
      </c>
      <c r="AU248" s="23" t="s">
        <v>81</v>
      </c>
      <c r="AY248" s="23" t="s">
        <v>116</v>
      </c>
      <c r="BE248" s="224">
        <f>IF(N248="základní",J248,0)</f>
        <v>0</v>
      </c>
      <c r="BF248" s="224">
        <f>IF(N248="snížená",J248,0)</f>
        <v>0</v>
      </c>
      <c r="BG248" s="224">
        <f>IF(N248="zákl. přenesená",J248,0)</f>
        <v>0</v>
      </c>
      <c r="BH248" s="224">
        <f>IF(N248="sníž. přenesená",J248,0)</f>
        <v>0</v>
      </c>
      <c r="BI248" s="224">
        <f>IF(N248="nulová",J248,0)</f>
        <v>0</v>
      </c>
      <c r="BJ248" s="23" t="s">
        <v>74</v>
      </c>
      <c r="BK248" s="224">
        <f>ROUND(I248*H248,2)</f>
        <v>0</v>
      </c>
      <c r="BL248" s="23" t="s">
        <v>123</v>
      </c>
      <c r="BM248" s="23" t="s">
        <v>362</v>
      </c>
    </row>
    <row r="249" spans="2:51" s="12" customFormat="1" ht="13.5">
      <c r="B249" s="238"/>
      <c r="C249" s="239"/>
      <c r="D249" s="225" t="s">
        <v>127</v>
      </c>
      <c r="E249" s="240" t="s">
        <v>21</v>
      </c>
      <c r="F249" s="241" t="s">
        <v>81</v>
      </c>
      <c r="G249" s="239"/>
      <c r="H249" s="242">
        <v>2</v>
      </c>
      <c r="I249" s="243"/>
      <c r="J249" s="239"/>
      <c r="K249" s="239"/>
      <c r="L249" s="244"/>
      <c r="M249" s="245"/>
      <c r="N249" s="246"/>
      <c r="O249" s="246"/>
      <c r="P249" s="246"/>
      <c r="Q249" s="246"/>
      <c r="R249" s="246"/>
      <c r="S249" s="246"/>
      <c r="T249" s="247"/>
      <c r="AT249" s="248" t="s">
        <v>127</v>
      </c>
      <c r="AU249" s="248" t="s">
        <v>81</v>
      </c>
      <c r="AV249" s="12" t="s">
        <v>81</v>
      </c>
      <c r="AW249" s="12" t="s">
        <v>33</v>
      </c>
      <c r="AX249" s="12" t="s">
        <v>74</v>
      </c>
      <c r="AY249" s="248" t="s">
        <v>116</v>
      </c>
    </row>
    <row r="250" spans="2:65" s="1" customFormat="1" ht="16.5" customHeight="1">
      <c r="B250" s="45"/>
      <c r="C250" s="213" t="s">
        <v>363</v>
      </c>
      <c r="D250" s="213" t="s">
        <v>118</v>
      </c>
      <c r="E250" s="214" t="s">
        <v>364</v>
      </c>
      <c r="F250" s="215" t="s">
        <v>365</v>
      </c>
      <c r="G250" s="216" t="s">
        <v>297</v>
      </c>
      <c r="H250" s="217">
        <v>23</v>
      </c>
      <c r="I250" s="218"/>
      <c r="J250" s="219">
        <f>ROUND(I250*H250,2)</f>
        <v>0</v>
      </c>
      <c r="K250" s="215" t="s">
        <v>122</v>
      </c>
      <c r="L250" s="71"/>
      <c r="M250" s="220" t="s">
        <v>21</v>
      </c>
      <c r="N250" s="221" t="s">
        <v>40</v>
      </c>
      <c r="O250" s="46"/>
      <c r="P250" s="222">
        <f>O250*H250</f>
        <v>0</v>
      </c>
      <c r="Q250" s="222">
        <v>0.58897</v>
      </c>
      <c r="R250" s="222">
        <f>Q250*H250</f>
        <v>13.54631</v>
      </c>
      <c r="S250" s="222">
        <v>0</v>
      </c>
      <c r="T250" s="223">
        <f>S250*H250</f>
        <v>0</v>
      </c>
      <c r="AR250" s="23" t="s">
        <v>123</v>
      </c>
      <c r="AT250" s="23" t="s">
        <v>118</v>
      </c>
      <c r="AU250" s="23" t="s">
        <v>81</v>
      </c>
      <c r="AY250" s="23" t="s">
        <v>116</v>
      </c>
      <c r="BE250" s="224">
        <f>IF(N250="základní",J250,0)</f>
        <v>0</v>
      </c>
      <c r="BF250" s="224">
        <f>IF(N250="snížená",J250,0)</f>
        <v>0</v>
      </c>
      <c r="BG250" s="224">
        <f>IF(N250="zákl. přenesená",J250,0)</f>
        <v>0</v>
      </c>
      <c r="BH250" s="224">
        <f>IF(N250="sníž. přenesená",J250,0)</f>
        <v>0</v>
      </c>
      <c r="BI250" s="224">
        <f>IF(N250="nulová",J250,0)</f>
        <v>0</v>
      </c>
      <c r="BJ250" s="23" t="s">
        <v>74</v>
      </c>
      <c r="BK250" s="224">
        <f>ROUND(I250*H250,2)</f>
        <v>0</v>
      </c>
      <c r="BL250" s="23" t="s">
        <v>123</v>
      </c>
      <c r="BM250" s="23" t="s">
        <v>366</v>
      </c>
    </row>
    <row r="251" spans="2:47" s="1" customFormat="1" ht="13.5">
      <c r="B251" s="45"/>
      <c r="C251" s="73"/>
      <c r="D251" s="225" t="s">
        <v>125</v>
      </c>
      <c r="E251" s="73"/>
      <c r="F251" s="226" t="s">
        <v>367</v>
      </c>
      <c r="G251" s="73"/>
      <c r="H251" s="73"/>
      <c r="I251" s="184"/>
      <c r="J251" s="73"/>
      <c r="K251" s="73"/>
      <c r="L251" s="71"/>
      <c r="M251" s="227"/>
      <c r="N251" s="46"/>
      <c r="O251" s="46"/>
      <c r="P251" s="46"/>
      <c r="Q251" s="46"/>
      <c r="R251" s="46"/>
      <c r="S251" s="46"/>
      <c r="T251" s="94"/>
      <c r="AT251" s="23" t="s">
        <v>125</v>
      </c>
      <c r="AU251" s="23" t="s">
        <v>81</v>
      </c>
    </row>
    <row r="252" spans="2:51" s="12" customFormat="1" ht="13.5">
      <c r="B252" s="238"/>
      <c r="C252" s="239"/>
      <c r="D252" s="225" t="s">
        <v>127</v>
      </c>
      <c r="E252" s="240" t="s">
        <v>21</v>
      </c>
      <c r="F252" s="241" t="s">
        <v>368</v>
      </c>
      <c r="G252" s="239"/>
      <c r="H252" s="242">
        <v>23</v>
      </c>
      <c r="I252" s="243"/>
      <c r="J252" s="239"/>
      <c r="K252" s="239"/>
      <c r="L252" s="244"/>
      <c r="M252" s="245"/>
      <c r="N252" s="246"/>
      <c r="O252" s="246"/>
      <c r="P252" s="246"/>
      <c r="Q252" s="246"/>
      <c r="R252" s="246"/>
      <c r="S252" s="246"/>
      <c r="T252" s="247"/>
      <c r="AT252" s="248" t="s">
        <v>127</v>
      </c>
      <c r="AU252" s="248" t="s">
        <v>81</v>
      </c>
      <c r="AV252" s="12" t="s">
        <v>81</v>
      </c>
      <c r="AW252" s="12" t="s">
        <v>33</v>
      </c>
      <c r="AX252" s="12" t="s">
        <v>74</v>
      </c>
      <c r="AY252" s="248" t="s">
        <v>116</v>
      </c>
    </row>
    <row r="253" spans="2:65" s="1" customFormat="1" ht="25.5" customHeight="1">
      <c r="B253" s="45"/>
      <c r="C253" s="260" t="s">
        <v>369</v>
      </c>
      <c r="D253" s="260" t="s">
        <v>214</v>
      </c>
      <c r="E253" s="261" t="s">
        <v>370</v>
      </c>
      <c r="F253" s="262" t="s">
        <v>371</v>
      </c>
      <c r="G253" s="263" t="s">
        <v>286</v>
      </c>
      <c r="H253" s="264">
        <v>10</v>
      </c>
      <c r="I253" s="265"/>
      <c r="J253" s="266">
        <f>ROUND(I253*H253,2)</f>
        <v>0</v>
      </c>
      <c r="K253" s="262" t="s">
        <v>122</v>
      </c>
      <c r="L253" s="267"/>
      <c r="M253" s="268" t="s">
        <v>21</v>
      </c>
      <c r="N253" s="269" t="s">
        <v>40</v>
      </c>
      <c r="O253" s="46"/>
      <c r="P253" s="222">
        <f>O253*H253</f>
        <v>0</v>
      </c>
      <c r="Q253" s="222">
        <v>0.536</v>
      </c>
      <c r="R253" s="222">
        <f>Q253*H253</f>
        <v>5.36</v>
      </c>
      <c r="S253" s="222">
        <v>0</v>
      </c>
      <c r="T253" s="223">
        <f>S253*H253</f>
        <v>0</v>
      </c>
      <c r="AR253" s="23" t="s">
        <v>169</v>
      </c>
      <c r="AT253" s="23" t="s">
        <v>214</v>
      </c>
      <c r="AU253" s="23" t="s">
        <v>81</v>
      </c>
      <c r="AY253" s="23" t="s">
        <v>116</v>
      </c>
      <c r="BE253" s="224">
        <f>IF(N253="základní",J253,0)</f>
        <v>0</v>
      </c>
      <c r="BF253" s="224">
        <f>IF(N253="snížená",J253,0)</f>
        <v>0</v>
      </c>
      <c r="BG253" s="224">
        <f>IF(N253="zákl. přenesená",J253,0)</f>
        <v>0</v>
      </c>
      <c r="BH253" s="224">
        <f>IF(N253="sníž. přenesená",J253,0)</f>
        <v>0</v>
      </c>
      <c r="BI253" s="224">
        <f>IF(N253="nulová",J253,0)</f>
        <v>0</v>
      </c>
      <c r="BJ253" s="23" t="s">
        <v>74</v>
      </c>
      <c r="BK253" s="224">
        <f>ROUND(I253*H253,2)</f>
        <v>0</v>
      </c>
      <c r="BL253" s="23" t="s">
        <v>123</v>
      </c>
      <c r="BM253" s="23" t="s">
        <v>372</v>
      </c>
    </row>
    <row r="254" spans="2:51" s="12" customFormat="1" ht="13.5">
      <c r="B254" s="238"/>
      <c r="C254" s="239"/>
      <c r="D254" s="225" t="s">
        <v>127</v>
      </c>
      <c r="E254" s="240" t="s">
        <v>21</v>
      </c>
      <c r="F254" s="241" t="s">
        <v>373</v>
      </c>
      <c r="G254" s="239"/>
      <c r="H254" s="242">
        <v>10</v>
      </c>
      <c r="I254" s="243"/>
      <c r="J254" s="239"/>
      <c r="K254" s="239"/>
      <c r="L254" s="244"/>
      <c r="M254" s="245"/>
      <c r="N254" s="246"/>
      <c r="O254" s="246"/>
      <c r="P254" s="246"/>
      <c r="Q254" s="246"/>
      <c r="R254" s="246"/>
      <c r="S254" s="246"/>
      <c r="T254" s="247"/>
      <c r="AT254" s="248" t="s">
        <v>127</v>
      </c>
      <c r="AU254" s="248" t="s">
        <v>81</v>
      </c>
      <c r="AV254" s="12" t="s">
        <v>81</v>
      </c>
      <c r="AW254" s="12" t="s">
        <v>33</v>
      </c>
      <c r="AX254" s="12" t="s">
        <v>74</v>
      </c>
      <c r="AY254" s="248" t="s">
        <v>116</v>
      </c>
    </row>
    <row r="255" spans="2:65" s="1" customFormat="1" ht="16.5" customHeight="1">
      <c r="B255" s="45"/>
      <c r="C255" s="213" t="s">
        <v>374</v>
      </c>
      <c r="D255" s="213" t="s">
        <v>118</v>
      </c>
      <c r="E255" s="214" t="s">
        <v>375</v>
      </c>
      <c r="F255" s="215" t="s">
        <v>376</v>
      </c>
      <c r="G255" s="216" t="s">
        <v>297</v>
      </c>
      <c r="H255" s="217">
        <v>26.5</v>
      </c>
      <c r="I255" s="218"/>
      <c r="J255" s="219">
        <f>ROUND(I255*H255,2)</f>
        <v>0</v>
      </c>
      <c r="K255" s="215" t="s">
        <v>122</v>
      </c>
      <c r="L255" s="71"/>
      <c r="M255" s="220" t="s">
        <v>21</v>
      </c>
      <c r="N255" s="221" t="s">
        <v>40</v>
      </c>
      <c r="O255" s="46"/>
      <c r="P255" s="222">
        <f>O255*H255</f>
        <v>0</v>
      </c>
      <c r="Q255" s="222">
        <v>0.74932</v>
      </c>
      <c r="R255" s="222">
        <f>Q255*H255</f>
        <v>19.85698</v>
      </c>
      <c r="S255" s="222">
        <v>0</v>
      </c>
      <c r="T255" s="223">
        <f>S255*H255</f>
        <v>0</v>
      </c>
      <c r="AR255" s="23" t="s">
        <v>123</v>
      </c>
      <c r="AT255" s="23" t="s">
        <v>118</v>
      </c>
      <c r="AU255" s="23" t="s">
        <v>81</v>
      </c>
      <c r="AY255" s="23" t="s">
        <v>116</v>
      </c>
      <c r="BE255" s="224">
        <f>IF(N255="základní",J255,0)</f>
        <v>0</v>
      </c>
      <c r="BF255" s="224">
        <f>IF(N255="snížená",J255,0)</f>
        <v>0</v>
      </c>
      <c r="BG255" s="224">
        <f>IF(N255="zákl. přenesená",J255,0)</f>
        <v>0</v>
      </c>
      <c r="BH255" s="224">
        <f>IF(N255="sníž. přenesená",J255,0)</f>
        <v>0</v>
      </c>
      <c r="BI255" s="224">
        <f>IF(N255="nulová",J255,0)</f>
        <v>0</v>
      </c>
      <c r="BJ255" s="23" t="s">
        <v>74</v>
      </c>
      <c r="BK255" s="224">
        <f>ROUND(I255*H255,2)</f>
        <v>0</v>
      </c>
      <c r="BL255" s="23" t="s">
        <v>123</v>
      </c>
      <c r="BM255" s="23" t="s">
        <v>377</v>
      </c>
    </row>
    <row r="256" spans="2:47" s="1" customFormat="1" ht="13.5">
      <c r="B256" s="45"/>
      <c r="C256" s="73"/>
      <c r="D256" s="225" t="s">
        <v>125</v>
      </c>
      <c r="E256" s="73"/>
      <c r="F256" s="226" t="s">
        <v>367</v>
      </c>
      <c r="G256" s="73"/>
      <c r="H256" s="73"/>
      <c r="I256" s="184"/>
      <c r="J256" s="73"/>
      <c r="K256" s="73"/>
      <c r="L256" s="71"/>
      <c r="M256" s="227"/>
      <c r="N256" s="46"/>
      <c r="O256" s="46"/>
      <c r="P256" s="46"/>
      <c r="Q256" s="46"/>
      <c r="R256" s="46"/>
      <c r="S256" s="46"/>
      <c r="T256" s="94"/>
      <c r="AT256" s="23" t="s">
        <v>125</v>
      </c>
      <c r="AU256" s="23" t="s">
        <v>81</v>
      </c>
    </row>
    <row r="257" spans="2:51" s="12" customFormat="1" ht="13.5">
      <c r="B257" s="238"/>
      <c r="C257" s="239"/>
      <c r="D257" s="225" t="s">
        <v>127</v>
      </c>
      <c r="E257" s="240" t="s">
        <v>21</v>
      </c>
      <c r="F257" s="241" t="s">
        <v>378</v>
      </c>
      <c r="G257" s="239"/>
      <c r="H257" s="242">
        <v>26.5</v>
      </c>
      <c r="I257" s="243"/>
      <c r="J257" s="239"/>
      <c r="K257" s="239"/>
      <c r="L257" s="244"/>
      <c r="M257" s="245"/>
      <c r="N257" s="246"/>
      <c r="O257" s="246"/>
      <c r="P257" s="246"/>
      <c r="Q257" s="246"/>
      <c r="R257" s="246"/>
      <c r="S257" s="246"/>
      <c r="T257" s="247"/>
      <c r="AT257" s="248" t="s">
        <v>127</v>
      </c>
      <c r="AU257" s="248" t="s">
        <v>81</v>
      </c>
      <c r="AV257" s="12" t="s">
        <v>81</v>
      </c>
      <c r="AW257" s="12" t="s">
        <v>33</v>
      </c>
      <c r="AX257" s="12" t="s">
        <v>74</v>
      </c>
      <c r="AY257" s="248" t="s">
        <v>116</v>
      </c>
    </row>
    <row r="258" spans="2:65" s="1" customFormat="1" ht="25.5" customHeight="1">
      <c r="B258" s="45"/>
      <c r="C258" s="260" t="s">
        <v>379</v>
      </c>
      <c r="D258" s="260" t="s">
        <v>214</v>
      </c>
      <c r="E258" s="261" t="s">
        <v>380</v>
      </c>
      <c r="F258" s="262" t="s">
        <v>381</v>
      </c>
      <c r="G258" s="263" t="s">
        <v>286</v>
      </c>
      <c r="H258" s="264">
        <v>11</v>
      </c>
      <c r="I258" s="265"/>
      <c r="J258" s="266">
        <f>ROUND(I258*H258,2)</f>
        <v>0</v>
      </c>
      <c r="K258" s="262" t="s">
        <v>122</v>
      </c>
      <c r="L258" s="267"/>
      <c r="M258" s="268" t="s">
        <v>21</v>
      </c>
      <c r="N258" s="269" t="s">
        <v>40</v>
      </c>
      <c r="O258" s="46"/>
      <c r="P258" s="222">
        <f>O258*H258</f>
        <v>0</v>
      </c>
      <c r="Q258" s="222">
        <v>1.04</v>
      </c>
      <c r="R258" s="222">
        <f>Q258*H258</f>
        <v>11.440000000000001</v>
      </c>
      <c r="S258" s="222">
        <v>0</v>
      </c>
      <c r="T258" s="223">
        <f>S258*H258</f>
        <v>0</v>
      </c>
      <c r="AR258" s="23" t="s">
        <v>169</v>
      </c>
      <c r="AT258" s="23" t="s">
        <v>214</v>
      </c>
      <c r="AU258" s="23" t="s">
        <v>81</v>
      </c>
      <c r="AY258" s="23" t="s">
        <v>116</v>
      </c>
      <c r="BE258" s="224">
        <f>IF(N258="základní",J258,0)</f>
        <v>0</v>
      </c>
      <c r="BF258" s="224">
        <f>IF(N258="snížená",J258,0)</f>
        <v>0</v>
      </c>
      <c r="BG258" s="224">
        <f>IF(N258="zákl. přenesená",J258,0)</f>
        <v>0</v>
      </c>
      <c r="BH258" s="224">
        <f>IF(N258="sníž. přenesená",J258,0)</f>
        <v>0</v>
      </c>
      <c r="BI258" s="224">
        <f>IF(N258="nulová",J258,0)</f>
        <v>0</v>
      </c>
      <c r="BJ258" s="23" t="s">
        <v>74</v>
      </c>
      <c r="BK258" s="224">
        <f>ROUND(I258*H258,2)</f>
        <v>0</v>
      </c>
      <c r="BL258" s="23" t="s">
        <v>123</v>
      </c>
      <c r="BM258" s="23" t="s">
        <v>382</v>
      </c>
    </row>
    <row r="259" spans="2:51" s="12" customFormat="1" ht="13.5">
      <c r="B259" s="238"/>
      <c r="C259" s="239"/>
      <c r="D259" s="225" t="s">
        <v>127</v>
      </c>
      <c r="E259" s="240" t="s">
        <v>21</v>
      </c>
      <c r="F259" s="241" t="s">
        <v>383</v>
      </c>
      <c r="G259" s="239"/>
      <c r="H259" s="242">
        <v>11</v>
      </c>
      <c r="I259" s="243"/>
      <c r="J259" s="239"/>
      <c r="K259" s="239"/>
      <c r="L259" s="244"/>
      <c r="M259" s="245"/>
      <c r="N259" s="246"/>
      <c r="O259" s="246"/>
      <c r="P259" s="246"/>
      <c r="Q259" s="246"/>
      <c r="R259" s="246"/>
      <c r="S259" s="246"/>
      <c r="T259" s="247"/>
      <c r="AT259" s="248" t="s">
        <v>127</v>
      </c>
      <c r="AU259" s="248" t="s">
        <v>81</v>
      </c>
      <c r="AV259" s="12" t="s">
        <v>81</v>
      </c>
      <c r="AW259" s="12" t="s">
        <v>33</v>
      </c>
      <c r="AX259" s="12" t="s">
        <v>74</v>
      </c>
      <c r="AY259" s="248" t="s">
        <v>116</v>
      </c>
    </row>
    <row r="260" spans="2:65" s="1" customFormat="1" ht="16.5" customHeight="1">
      <c r="B260" s="45"/>
      <c r="C260" s="213" t="s">
        <v>384</v>
      </c>
      <c r="D260" s="213" t="s">
        <v>118</v>
      </c>
      <c r="E260" s="214" t="s">
        <v>385</v>
      </c>
      <c r="F260" s="215" t="s">
        <v>386</v>
      </c>
      <c r="G260" s="216" t="s">
        <v>297</v>
      </c>
      <c r="H260" s="217">
        <v>10</v>
      </c>
      <c r="I260" s="218"/>
      <c r="J260" s="219">
        <f>ROUND(I260*H260,2)</f>
        <v>0</v>
      </c>
      <c r="K260" s="215" t="s">
        <v>122</v>
      </c>
      <c r="L260" s="71"/>
      <c r="M260" s="220" t="s">
        <v>21</v>
      </c>
      <c r="N260" s="221" t="s">
        <v>40</v>
      </c>
      <c r="O260" s="46"/>
      <c r="P260" s="222">
        <f>O260*H260</f>
        <v>0</v>
      </c>
      <c r="Q260" s="222">
        <v>2.70453</v>
      </c>
      <c r="R260" s="222">
        <f>Q260*H260</f>
        <v>27.0453</v>
      </c>
      <c r="S260" s="222">
        <v>0</v>
      </c>
      <c r="T260" s="223">
        <f>S260*H260</f>
        <v>0</v>
      </c>
      <c r="AR260" s="23" t="s">
        <v>123</v>
      </c>
      <c r="AT260" s="23" t="s">
        <v>118</v>
      </c>
      <c r="AU260" s="23" t="s">
        <v>81</v>
      </c>
      <c r="AY260" s="23" t="s">
        <v>116</v>
      </c>
      <c r="BE260" s="224">
        <f>IF(N260="základní",J260,0)</f>
        <v>0</v>
      </c>
      <c r="BF260" s="224">
        <f>IF(N260="snížená",J260,0)</f>
        <v>0</v>
      </c>
      <c r="BG260" s="224">
        <f>IF(N260="zákl. přenesená",J260,0)</f>
        <v>0</v>
      </c>
      <c r="BH260" s="224">
        <f>IF(N260="sníž. přenesená",J260,0)</f>
        <v>0</v>
      </c>
      <c r="BI260" s="224">
        <f>IF(N260="nulová",J260,0)</f>
        <v>0</v>
      </c>
      <c r="BJ260" s="23" t="s">
        <v>74</v>
      </c>
      <c r="BK260" s="224">
        <f>ROUND(I260*H260,2)</f>
        <v>0</v>
      </c>
      <c r="BL260" s="23" t="s">
        <v>123</v>
      </c>
      <c r="BM260" s="23" t="s">
        <v>387</v>
      </c>
    </row>
    <row r="261" spans="2:47" s="1" customFormat="1" ht="13.5">
      <c r="B261" s="45"/>
      <c r="C261" s="73"/>
      <c r="D261" s="225" t="s">
        <v>125</v>
      </c>
      <c r="E261" s="73"/>
      <c r="F261" s="226" t="s">
        <v>367</v>
      </c>
      <c r="G261" s="73"/>
      <c r="H261" s="73"/>
      <c r="I261" s="184"/>
      <c r="J261" s="73"/>
      <c r="K261" s="73"/>
      <c r="L261" s="71"/>
      <c r="M261" s="227"/>
      <c r="N261" s="46"/>
      <c r="O261" s="46"/>
      <c r="P261" s="46"/>
      <c r="Q261" s="46"/>
      <c r="R261" s="46"/>
      <c r="S261" s="46"/>
      <c r="T261" s="94"/>
      <c r="AT261" s="23" t="s">
        <v>125</v>
      </c>
      <c r="AU261" s="23" t="s">
        <v>81</v>
      </c>
    </row>
    <row r="262" spans="2:51" s="12" customFormat="1" ht="13.5">
      <c r="B262" s="238"/>
      <c r="C262" s="239"/>
      <c r="D262" s="225" t="s">
        <v>127</v>
      </c>
      <c r="E262" s="240" t="s">
        <v>21</v>
      </c>
      <c r="F262" s="241" t="s">
        <v>181</v>
      </c>
      <c r="G262" s="239"/>
      <c r="H262" s="242">
        <v>10</v>
      </c>
      <c r="I262" s="243"/>
      <c r="J262" s="239"/>
      <c r="K262" s="239"/>
      <c r="L262" s="244"/>
      <c r="M262" s="245"/>
      <c r="N262" s="246"/>
      <c r="O262" s="246"/>
      <c r="P262" s="246"/>
      <c r="Q262" s="246"/>
      <c r="R262" s="246"/>
      <c r="S262" s="246"/>
      <c r="T262" s="247"/>
      <c r="AT262" s="248" t="s">
        <v>127</v>
      </c>
      <c r="AU262" s="248" t="s">
        <v>81</v>
      </c>
      <c r="AV262" s="12" t="s">
        <v>81</v>
      </c>
      <c r="AW262" s="12" t="s">
        <v>33</v>
      </c>
      <c r="AX262" s="12" t="s">
        <v>74</v>
      </c>
      <c r="AY262" s="248" t="s">
        <v>116</v>
      </c>
    </row>
    <row r="263" spans="2:65" s="1" customFormat="1" ht="25.5" customHeight="1">
      <c r="B263" s="45"/>
      <c r="C263" s="260" t="s">
        <v>388</v>
      </c>
      <c r="D263" s="260" t="s">
        <v>214</v>
      </c>
      <c r="E263" s="261" t="s">
        <v>389</v>
      </c>
      <c r="F263" s="262" t="s">
        <v>390</v>
      </c>
      <c r="G263" s="263" t="s">
        <v>286</v>
      </c>
      <c r="H263" s="264">
        <v>4</v>
      </c>
      <c r="I263" s="265"/>
      <c r="J263" s="266">
        <f>ROUND(I263*H263,2)</f>
        <v>0</v>
      </c>
      <c r="K263" s="262" t="s">
        <v>122</v>
      </c>
      <c r="L263" s="267"/>
      <c r="M263" s="268" t="s">
        <v>21</v>
      </c>
      <c r="N263" s="269" t="s">
        <v>40</v>
      </c>
      <c r="O263" s="46"/>
      <c r="P263" s="222">
        <f>O263*H263</f>
        <v>0</v>
      </c>
      <c r="Q263" s="222">
        <v>4.311</v>
      </c>
      <c r="R263" s="222">
        <f>Q263*H263</f>
        <v>17.244</v>
      </c>
      <c r="S263" s="222">
        <v>0</v>
      </c>
      <c r="T263" s="223">
        <f>S263*H263</f>
        <v>0</v>
      </c>
      <c r="AR263" s="23" t="s">
        <v>169</v>
      </c>
      <c r="AT263" s="23" t="s">
        <v>214</v>
      </c>
      <c r="AU263" s="23" t="s">
        <v>81</v>
      </c>
      <c r="AY263" s="23" t="s">
        <v>116</v>
      </c>
      <c r="BE263" s="224">
        <f>IF(N263="základní",J263,0)</f>
        <v>0</v>
      </c>
      <c r="BF263" s="224">
        <f>IF(N263="snížená",J263,0)</f>
        <v>0</v>
      </c>
      <c r="BG263" s="224">
        <f>IF(N263="zákl. přenesená",J263,0)</f>
        <v>0</v>
      </c>
      <c r="BH263" s="224">
        <f>IF(N263="sníž. přenesená",J263,0)</f>
        <v>0</v>
      </c>
      <c r="BI263" s="224">
        <f>IF(N263="nulová",J263,0)</f>
        <v>0</v>
      </c>
      <c r="BJ263" s="23" t="s">
        <v>74</v>
      </c>
      <c r="BK263" s="224">
        <f>ROUND(I263*H263,2)</f>
        <v>0</v>
      </c>
      <c r="BL263" s="23" t="s">
        <v>123</v>
      </c>
      <c r="BM263" s="23" t="s">
        <v>391</v>
      </c>
    </row>
    <row r="264" spans="2:51" s="12" customFormat="1" ht="13.5">
      <c r="B264" s="238"/>
      <c r="C264" s="239"/>
      <c r="D264" s="225" t="s">
        <v>127</v>
      </c>
      <c r="E264" s="240" t="s">
        <v>21</v>
      </c>
      <c r="F264" s="241" t="s">
        <v>392</v>
      </c>
      <c r="G264" s="239"/>
      <c r="H264" s="242">
        <v>4</v>
      </c>
      <c r="I264" s="243"/>
      <c r="J264" s="239"/>
      <c r="K264" s="239"/>
      <c r="L264" s="244"/>
      <c r="M264" s="245"/>
      <c r="N264" s="246"/>
      <c r="O264" s="246"/>
      <c r="P264" s="246"/>
      <c r="Q264" s="246"/>
      <c r="R264" s="246"/>
      <c r="S264" s="246"/>
      <c r="T264" s="247"/>
      <c r="AT264" s="248" t="s">
        <v>127</v>
      </c>
      <c r="AU264" s="248" t="s">
        <v>81</v>
      </c>
      <c r="AV264" s="12" t="s">
        <v>81</v>
      </c>
      <c r="AW264" s="12" t="s">
        <v>33</v>
      </c>
      <c r="AX264" s="12" t="s">
        <v>74</v>
      </c>
      <c r="AY264" s="248" t="s">
        <v>116</v>
      </c>
    </row>
    <row r="265" spans="2:65" s="1" customFormat="1" ht="16.5" customHeight="1">
      <c r="B265" s="45"/>
      <c r="C265" s="213" t="s">
        <v>393</v>
      </c>
      <c r="D265" s="213" t="s">
        <v>118</v>
      </c>
      <c r="E265" s="214" t="s">
        <v>394</v>
      </c>
      <c r="F265" s="215" t="s">
        <v>395</v>
      </c>
      <c r="G265" s="216" t="s">
        <v>146</v>
      </c>
      <c r="H265" s="217">
        <v>15.51</v>
      </c>
      <c r="I265" s="218"/>
      <c r="J265" s="219">
        <f>ROUND(I265*H265,2)</f>
        <v>0</v>
      </c>
      <c r="K265" s="215" t="s">
        <v>122</v>
      </c>
      <c r="L265" s="71"/>
      <c r="M265" s="220" t="s">
        <v>21</v>
      </c>
      <c r="N265" s="221" t="s">
        <v>40</v>
      </c>
      <c r="O265" s="46"/>
      <c r="P265" s="222">
        <f>O265*H265</f>
        <v>0</v>
      </c>
      <c r="Q265" s="222">
        <v>2.26672</v>
      </c>
      <c r="R265" s="222">
        <f>Q265*H265</f>
        <v>35.156827199999995</v>
      </c>
      <c r="S265" s="222">
        <v>0</v>
      </c>
      <c r="T265" s="223">
        <f>S265*H265</f>
        <v>0</v>
      </c>
      <c r="AR265" s="23" t="s">
        <v>123</v>
      </c>
      <c r="AT265" s="23" t="s">
        <v>118</v>
      </c>
      <c r="AU265" s="23" t="s">
        <v>81</v>
      </c>
      <c r="AY265" s="23" t="s">
        <v>116</v>
      </c>
      <c r="BE265" s="224">
        <f>IF(N265="základní",J265,0)</f>
        <v>0</v>
      </c>
      <c r="BF265" s="224">
        <f>IF(N265="snížená",J265,0)</f>
        <v>0</v>
      </c>
      <c r="BG265" s="224">
        <f>IF(N265="zákl. přenesená",J265,0)</f>
        <v>0</v>
      </c>
      <c r="BH265" s="224">
        <f>IF(N265="sníž. přenesená",J265,0)</f>
        <v>0</v>
      </c>
      <c r="BI265" s="224">
        <f>IF(N265="nulová",J265,0)</f>
        <v>0</v>
      </c>
      <c r="BJ265" s="23" t="s">
        <v>74</v>
      </c>
      <c r="BK265" s="224">
        <f>ROUND(I265*H265,2)</f>
        <v>0</v>
      </c>
      <c r="BL265" s="23" t="s">
        <v>123</v>
      </c>
      <c r="BM265" s="23" t="s">
        <v>396</v>
      </c>
    </row>
    <row r="266" spans="2:47" s="1" customFormat="1" ht="13.5">
      <c r="B266" s="45"/>
      <c r="C266" s="73"/>
      <c r="D266" s="225" t="s">
        <v>125</v>
      </c>
      <c r="E266" s="73"/>
      <c r="F266" s="226" t="s">
        <v>397</v>
      </c>
      <c r="G266" s="73"/>
      <c r="H266" s="73"/>
      <c r="I266" s="184"/>
      <c r="J266" s="73"/>
      <c r="K266" s="73"/>
      <c r="L266" s="71"/>
      <c r="M266" s="227"/>
      <c r="N266" s="46"/>
      <c r="O266" s="46"/>
      <c r="P266" s="46"/>
      <c r="Q266" s="46"/>
      <c r="R266" s="46"/>
      <c r="S266" s="46"/>
      <c r="T266" s="94"/>
      <c r="AT266" s="23" t="s">
        <v>125</v>
      </c>
      <c r="AU266" s="23" t="s">
        <v>81</v>
      </c>
    </row>
    <row r="267" spans="2:51" s="12" customFormat="1" ht="13.5">
      <c r="B267" s="238"/>
      <c r="C267" s="239"/>
      <c r="D267" s="225" t="s">
        <v>127</v>
      </c>
      <c r="E267" s="240" t="s">
        <v>21</v>
      </c>
      <c r="F267" s="241" t="s">
        <v>398</v>
      </c>
      <c r="G267" s="239"/>
      <c r="H267" s="242">
        <v>5.7</v>
      </c>
      <c r="I267" s="243"/>
      <c r="J267" s="239"/>
      <c r="K267" s="239"/>
      <c r="L267" s="244"/>
      <c r="M267" s="245"/>
      <c r="N267" s="246"/>
      <c r="O267" s="246"/>
      <c r="P267" s="246"/>
      <c r="Q267" s="246"/>
      <c r="R267" s="246"/>
      <c r="S267" s="246"/>
      <c r="T267" s="247"/>
      <c r="AT267" s="248" t="s">
        <v>127</v>
      </c>
      <c r="AU267" s="248" t="s">
        <v>81</v>
      </c>
      <c r="AV267" s="12" t="s">
        <v>81</v>
      </c>
      <c r="AW267" s="12" t="s">
        <v>33</v>
      </c>
      <c r="AX267" s="12" t="s">
        <v>69</v>
      </c>
      <c r="AY267" s="248" t="s">
        <v>116</v>
      </c>
    </row>
    <row r="268" spans="2:51" s="12" customFormat="1" ht="13.5">
      <c r="B268" s="238"/>
      <c r="C268" s="239"/>
      <c r="D268" s="225" t="s">
        <v>127</v>
      </c>
      <c r="E268" s="240" t="s">
        <v>21</v>
      </c>
      <c r="F268" s="241" t="s">
        <v>399</v>
      </c>
      <c r="G268" s="239"/>
      <c r="H268" s="242">
        <v>6.36</v>
      </c>
      <c r="I268" s="243"/>
      <c r="J268" s="239"/>
      <c r="K268" s="239"/>
      <c r="L268" s="244"/>
      <c r="M268" s="245"/>
      <c r="N268" s="246"/>
      <c r="O268" s="246"/>
      <c r="P268" s="246"/>
      <c r="Q268" s="246"/>
      <c r="R268" s="246"/>
      <c r="S268" s="246"/>
      <c r="T268" s="247"/>
      <c r="AT268" s="248" t="s">
        <v>127</v>
      </c>
      <c r="AU268" s="248" t="s">
        <v>81</v>
      </c>
      <c r="AV268" s="12" t="s">
        <v>81</v>
      </c>
      <c r="AW268" s="12" t="s">
        <v>33</v>
      </c>
      <c r="AX268" s="12" t="s">
        <v>69</v>
      </c>
      <c r="AY268" s="248" t="s">
        <v>116</v>
      </c>
    </row>
    <row r="269" spans="2:51" s="12" customFormat="1" ht="13.5">
      <c r="B269" s="238"/>
      <c r="C269" s="239"/>
      <c r="D269" s="225" t="s">
        <v>127</v>
      </c>
      <c r="E269" s="240" t="s">
        <v>21</v>
      </c>
      <c r="F269" s="241" t="s">
        <v>400</v>
      </c>
      <c r="G269" s="239"/>
      <c r="H269" s="242">
        <v>3.45</v>
      </c>
      <c r="I269" s="243"/>
      <c r="J269" s="239"/>
      <c r="K269" s="239"/>
      <c r="L269" s="244"/>
      <c r="M269" s="245"/>
      <c r="N269" s="246"/>
      <c r="O269" s="246"/>
      <c r="P269" s="246"/>
      <c r="Q269" s="246"/>
      <c r="R269" s="246"/>
      <c r="S269" s="246"/>
      <c r="T269" s="247"/>
      <c r="AT269" s="248" t="s">
        <v>127</v>
      </c>
      <c r="AU269" s="248" t="s">
        <v>81</v>
      </c>
      <c r="AV269" s="12" t="s">
        <v>81</v>
      </c>
      <c r="AW269" s="12" t="s">
        <v>33</v>
      </c>
      <c r="AX269" s="12" t="s">
        <v>69</v>
      </c>
      <c r="AY269" s="248" t="s">
        <v>116</v>
      </c>
    </row>
    <row r="270" spans="2:51" s="13" customFormat="1" ht="13.5">
      <c r="B270" s="249"/>
      <c r="C270" s="250"/>
      <c r="D270" s="225" t="s">
        <v>127</v>
      </c>
      <c r="E270" s="251" t="s">
        <v>21</v>
      </c>
      <c r="F270" s="252" t="s">
        <v>132</v>
      </c>
      <c r="G270" s="250"/>
      <c r="H270" s="253">
        <v>15.51</v>
      </c>
      <c r="I270" s="254"/>
      <c r="J270" s="250"/>
      <c r="K270" s="250"/>
      <c r="L270" s="255"/>
      <c r="M270" s="256"/>
      <c r="N270" s="257"/>
      <c r="O270" s="257"/>
      <c r="P270" s="257"/>
      <c r="Q270" s="257"/>
      <c r="R270" s="257"/>
      <c r="S270" s="257"/>
      <c r="T270" s="258"/>
      <c r="AT270" s="259" t="s">
        <v>127</v>
      </c>
      <c r="AU270" s="259" t="s">
        <v>81</v>
      </c>
      <c r="AV270" s="13" t="s">
        <v>123</v>
      </c>
      <c r="AW270" s="13" t="s">
        <v>33</v>
      </c>
      <c r="AX270" s="13" t="s">
        <v>74</v>
      </c>
      <c r="AY270" s="259" t="s">
        <v>116</v>
      </c>
    </row>
    <row r="271" spans="2:65" s="1" customFormat="1" ht="16.5" customHeight="1">
      <c r="B271" s="45"/>
      <c r="C271" s="213" t="s">
        <v>401</v>
      </c>
      <c r="D271" s="213" t="s">
        <v>118</v>
      </c>
      <c r="E271" s="214" t="s">
        <v>402</v>
      </c>
      <c r="F271" s="215" t="s">
        <v>403</v>
      </c>
      <c r="G271" s="216" t="s">
        <v>297</v>
      </c>
      <c r="H271" s="217">
        <v>35</v>
      </c>
      <c r="I271" s="218"/>
      <c r="J271" s="219">
        <f>ROUND(I271*H271,2)</f>
        <v>0</v>
      </c>
      <c r="K271" s="215" t="s">
        <v>122</v>
      </c>
      <c r="L271" s="71"/>
      <c r="M271" s="220" t="s">
        <v>21</v>
      </c>
      <c r="N271" s="221" t="s">
        <v>40</v>
      </c>
      <c r="O271" s="46"/>
      <c r="P271" s="222">
        <f>O271*H271</f>
        <v>0</v>
      </c>
      <c r="Q271" s="222">
        <v>0</v>
      </c>
      <c r="R271" s="222">
        <f>Q271*H271</f>
        <v>0</v>
      </c>
      <c r="S271" s="222">
        <v>0</v>
      </c>
      <c r="T271" s="223">
        <f>S271*H271</f>
        <v>0</v>
      </c>
      <c r="AR271" s="23" t="s">
        <v>123</v>
      </c>
      <c r="AT271" s="23" t="s">
        <v>118</v>
      </c>
      <c r="AU271" s="23" t="s">
        <v>81</v>
      </c>
      <c r="AY271" s="23" t="s">
        <v>116</v>
      </c>
      <c r="BE271" s="224">
        <f>IF(N271="základní",J271,0)</f>
        <v>0</v>
      </c>
      <c r="BF271" s="224">
        <f>IF(N271="snížená",J271,0)</f>
        <v>0</v>
      </c>
      <c r="BG271" s="224">
        <f>IF(N271="zákl. přenesená",J271,0)</f>
        <v>0</v>
      </c>
      <c r="BH271" s="224">
        <f>IF(N271="sníž. přenesená",J271,0)</f>
        <v>0</v>
      </c>
      <c r="BI271" s="224">
        <f>IF(N271="nulová",J271,0)</f>
        <v>0</v>
      </c>
      <c r="BJ271" s="23" t="s">
        <v>74</v>
      </c>
      <c r="BK271" s="224">
        <f>ROUND(I271*H271,2)</f>
        <v>0</v>
      </c>
      <c r="BL271" s="23" t="s">
        <v>123</v>
      </c>
      <c r="BM271" s="23" t="s">
        <v>404</v>
      </c>
    </row>
    <row r="272" spans="2:47" s="1" customFormat="1" ht="13.5">
      <c r="B272" s="45"/>
      <c r="C272" s="73"/>
      <c r="D272" s="225" t="s">
        <v>125</v>
      </c>
      <c r="E272" s="73"/>
      <c r="F272" s="226" t="s">
        <v>405</v>
      </c>
      <c r="G272" s="73"/>
      <c r="H272" s="73"/>
      <c r="I272" s="184"/>
      <c r="J272" s="73"/>
      <c r="K272" s="73"/>
      <c r="L272" s="71"/>
      <c r="M272" s="227"/>
      <c r="N272" s="46"/>
      <c r="O272" s="46"/>
      <c r="P272" s="46"/>
      <c r="Q272" s="46"/>
      <c r="R272" s="46"/>
      <c r="S272" s="46"/>
      <c r="T272" s="94"/>
      <c r="AT272" s="23" t="s">
        <v>125</v>
      </c>
      <c r="AU272" s="23" t="s">
        <v>81</v>
      </c>
    </row>
    <row r="273" spans="2:51" s="12" customFormat="1" ht="13.5">
      <c r="B273" s="238"/>
      <c r="C273" s="239"/>
      <c r="D273" s="225" t="s">
        <v>127</v>
      </c>
      <c r="E273" s="240" t="s">
        <v>21</v>
      </c>
      <c r="F273" s="241" t="s">
        <v>336</v>
      </c>
      <c r="G273" s="239"/>
      <c r="H273" s="242">
        <v>35</v>
      </c>
      <c r="I273" s="243"/>
      <c r="J273" s="239"/>
      <c r="K273" s="239"/>
      <c r="L273" s="244"/>
      <c r="M273" s="245"/>
      <c r="N273" s="246"/>
      <c r="O273" s="246"/>
      <c r="P273" s="246"/>
      <c r="Q273" s="246"/>
      <c r="R273" s="246"/>
      <c r="S273" s="246"/>
      <c r="T273" s="247"/>
      <c r="AT273" s="248" t="s">
        <v>127</v>
      </c>
      <c r="AU273" s="248" t="s">
        <v>81</v>
      </c>
      <c r="AV273" s="12" t="s">
        <v>81</v>
      </c>
      <c r="AW273" s="12" t="s">
        <v>33</v>
      </c>
      <c r="AX273" s="12" t="s">
        <v>74</v>
      </c>
      <c r="AY273" s="248" t="s">
        <v>116</v>
      </c>
    </row>
    <row r="274" spans="2:65" s="1" customFormat="1" ht="16.5" customHeight="1">
      <c r="B274" s="45"/>
      <c r="C274" s="213" t="s">
        <v>406</v>
      </c>
      <c r="D274" s="213" t="s">
        <v>118</v>
      </c>
      <c r="E274" s="214" t="s">
        <v>407</v>
      </c>
      <c r="F274" s="215" t="s">
        <v>408</v>
      </c>
      <c r="G274" s="216" t="s">
        <v>297</v>
      </c>
      <c r="H274" s="217">
        <v>35</v>
      </c>
      <c r="I274" s="218"/>
      <c r="J274" s="219">
        <f>ROUND(I274*H274,2)</f>
        <v>0</v>
      </c>
      <c r="K274" s="215" t="s">
        <v>122</v>
      </c>
      <c r="L274" s="71"/>
      <c r="M274" s="220" t="s">
        <v>21</v>
      </c>
      <c r="N274" s="221" t="s">
        <v>40</v>
      </c>
      <c r="O274" s="46"/>
      <c r="P274" s="222">
        <f>O274*H274</f>
        <v>0</v>
      </c>
      <c r="Q274" s="222">
        <v>0</v>
      </c>
      <c r="R274" s="222">
        <f>Q274*H274</f>
        <v>0</v>
      </c>
      <c r="S274" s="222">
        <v>0</v>
      </c>
      <c r="T274" s="223">
        <f>S274*H274</f>
        <v>0</v>
      </c>
      <c r="AR274" s="23" t="s">
        <v>123</v>
      </c>
      <c r="AT274" s="23" t="s">
        <v>118</v>
      </c>
      <c r="AU274" s="23" t="s">
        <v>81</v>
      </c>
      <c r="AY274" s="23" t="s">
        <v>116</v>
      </c>
      <c r="BE274" s="224">
        <f>IF(N274="základní",J274,0)</f>
        <v>0</v>
      </c>
      <c r="BF274" s="224">
        <f>IF(N274="snížená",J274,0)</f>
        <v>0</v>
      </c>
      <c r="BG274" s="224">
        <f>IF(N274="zákl. přenesená",J274,0)</f>
        <v>0</v>
      </c>
      <c r="BH274" s="224">
        <f>IF(N274="sníž. přenesená",J274,0)</f>
        <v>0</v>
      </c>
      <c r="BI274" s="224">
        <f>IF(N274="nulová",J274,0)</f>
        <v>0</v>
      </c>
      <c r="BJ274" s="23" t="s">
        <v>74</v>
      </c>
      <c r="BK274" s="224">
        <f>ROUND(I274*H274,2)</f>
        <v>0</v>
      </c>
      <c r="BL274" s="23" t="s">
        <v>123</v>
      </c>
      <c r="BM274" s="23" t="s">
        <v>409</v>
      </c>
    </row>
    <row r="275" spans="2:47" s="1" customFormat="1" ht="13.5">
      <c r="B275" s="45"/>
      <c r="C275" s="73"/>
      <c r="D275" s="225" t="s">
        <v>125</v>
      </c>
      <c r="E275" s="73"/>
      <c r="F275" s="226" t="s">
        <v>410</v>
      </c>
      <c r="G275" s="73"/>
      <c r="H275" s="73"/>
      <c r="I275" s="184"/>
      <c r="J275" s="73"/>
      <c r="K275" s="73"/>
      <c r="L275" s="71"/>
      <c r="M275" s="227"/>
      <c r="N275" s="46"/>
      <c r="O275" s="46"/>
      <c r="P275" s="46"/>
      <c r="Q275" s="46"/>
      <c r="R275" s="46"/>
      <c r="S275" s="46"/>
      <c r="T275" s="94"/>
      <c r="AT275" s="23" t="s">
        <v>125</v>
      </c>
      <c r="AU275" s="23" t="s">
        <v>81</v>
      </c>
    </row>
    <row r="276" spans="2:51" s="12" customFormat="1" ht="13.5">
      <c r="B276" s="238"/>
      <c r="C276" s="239"/>
      <c r="D276" s="225" t="s">
        <v>127</v>
      </c>
      <c r="E276" s="240" t="s">
        <v>21</v>
      </c>
      <c r="F276" s="241" t="s">
        <v>336</v>
      </c>
      <c r="G276" s="239"/>
      <c r="H276" s="242">
        <v>35</v>
      </c>
      <c r="I276" s="243"/>
      <c r="J276" s="239"/>
      <c r="K276" s="239"/>
      <c r="L276" s="244"/>
      <c r="M276" s="245"/>
      <c r="N276" s="246"/>
      <c r="O276" s="246"/>
      <c r="P276" s="246"/>
      <c r="Q276" s="246"/>
      <c r="R276" s="246"/>
      <c r="S276" s="246"/>
      <c r="T276" s="247"/>
      <c r="AT276" s="248" t="s">
        <v>127</v>
      </c>
      <c r="AU276" s="248" t="s">
        <v>81</v>
      </c>
      <c r="AV276" s="12" t="s">
        <v>81</v>
      </c>
      <c r="AW276" s="12" t="s">
        <v>33</v>
      </c>
      <c r="AX276" s="12" t="s">
        <v>74</v>
      </c>
      <c r="AY276" s="248" t="s">
        <v>116</v>
      </c>
    </row>
    <row r="277" spans="2:65" s="1" customFormat="1" ht="25.5" customHeight="1">
      <c r="B277" s="45"/>
      <c r="C277" s="213" t="s">
        <v>411</v>
      </c>
      <c r="D277" s="213" t="s">
        <v>118</v>
      </c>
      <c r="E277" s="214" t="s">
        <v>412</v>
      </c>
      <c r="F277" s="215" t="s">
        <v>413</v>
      </c>
      <c r="G277" s="216" t="s">
        <v>297</v>
      </c>
      <c r="H277" s="217">
        <v>49.5</v>
      </c>
      <c r="I277" s="218"/>
      <c r="J277" s="219">
        <f>ROUND(I277*H277,2)</f>
        <v>0</v>
      </c>
      <c r="K277" s="215" t="s">
        <v>122</v>
      </c>
      <c r="L277" s="71"/>
      <c r="M277" s="220" t="s">
        <v>21</v>
      </c>
      <c r="N277" s="221" t="s">
        <v>40</v>
      </c>
      <c r="O277" s="46"/>
      <c r="P277" s="222">
        <f>O277*H277</f>
        <v>0</v>
      </c>
      <c r="Q277" s="222">
        <v>0</v>
      </c>
      <c r="R277" s="222">
        <f>Q277*H277</f>
        <v>0</v>
      </c>
      <c r="S277" s="222">
        <v>0.086</v>
      </c>
      <c r="T277" s="223">
        <f>S277*H277</f>
        <v>4.257</v>
      </c>
      <c r="AR277" s="23" t="s">
        <v>123</v>
      </c>
      <c r="AT277" s="23" t="s">
        <v>118</v>
      </c>
      <c r="AU277" s="23" t="s">
        <v>81</v>
      </c>
      <c r="AY277" s="23" t="s">
        <v>116</v>
      </c>
      <c r="BE277" s="224">
        <f>IF(N277="základní",J277,0)</f>
        <v>0</v>
      </c>
      <c r="BF277" s="224">
        <f>IF(N277="snížená",J277,0)</f>
        <v>0</v>
      </c>
      <c r="BG277" s="224">
        <f>IF(N277="zákl. přenesená",J277,0)</f>
        <v>0</v>
      </c>
      <c r="BH277" s="224">
        <f>IF(N277="sníž. přenesená",J277,0)</f>
        <v>0</v>
      </c>
      <c r="BI277" s="224">
        <f>IF(N277="nulová",J277,0)</f>
        <v>0</v>
      </c>
      <c r="BJ277" s="23" t="s">
        <v>74</v>
      </c>
      <c r="BK277" s="224">
        <f>ROUND(I277*H277,2)</f>
        <v>0</v>
      </c>
      <c r="BL277" s="23" t="s">
        <v>123</v>
      </c>
      <c r="BM277" s="23" t="s">
        <v>414</v>
      </c>
    </row>
    <row r="278" spans="2:47" s="1" customFormat="1" ht="13.5">
      <c r="B278" s="45"/>
      <c r="C278" s="73"/>
      <c r="D278" s="225" t="s">
        <v>125</v>
      </c>
      <c r="E278" s="73"/>
      <c r="F278" s="226" t="s">
        <v>415</v>
      </c>
      <c r="G278" s="73"/>
      <c r="H278" s="73"/>
      <c r="I278" s="184"/>
      <c r="J278" s="73"/>
      <c r="K278" s="73"/>
      <c r="L278" s="71"/>
      <c r="M278" s="227"/>
      <c r="N278" s="46"/>
      <c r="O278" s="46"/>
      <c r="P278" s="46"/>
      <c r="Q278" s="46"/>
      <c r="R278" s="46"/>
      <c r="S278" s="46"/>
      <c r="T278" s="94"/>
      <c r="AT278" s="23" t="s">
        <v>125</v>
      </c>
      <c r="AU278" s="23" t="s">
        <v>81</v>
      </c>
    </row>
    <row r="279" spans="2:51" s="12" customFormat="1" ht="13.5">
      <c r="B279" s="238"/>
      <c r="C279" s="239"/>
      <c r="D279" s="225" t="s">
        <v>127</v>
      </c>
      <c r="E279" s="240" t="s">
        <v>21</v>
      </c>
      <c r="F279" s="241" t="s">
        <v>416</v>
      </c>
      <c r="G279" s="239"/>
      <c r="H279" s="242">
        <v>23</v>
      </c>
      <c r="I279" s="243"/>
      <c r="J279" s="239"/>
      <c r="K279" s="239"/>
      <c r="L279" s="244"/>
      <c r="M279" s="245"/>
      <c r="N279" s="246"/>
      <c r="O279" s="246"/>
      <c r="P279" s="246"/>
      <c r="Q279" s="246"/>
      <c r="R279" s="246"/>
      <c r="S279" s="246"/>
      <c r="T279" s="247"/>
      <c r="AT279" s="248" t="s">
        <v>127</v>
      </c>
      <c r="AU279" s="248" t="s">
        <v>81</v>
      </c>
      <c r="AV279" s="12" t="s">
        <v>81</v>
      </c>
      <c r="AW279" s="12" t="s">
        <v>33</v>
      </c>
      <c r="AX279" s="12" t="s">
        <v>69</v>
      </c>
      <c r="AY279" s="248" t="s">
        <v>116</v>
      </c>
    </row>
    <row r="280" spans="2:51" s="12" customFormat="1" ht="13.5">
      <c r="B280" s="238"/>
      <c r="C280" s="239"/>
      <c r="D280" s="225" t="s">
        <v>127</v>
      </c>
      <c r="E280" s="240" t="s">
        <v>21</v>
      </c>
      <c r="F280" s="241" t="s">
        <v>417</v>
      </c>
      <c r="G280" s="239"/>
      <c r="H280" s="242">
        <v>26.5</v>
      </c>
      <c r="I280" s="243"/>
      <c r="J280" s="239"/>
      <c r="K280" s="239"/>
      <c r="L280" s="244"/>
      <c r="M280" s="245"/>
      <c r="N280" s="246"/>
      <c r="O280" s="246"/>
      <c r="P280" s="246"/>
      <c r="Q280" s="246"/>
      <c r="R280" s="246"/>
      <c r="S280" s="246"/>
      <c r="T280" s="247"/>
      <c r="AT280" s="248" t="s">
        <v>127</v>
      </c>
      <c r="AU280" s="248" t="s">
        <v>81</v>
      </c>
      <c r="AV280" s="12" t="s">
        <v>81</v>
      </c>
      <c r="AW280" s="12" t="s">
        <v>33</v>
      </c>
      <c r="AX280" s="12" t="s">
        <v>69</v>
      </c>
      <c r="AY280" s="248" t="s">
        <v>116</v>
      </c>
    </row>
    <row r="281" spans="2:51" s="13" customFormat="1" ht="13.5">
      <c r="B281" s="249"/>
      <c r="C281" s="250"/>
      <c r="D281" s="225" t="s">
        <v>127</v>
      </c>
      <c r="E281" s="251" t="s">
        <v>21</v>
      </c>
      <c r="F281" s="252" t="s">
        <v>132</v>
      </c>
      <c r="G281" s="250"/>
      <c r="H281" s="253">
        <v>49.5</v>
      </c>
      <c r="I281" s="254"/>
      <c r="J281" s="250"/>
      <c r="K281" s="250"/>
      <c r="L281" s="255"/>
      <c r="M281" s="256"/>
      <c r="N281" s="257"/>
      <c r="O281" s="257"/>
      <c r="P281" s="257"/>
      <c r="Q281" s="257"/>
      <c r="R281" s="257"/>
      <c r="S281" s="257"/>
      <c r="T281" s="258"/>
      <c r="AT281" s="259" t="s">
        <v>127</v>
      </c>
      <c r="AU281" s="259" t="s">
        <v>81</v>
      </c>
      <c r="AV281" s="13" t="s">
        <v>123</v>
      </c>
      <c r="AW281" s="13" t="s">
        <v>33</v>
      </c>
      <c r="AX281" s="13" t="s">
        <v>74</v>
      </c>
      <c r="AY281" s="259" t="s">
        <v>116</v>
      </c>
    </row>
    <row r="282" spans="2:65" s="1" customFormat="1" ht="25.5" customHeight="1">
      <c r="B282" s="45"/>
      <c r="C282" s="213" t="s">
        <v>418</v>
      </c>
      <c r="D282" s="213" t="s">
        <v>118</v>
      </c>
      <c r="E282" s="214" t="s">
        <v>419</v>
      </c>
      <c r="F282" s="215" t="s">
        <v>420</v>
      </c>
      <c r="G282" s="216" t="s">
        <v>297</v>
      </c>
      <c r="H282" s="217">
        <v>10</v>
      </c>
      <c r="I282" s="218"/>
      <c r="J282" s="219">
        <f>ROUND(I282*H282,2)</f>
        <v>0</v>
      </c>
      <c r="K282" s="215" t="s">
        <v>122</v>
      </c>
      <c r="L282" s="71"/>
      <c r="M282" s="220" t="s">
        <v>21</v>
      </c>
      <c r="N282" s="221" t="s">
        <v>40</v>
      </c>
      <c r="O282" s="46"/>
      <c r="P282" s="222">
        <f>O282*H282</f>
        <v>0</v>
      </c>
      <c r="Q282" s="222">
        <v>0</v>
      </c>
      <c r="R282" s="222">
        <f>Q282*H282</f>
        <v>0</v>
      </c>
      <c r="S282" s="222">
        <v>0.194</v>
      </c>
      <c r="T282" s="223">
        <f>S282*H282</f>
        <v>1.94</v>
      </c>
      <c r="AR282" s="23" t="s">
        <v>123</v>
      </c>
      <c r="AT282" s="23" t="s">
        <v>118</v>
      </c>
      <c r="AU282" s="23" t="s">
        <v>81</v>
      </c>
      <c r="AY282" s="23" t="s">
        <v>116</v>
      </c>
      <c r="BE282" s="224">
        <f>IF(N282="základní",J282,0)</f>
        <v>0</v>
      </c>
      <c r="BF282" s="224">
        <f>IF(N282="snížená",J282,0)</f>
        <v>0</v>
      </c>
      <c r="BG282" s="224">
        <f>IF(N282="zákl. přenesená",J282,0)</f>
        <v>0</v>
      </c>
      <c r="BH282" s="224">
        <f>IF(N282="sníž. přenesená",J282,0)</f>
        <v>0</v>
      </c>
      <c r="BI282" s="224">
        <f>IF(N282="nulová",J282,0)</f>
        <v>0</v>
      </c>
      <c r="BJ282" s="23" t="s">
        <v>74</v>
      </c>
      <c r="BK282" s="224">
        <f>ROUND(I282*H282,2)</f>
        <v>0</v>
      </c>
      <c r="BL282" s="23" t="s">
        <v>123</v>
      </c>
      <c r="BM282" s="23" t="s">
        <v>421</v>
      </c>
    </row>
    <row r="283" spans="2:47" s="1" customFormat="1" ht="13.5">
      <c r="B283" s="45"/>
      <c r="C283" s="73"/>
      <c r="D283" s="225" t="s">
        <v>125</v>
      </c>
      <c r="E283" s="73"/>
      <c r="F283" s="226" t="s">
        <v>415</v>
      </c>
      <c r="G283" s="73"/>
      <c r="H283" s="73"/>
      <c r="I283" s="184"/>
      <c r="J283" s="73"/>
      <c r="K283" s="73"/>
      <c r="L283" s="71"/>
      <c r="M283" s="227"/>
      <c r="N283" s="46"/>
      <c r="O283" s="46"/>
      <c r="P283" s="46"/>
      <c r="Q283" s="46"/>
      <c r="R283" s="46"/>
      <c r="S283" s="46"/>
      <c r="T283" s="94"/>
      <c r="AT283" s="23" t="s">
        <v>125</v>
      </c>
      <c r="AU283" s="23" t="s">
        <v>81</v>
      </c>
    </row>
    <row r="284" spans="2:51" s="12" customFormat="1" ht="13.5">
      <c r="B284" s="238"/>
      <c r="C284" s="239"/>
      <c r="D284" s="225" t="s">
        <v>127</v>
      </c>
      <c r="E284" s="240" t="s">
        <v>21</v>
      </c>
      <c r="F284" s="241" t="s">
        <v>181</v>
      </c>
      <c r="G284" s="239"/>
      <c r="H284" s="242">
        <v>10</v>
      </c>
      <c r="I284" s="243"/>
      <c r="J284" s="239"/>
      <c r="K284" s="239"/>
      <c r="L284" s="244"/>
      <c r="M284" s="245"/>
      <c r="N284" s="246"/>
      <c r="O284" s="246"/>
      <c r="P284" s="246"/>
      <c r="Q284" s="246"/>
      <c r="R284" s="246"/>
      <c r="S284" s="246"/>
      <c r="T284" s="247"/>
      <c r="AT284" s="248" t="s">
        <v>127</v>
      </c>
      <c r="AU284" s="248" t="s">
        <v>81</v>
      </c>
      <c r="AV284" s="12" t="s">
        <v>81</v>
      </c>
      <c r="AW284" s="12" t="s">
        <v>33</v>
      </c>
      <c r="AX284" s="12" t="s">
        <v>74</v>
      </c>
      <c r="AY284" s="248" t="s">
        <v>116</v>
      </c>
    </row>
    <row r="285" spans="2:65" s="1" customFormat="1" ht="25.5" customHeight="1">
      <c r="B285" s="45"/>
      <c r="C285" s="213" t="s">
        <v>422</v>
      </c>
      <c r="D285" s="213" t="s">
        <v>118</v>
      </c>
      <c r="E285" s="214" t="s">
        <v>423</v>
      </c>
      <c r="F285" s="215" t="s">
        <v>424</v>
      </c>
      <c r="G285" s="216" t="s">
        <v>297</v>
      </c>
      <c r="H285" s="217">
        <v>8</v>
      </c>
      <c r="I285" s="218"/>
      <c r="J285" s="219">
        <f>ROUND(I285*H285,2)</f>
        <v>0</v>
      </c>
      <c r="K285" s="215" t="s">
        <v>21</v>
      </c>
      <c r="L285" s="71"/>
      <c r="M285" s="220" t="s">
        <v>21</v>
      </c>
      <c r="N285" s="221" t="s">
        <v>40</v>
      </c>
      <c r="O285" s="46"/>
      <c r="P285" s="222">
        <f>O285*H285</f>
        <v>0</v>
      </c>
      <c r="Q285" s="222">
        <v>0</v>
      </c>
      <c r="R285" s="222">
        <f>Q285*H285</f>
        <v>0</v>
      </c>
      <c r="S285" s="222">
        <v>0.291</v>
      </c>
      <c r="T285" s="223">
        <f>S285*H285</f>
        <v>2.328</v>
      </c>
      <c r="AR285" s="23" t="s">
        <v>123</v>
      </c>
      <c r="AT285" s="23" t="s">
        <v>118</v>
      </c>
      <c r="AU285" s="23" t="s">
        <v>81</v>
      </c>
      <c r="AY285" s="23" t="s">
        <v>116</v>
      </c>
      <c r="BE285" s="224">
        <f>IF(N285="základní",J285,0)</f>
        <v>0</v>
      </c>
      <c r="BF285" s="224">
        <f>IF(N285="snížená",J285,0)</f>
        <v>0</v>
      </c>
      <c r="BG285" s="224">
        <f>IF(N285="zákl. přenesená",J285,0)</f>
        <v>0</v>
      </c>
      <c r="BH285" s="224">
        <f>IF(N285="sníž. přenesená",J285,0)</f>
        <v>0</v>
      </c>
      <c r="BI285" s="224">
        <f>IF(N285="nulová",J285,0)</f>
        <v>0</v>
      </c>
      <c r="BJ285" s="23" t="s">
        <v>74</v>
      </c>
      <c r="BK285" s="224">
        <f>ROUND(I285*H285,2)</f>
        <v>0</v>
      </c>
      <c r="BL285" s="23" t="s">
        <v>123</v>
      </c>
      <c r="BM285" s="23" t="s">
        <v>425</v>
      </c>
    </row>
    <row r="286" spans="2:51" s="12" customFormat="1" ht="13.5">
      <c r="B286" s="238"/>
      <c r="C286" s="239"/>
      <c r="D286" s="225" t="s">
        <v>127</v>
      </c>
      <c r="E286" s="240" t="s">
        <v>21</v>
      </c>
      <c r="F286" s="241" t="s">
        <v>169</v>
      </c>
      <c r="G286" s="239"/>
      <c r="H286" s="242">
        <v>8</v>
      </c>
      <c r="I286" s="243"/>
      <c r="J286" s="239"/>
      <c r="K286" s="239"/>
      <c r="L286" s="244"/>
      <c r="M286" s="245"/>
      <c r="N286" s="246"/>
      <c r="O286" s="246"/>
      <c r="P286" s="246"/>
      <c r="Q286" s="246"/>
      <c r="R286" s="246"/>
      <c r="S286" s="246"/>
      <c r="T286" s="247"/>
      <c r="AT286" s="248" t="s">
        <v>127</v>
      </c>
      <c r="AU286" s="248" t="s">
        <v>81</v>
      </c>
      <c r="AV286" s="12" t="s">
        <v>81</v>
      </c>
      <c r="AW286" s="12" t="s">
        <v>33</v>
      </c>
      <c r="AX286" s="12" t="s">
        <v>74</v>
      </c>
      <c r="AY286" s="248" t="s">
        <v>116</v>
      </c>
    </row>
    <row r="287" spans="2:65" s="1" customFormat="1" ht="16.5" customHeight="1">
      <c r="B287" s="45"/>
      <c r="C287" s="213" t="s">
        <v>426</v>
      </c>
      <c r="D287" s="213" t="s">
        <v>118</v>
      </c>
      <c r="E287" s="214" t="s">
        <v>427</v>
      </c>
      <c r="F287" s="215" t="s">
        <v>428</v>
      </c>
      <c r="G287" s="216" t="s">
        <v>121</v>
      </c>
      <c r="H287" s="217">
        <v>34127.25</v>
      </c>
      <c r="I287" s="218"/>
      <c r="J287" s="219">
        <f>ROUND(I287*H287,2)</f>
        <v>0</v>
      </c>
      <c r="K287" s="215" t="s">
        <v>122</v>
      </c>
      <c r="L287" s="71"/>
      <c r="M287" s="220" t="s">
        <v>21</v>
      </c>
      <c r="N287" s="221" t="s">
        <v>40</v>
      </c>
      <c r="O287" s="46"/>
      <c r="P287" s="222">
        <f>O287*H287</f>
        <v>0</v>
      </c>
      <c r="Q287" s="222">
        <v>0</v>
      </c>
      <c r="R287" s="222">
        <f>Q287*H287</f>
        <v>0</v>
      </c>
      <c r="S287" s="222">
        <v>0.02</v>
      </c>
      <c r="T287" s="223">
        <f>S287*H287</f>
        <v>682.545</v>
      </c>
      <c r="AR287" s="23" t="s">
        <v>123</v>
      </c>
      <c r="AT287" s="23" t="s">
        <v>118</v>
      </c>
      <c r="AU287" s="23" t="s">
        <v>81</v>
      </c>
      <c r="AY287" s="23" t="s">
        <v>116</v>
      </c>
      <c r="BE287" s="224">
        <f>IF(N287="základní",J287,0)</f>
        <v>0</v>
      </c>
      <c r="BF287" s="224">
        <f>IF(N287="snížená",J287,0)</f>
        <v>0</v>
      </c>
      <c r="BG287" s="224">
        <f>IF(N287="zákl. přenesená",J287,0)</f>
        <v>0</v>
      </c>
      <c r="BH287" s="224">
        <f>IF(N287="sníž. přenesená",J287,0)</f>
        <v>0</v>
      </c>
      <c r="BI287" s="224">
        <f>IF(N287="nulová",J287,0)</f>
        <v>0</v>
      </c>
      <c r="BJ287" s="23" t="s">
        <v>74</v>
      </c>
      <c r="BK287" s="224">
        <f>ROUND(I287*H287,2)</f>
        <v>0</v>
      </c>
      <c r="BL287" s="23" t="s">
        <v>123</v>
      </c>
      <c r="BM287" s="23" t="s">
        <v>429</v>
      </c>
    </row>
    <row r="288" spans="2:47" s="1" customFormat="1" ht="13.5">
      <c r="B288" s="45"/>
      <c r="C288" s="73"/>
      <c r="D288" s="225" t="s">
        <v>125</v>
      </c>
      <c r="E288" s="73"/>
      <c r="F288" s="226" t="s">
        <v>430</v>
      </c>
      <c r="G288" s="73"/>
      <c r="H288" s="73"/>
      <c r="I288" s="184"/>
      <c r="J288" s="73"/>
      <c r="K288" s="73"/>
      <c r="L288" s="71"/>
      <c r="M288" s="227"/>
      <c r="N288" s="46"/>
      <c r="O288" s="46"/>
      <c r="P288" s="46"/>
      <c r="Q288" s="46"/>
      <c r="R288" s="46"/>
      <c r="S288" s="46"/>
      <c r="T288" s="94"/>
      <c r="AT288" s="23" t="s">
        <v>125</v>
      </c>
      <c r="AU288" s="23" t="s">
        <v>81</v>
      </c>
    </row>
    <row r="289" spans="2:51" s="12" customFormat="1" ht="13.5">
      <c r="B289" s="238"/>
      <c r="C289" s="239"/>
      <c r="D289" s="225" t="s">
        <v>127</v>
      </c>
      <c r="E289" s="240" t="s">
        <v>21</v>
      </c>
      <c r="F289" s="241" t="s">
        <v>137</v>
      </c>
      <c r="G289" s="239"/>
      <c r="H289" s="242">
        <v>34011</v>
      </c>
      <c r="I289" s="243"/>
      <c r="J289" s="239"/>
      <c r="K289" s="239"/>
      <c r="L289" s="244"/>
      <c r="M289" s="245"/>
      <c r="N289" s="246"/>
      <c r="O289" s="246"/>
      <c r="P289" s="246"/>
      <c r="Q289" s="246"/>
      <c r="R289" s="246"/>
      <c r="S289" s="246"/>
      <c r="T289" s="247"/>
      <c r="AT289" s="248" t="s">
        <v>127</v>
      </c>
      <c r="AU289" s="248" t="s">
        <v>81</v>
      </c>
      <c r="AV289" s="12" t="s">
        <v>81</v>
      </c>
      <c r="AW289" s="12" t="s">
        <v>33</v>
      </c>
      <c r="AX289" s="12" t="s">
        <v>69</v>
      </c>
      <c r="AY289" s="248" t="s">
        <v>116</v>
      </c>
    </row>
    <row r="290" spans="2:51" s="12" customFormat="1" ht="13.5">
      <c r="B290" s="238"/>
      <c r="C290" s="239"/>
      <c r="D290" s="225" t="s">
        <v>127</v>
      </c>
      <c r="E290" s="240" t="s">
        <v>21</v>
      </c>
      <c r="F290" s="241" t="s">
        <v>138</v>
      </c>
      <c r="G290" s="239"/>
      <c r="H290" s="242">
        <v>116.25</v>
      </c>
      <c r="I290" s="243"/>
      <c r="J290" s="239"/>
      <c r="K290" s="239"/>
      <c r="L290" s="244"/>
      <c r="M290" s="245"/>
      <c r="N290" s="246"/>
      <c r="O290" s="246"/>
      <c r="P290" s="246"/>
      <c r="Q290" s="246"/>
      <c r="R290" s="246"/>
      <c r="S290" s="246"/>
      <c r="T290" s="247"/>
      <c r="AT290" s="248" t="s">
        <v>127</v>
      </c>
      <c r="AU290" s="248" t="s">
        <v>81</v>
      </c>
      <c r="AV290" s="12" t="s">
        <v>81</v>
      </c>
      <c r="AW290" s="12" t="s">
        <v>33</v>
      </c>
      <c r="AX290" s="12" t="s">
        <v>69</v>
      </c>
      <c r="AY290" s="248" t="s">
        <v>116</v>
      </c>
    </row>
    <row r="291" spans="2:51" s="13" customFormat="1" ht="13.5">
      <c r="B291" s="249"/>
      <c r="C291" s="250"/>
      <c r="D291" s="225" t="s">
        <v>127</v>
      </c>
      <c r="E291" s="251" t="s">
        <v>21</v>
      </c>
      <c r="F291" s="252" t="s">
        <v>132</v>
      </c>
      <c r="G291" s="250"/>
      <c r="H291" s="253">
        <v>34127.25</v>
      </c>
      <c r="I291" s="254"/>
      <c r="J291" s="250"/>
      <c r="K291" s="250"/>
      <c r="L291" s="255"/>
      <c r="M291" s="256"/>
      <c r="N291" s="257"/>
      <c r="O291" s="257"/>
      <c r="P291" s="257"/>
      <c r="Q291" s="257"/>
      <c r="R291" s="257"/>
      <c r="S291" s="257"/>
      <c r="T291" s="258"/>
      <c r="AT291" s="259" t="s">
        <v>127</v>
      </c>
      <c r="AU291" s="259" t="s">
        <v>81</v>
      </c>
      <c r="AV291" s="13" t="s">
        <v>123</v>
      </c>
      <c r="AW291" s="13" t="s">
        <v>33</v>
      </c>
      <c r="AX291" s="13" t="s">
        <v>74</v>
      </c>
      <c r="AY291" s="259" t="s">
        <v>116</v>
      </c>
    </row>
    <row r="292" spans="2:65" s="1" customFormat="1" ht="25.5" customHeight="1">
      <c r="B292" s="45"/>
      <c r="C292" s="213" t="s">
        <v>431</v>
      </c>
      <c r="D292" s="213" t="s">
        <v>118</v>
      </c>
      <c r="E292" s="214" t="s">
        <v>432</v>
      </c>
      <c r="F292" s="215" t="s">
        <v>433</v>
      </c>
      <c r="G292" s="216" t="s">
        <v>121</v>
      </c>
      <c r="H292" s="217">
        <v>34127.25</v>
      </c>
      <c r="I292" s="218"/>
      <c r="J292" s="219">
        <f>ROUND(I292*H292,2)</f>
        <v>0</v>
      </c>
      <c r="K292" s="215" t="s">
        <v>122</v>
      </c>
      <c r="L292" s="71"/>
      <c r="M292" s="220" t="s">
        <v>21</v>
      </c>
      <c r="N292" s="221" t="s">
        <v>40</v>
      </c>
      <c r="O292" s="46"/>
      <c r="P292" s="222">
        <f>O292*H292</f>
        <v>0</v>
      </c>
      <c r="Q292" s="222">
        <v>0</v>
      </c>
      <c r="R292" s="222">
        <f>Q292*H292</f>
        <v>0</v>
      </c>
      <c r="S292" s="222">
        <v>0.02</v>
      </c>
      <c r="T292" s="223">
        <f>S292*H292</f>
        <v>682.545</v>
      </c>
      <c r="AR292" s="23" t="s">
        <v>123</v>
      </c>
      <c r="AT292" s="23" t="s">
        <v>118</v>
      </c>
      <c r="AU292" s="23" t="s">
        <v>81</v>
      </c>
      <c r="AY292" s="23" t="s">
        <v>116</v>
      </c>
      <c r="BE292" s="224">
        <f>IF(N292="základní",J292,0)</f>
        <v>0</v>
      </c>
      <c r="BF292" s="224">
        <f>IF(N292="snížená",J292,0)</f>
        <v>0</v>
      </c>
      <c r="BG292" s="224">
        <f>IF(N292="zákl. přenesená",J292,0)</f>
        <v>0</v>
      </c>
      <c r="BH292" s="224">
        <f>IF(N292="sníž. přenesená",J292,0)</f>
        <v>0</v>
      </c>
      <c r="BI292" s="224">
        <f>IF(N292="nulová",J292,0)</f>
        <v>0</v>
      </c>
      <c r="BJ292" s="23" t="s">
        <v>74</v>
      </c>
      <c r="BK292" s="224">
        <f>ROUND(I292*H292,2)</f>
        <v>0</v>
      </c>
      <c r="BL292" s="23" t="s">
        <v>123</v>
      </c>
      <c r="BM292" s="23" t="s">
        <v>434</v>
      </c>
    </row>
    <row r="293" spans="2:47" s="1" customFormat="1" ht="13.5">
      <c r="B293" s="45"/>
      <c r="C293" s="73"/>
      <c r="D293" s="225" t="s">
        <v>125</v>
      </c>
      <c r="E293" s="73"/>
      <c r="F293" s="226" t="s">
        <v>430</v>
      </c>
      <c r="G293" s="73"/>
      <c r="H293" s="73"/>
      <c r="I293" s="184"/>
      <c r="J293" s="73"/>
      <c r="K293" s="73"/>
      <c r="L293" s="71"/>
      <c r="M293" s="227"/>
      <c r="N293" s="46"/>
      <c r="O293" s="46"/>
      <c r="P293" s="46"/>
      <c r="Q293" s="46"/>
      <c r="R293" s="46"/>
      <c r="S293" s="46"/>
      <c r="T293" s="94"/>
      <c r="AT293" s="23" t="s">
        <v>125</v>
      </c>
      <c r="AU293" s="23" t="s">
        <v>81</v>
      </c>
    </row>
    <row r="294" spans="2:51" s="12" customFormat="1" ht="13.5">
      <c r="B294" s="238"/>
      <c r="C294" s="239"/>
      <c r="D294" s="225" t="s">
        <v>127</v>
      </c>
      <c r="E294" s="240" t="s">
        <v>21</v>
      </c>
      <c r="F294" s="241" t="s">
        <v>137</v>
      </c>
      <c r="G294" s="239"/>
      <c r="H294" s="242">
        <v>34011</v>
      </c>
      <c r="I294" s="243"/>
      <c r="J294" s="239"/>
      <c r="K294" s="239"/>
      <c r="L294" s="244"/>
      <c r="M294" s="245"/>
      <c r="N294" s="246"/>
      <c r="O294" s="246"/>
      <c r="P294" s="246"/>
      <c r="Q294" s="246"/>
      <c r="R294" s="246"/>
      <c r="S294" s="246"/>
      <c r="T294" s="247"/>
      <c r="AT294" s="248" t="s">
        <v>127</v>
      </c>
      <c r="AU294" s="248" t="s">
        <v>81</v>
      </c>
      <c r="AV294" s="12" t="s">
        <v>81</v>
      </c>
      <c r="AW294" s="12" t="s">
        <v>33</v>
      </c>
      <c r="AX294" s="12" t="s">
        <v>69</v>
      </c>
      <c r="AY294" s="248" t="s">
        <v>116</v>
      </c>
    </row>
    <row r="295" spans="2:51" s="12" customFormat="1" ht="13.5">
      <c r="B295" s="238"/>
      <c r="C295" s="239"/>
      <c r="D295" s="225" t="s">
        <v>127</v>
      </c>
      <c r="E295" s="240" t="s">
        <v>21</v>
      </c>
      <c r="F295" s="241" t="s">
        <v>138</v>
      </c>
      <c r="G295" s="239"/>
      <c r="H295" s="242">
        <v>116.25</v>
      </c>
      <c r="I295" s="243"/>
      <c r="J295" s="239"/>
      <c r="K295" s="239"/>
      <c r="L295" s="244"/>
      <c r="M295" s="245"/>
      <c r="N295" s="246"/>
      <c r="O295" s="246"/>
      <c r="P295" s="246"/>
      <c r="Q295" s="246"/>
      <c r="R295" s="246"/>
      <c r="S295" s="246"/>
      <c r="T295" s="247"/>
      <c r="AT295" s="248" t="s">
        <v>127</v>
      </c>
      <c r="AU295" s="248" t="s">
        <v>81</v>
      </c>
      <c r="AV295" s="12" t="s">
        <v>81</v>
      </c>
      <c r="AW295" s="12" t="s">
        <v>33</v>
      </c>
      <c r="AX295" s="12" t="s">
        <v>69</v>
      </c>
      <c r="AY295" s="248" t="s">
        <v>116</v>
      </c>
    </row>
    <row r="296" spans="2:51" s="13" customFormat="1" ht="13.5">
      <c r="B296" s="249"/>
      <c r="C296" s="250"/>
      <c r="D296" s="225" t="s">
        <v>127</v>
      </c>
      <c r="E296" s="251" t="s">
        <v>21</v>
      </c>
      <c r="F296" s="252" t="s">
        <v>132</v>
      </c>
      <c r="G296" s="250"/>
      <c r="H296" s="253">
        <v>34127.25</v>
      </c>
      <c r="I296" s="254"/>
      <c r="J296" s="250"/>
      <c r="K296" s="250"/>
      <c r="L296" s="255"/>
      <c r="M296" s="256"/>
      <c r="N296" s="257"/>
      <c r="O296" s="257"/>
      <c r="P296" s="257"/>
      <c r="Q296" s="257"/>
      <c r="R296" s="257"/>
      <c r="S296" s="257"/>
      <c r="T296" s="258"/>
      <c r="AT296" s="259" t="s">
        <v>127</v>
      </c>
      <c r="AU296" s="259" t="s">
        <v>81</v>
      </c>
      <c r="AV296" s="13" t="s">
        <v>123</v>
      </c>
      <c r="AW296" s="13" t="s">
        <v>33</v>
      </c>
      <c r="AX296" s="13" t="s">
        <v>74</v>
      </c>
      <c r="AY296" s="259" t="s">
        <v>116</v>
      </c>
    </row>
    <row r="297" spans="2:65" s="1" customFormat="1" ht="16.5" customHeight="1">
      <c r="B297" s="45"/>
      <c r="C297" s="213" t="s">
        <v>435</v>
      </c>
      <c r="D297" s="213" t="s">
        <v>118</v>
      </c>
      <c r="E297" s="214" t="s">
        <v>436</v>
      </c>
      <c r="F297" s="215" t="s">
        <v>437</v>
      </c>
      <c r="G297" s="216" t="s">
        <v>121</v>
      </c>
      <c r="H297" s="217">
        <v>5864</v>
      </c>
      <c r="I297" s="218"/>
      <c r="J297" s="219">
        <f>ROUND(I297*H297,2)</f>
        <v>0</v>
      </c>
      <c r="K297" s="215" t="s">
        <v>122</v>
      </c>
      <c r="L297" s="71"/>
      <c r="M297" s="220" t="s">
        <v>21</v>
      </c>
      <c r="N297" s="221" t="s">
        <v>40</v>
      </c>
      <c r="O297" s="46"/>
      <c r="P297" s="222">
        <f>O297*H297</f>
        <v>0</v>
      </c>
      <c r="Q297" s="222">
        <v>0</v>
      </c>
      <c r="R297" s="222">
        <f>Q297*H297</f>
        <v>0</v>
      </c>
      <c r="S297" s="222">
        <v>0.126</v>
      </c>
      <c r="T297" s="223">
        <f>S297*H297</f>
        <v>738.864</v>
      </c>
      <c r="AR297" s="23" t="s">
        <v>123</v>
      </c>
      <c r="AT297" s="23" t="s">
        <v>118</v>
      </c>
      <c r="AU297" s="23" t="s">
        <v>81</v>
      </c>
      <c r="AY297" s="23" t="s">
        <v>116</v>
      </c>
      <c r="BE297" s="224">
        <f>IF(N297="základní",J297,0)</f>
        <v>0</v>
      </c>
      <c r="BF297" s="224">
        <f>IF(N297="snížená",J297,0)</f>
        <v>0</v>
      </c>
      <c r="BG297" s="224">
        <f>IF(N297="zákl. přenesená",J297,0)</f>
        <v>0</v>
      </c>
      <c r="BH297" s="224">
        <f>IF(N297="sníž. přenesená",J297,0)</f>
        <v>0</v>
      </c>
      <c r="BI297" s="224">
        <f>IF(N297="nulová",J297,0)</f>
        <v>0</v>
      </c>
      <c r="BJ297" s="23" t="s">
        <v>74</v>
      </c>
      <c r="BK297" s="224">
        <f>ROUND(I297*H297,2)</f>
        <v>0</v>
      </c>
      <c r="BL297" s="23" t="s">
        <v>123</v>
      </c>
      <c r="BM297" s="23" t="s">
        <v>438</v>
      </c>
    </row>
    <row r="298" spans="2:47" s="1" customFormat="1" ht="13.5">
      <c r="B298" s="45"/>
      <c r="C298" s="73"/>
      <c r="D298" s="225" t="s">
        <v>125</v>
      </c>
      <c r="E298" s="73"/>
      <c r="F298" s="226" t="s">
        <v>439</v>
      </c>
      <c r="G298" s="73"/>
      <c r="H298" s="73"/>
      <c r="I298" s="184"/>
      <c r="J298" s="73"/>
      <c r="K298" s="73"/>
      <c r="L298" s="71"/>
      <c r="M298" s="227"/>
      <c r="N298" s="46"/>
      <c r="O298" s="46"/>
      <c r="P298" s="46"/>
      <c r="Q298" s="46"/>
      <c r="R298" s="46"/>
      <c r="S298" s="46"/>
      <c r="T298" s="94"/>
      <c r="AT298" s="23" t="s">
        <v>125</v>
      </c>
      <c r="AU298" s="23" t="s">
        <v>81</v>
      </c>
    </row>
    <row r="299" spans="2:51" s="12" customFormat="1" ht="13.5">
      <c r="B299" s="238"/>
      <c r="C299" s="239"/>
      <c r="D299" s="225" t="s">
        <v>127</v>
      </c>
      <c r="E299" s="240" t="s">
        <v>21</v>
      </c>
      <c r="F299" s="241" t="s">
        <v>267</v>
      </c>
      <c r="G299" s="239"/>
      <c r="H299" s="242">
        <v>5864</v>
      </c>
      <c r="I299" s="243"/>
      <c r="J299" s="239"/>
      <c r="K299" s="239"/>
      <c r="L299" s="244"/>
      <c r="M299" s="245"/>
      <c r="N299" s="246"/>
      <c r="O299" s="246"/>
      <c r="P299" s="246"/>
      <c r="Q299" s="246"/>
      <c r="R299" s="246"/>
      <c r="S299" s="246"/>
      <c r="T299" s="247"/>
      <c r="AT299" s="248" t="s">
        <v>127</v>
      </c>
      <c r="AU299" s="248" t="s">
        <v>81</v>
      </c>
      <c r="AV299" s="12" t="s">
        <v>81</v>
      </c>
      <c r="AW299" s="12" t="s">
        <v>33</v>
      </c>
      <c r="AX299" s="12" t="s">
        <v>74</v>
      </c>
      <c r="AY299" s="248" t="s">
        <v>116</v>
      </c>
    </row>
    <row r="300" spans="2:65" s="1" customFormat="1" ht="16.5" customHeight="1">
      <c r="B300" s="45"/>
      <c r="C300" s="213" t="s">
        <v>440</v>
      </c>
      <c r="D300" s="213" t="s">
        <v>118</v>
      </c>
      <c r="E300" s="214" t="s">
        <v>441</v>
      </c>
      <c r="F300" s="215" t="s">
        <v>442</v>
      </c>
      <c r="G300" s="216" t="s">
        <v>297</v>
      </c>
      <c r="H300" s="217">
        <v>23</v>
      </c>
      <c r="I300" s="218"/>
      <c r="J300" s="219">
        <f>ROUND(I300*H300,2)</f>
        <v>0</v>
      </c>
      <c r="K300" s="215" t="s">
        <v>122</v>
      </c>
      <c r="L300" s="71"/>
      <c r="M300" s="220" t="s">
        <v>21</v>
      </c>
      <c r="N300" s="221" t="s">
        <v>40</v>
      </c>
      <c r="O300" s="46"/>
      <c r="P300" s="222">
        <f>O300*H300</f>
        <v>0</v>
      </c>
      <c r="Q300" s="222">
        <v>0</v>
      </c>
      <c r="R300" s="222">
        <f>Q300*H300</f>
        <v>0</v>
      </c>
      <c r="S300" s="222">
        <v>0.753</v>
      </c>
      <c r="T300" s="223">
        <f>S300*H300</f>
        <v>17.319</v>
      </c>
      <c r="AR300" s="23" t="s">
        <v>123</v>
      </c>
      <c r="AT300" s="23" t="s">
        <v>118</v>
      </c>
      <c r="AU300" s="23" t="s">
        <v>81</v>
      </c>
      <c r="AY300" s="23" t="s">
        <v>116</v>
      </c>
      <c r="BE300" s="224">
        <f>IF(N300="základní",J300,0)</f>
        <v>0</v>
      </c>
      <c r="BF300" s="224">
        <f>IF(N300="snížená",J300,0)</f>
        <v>0</v>
      </c>
      <c r="BG300" s="224">
        <f>IF(N300="zákl. přenesená",J300,0)</f>
        <v>0</v>
      </c>
      <c r="BH300" s="224">
        <f>IF(N300="sníž. přenesená",J300,0)</f>
        <v>0</v>
      </c>
      <c r="BI300" s="224">
        <f>IF(N300="nulová",J300,0)</f>
        <v>0</v>
      </c>
      <c r="BJ300" s="23" t="s">
        <v>74</v>
      </c>
      <c r="BK300" s="224">
        <f>ROUND(I300*H300,2)</f>
        <v>0</v>
      </c>
      <c r="BL300" s="23" t="s">
        <v>123</v>
      </c>
      <c r="BM300" s="23" t="s">
        <v>443</v>
      </c>
    </row>
    <row r="301" spans="2:47" s="1" customFormat="1" ht="13.5">
      <c r="B301" s="45"/>
      <c r="C301" s="73"/>
      <c r="D301" s="225" t="s">
        <v>125</v>
      </c>
      <c r="E301" s="73"/>
      <c r="F301" s="226" t="s">
        <v>444</v>
      </c>
      <c r="G301" s="73"/>
      <c r="H301" s="73"/>
      <c r="I301" s="184"/>
      <c r="J301" s="73"/>
      <c r="K301" s="73"/>
      <c r="L301" s="71"/>
      <c r="M301" s="227"/>
      <c r="N301" s="46"/>
      <c r="O301" s="46"/>
      <c r="P301" s="46"/>
      <c r="Q301" s="46"/>
      <c r="R301" s="46"/>
      <c r="S301" s="46"/>
      <c r="T301" s="94"/>
      <c r="AT301" s="23" t="s">
        <v>125</v>
      </c>
      <c r="AU301" s="23" t="s">
        <v>81</v>
      </c>
    </row>
    <row r="302" spans="2:51" s="12" customFormat="1" ht="13.5">
      <c r="B302" s="238"/>
      <c r="C302" s="239"/>
      <c r="D302" s="225" t="s">
        <v>127</v>
      </c>
      <c r="E302" s="240" t="s">
        <v>21</v>
      </c>
      <c r="F302" s="241" t="s">
        <v>368</v>
      </c>
      <c r="G302" s="239"/>
      <c r="H302" s="242">
        <v>23</v>
      </c>
      <c r="I302" s="243"/>
      <c r="J302" s="239"/>
      <c r="K302" s="239"/>
      <c r="L302" s="244"/>
      <c r="M302" s="245"/>
      <c r="N302" s="246"/>
      <c r="O302" s="246"/>
      <c r="P302" s="246"/>
      <c r="Q302" s="246"/>
      <c r="R302" s="246"/>
      <c r="S302" s="246"/>
      <c r="T302" s="247"/>
      <c r="AT302" s="248" t="s">
        <v>127</v>
      </c>
      <c r="AU302" s="248" t="s">
        <v>81</v>
      </c>
      <c r="AV302" s="12" t="s">
        <v>81</v>
      </c>
      <c r="AW302" s="12" t="s">
        <v>33</v>
      </c>
      <c r="AX302" s="12" t="s">
        <v>74</v>
      </c>
      <c r="AY302" s="248" t="s">
        <v>116</v>
      </c>
    </row>
    <row r="303" spans="2:65" s="1" customFormat="1" ht="16.5" customHeight="1">
      <c r="B303" s="45"/>
      <c r="C303" s="213" t="s">
        <v>445</v>
      </c>
      <c r="D303" s="213" t="s">
        <v>118</v>
      </c>
      <c r="E303" s="214" t="s">
        <v>446</v>
      </c>
      <c r="F303" s="215" t="s">
        <v>447</v>
      </c>
      <c r="G303" s="216" t="s">
        <v>297</v>
      </c>
      <c r="H303" s="217">
        <v>26.5</v>
      </c>
      <c r="I303" s="218"/>
      <c r="J303" s="219">
        <f>ROUND(I303*H303,2)</f>
        <v>0</v>
      </c>
      <c r="K303" s="215" t="s">
        <v>122</v>
      </c>
      <c r="L303" s="71"/>
      <c r="M303" s="220" t="s">
        <v>21</v>
      </c>
      <c r="N303" s="221" t="s">
        <v>40</v>
      </c>
      <c r="O303" s="46"/>
      <c r="P303" s="222">
        <f>O303*H303</f>
        <v>0</v>
      </c>
      <c r="Q303" s="222">
        <v>0</v>
      </c>
      <c r="R303" s="222">
        <f>Q303*H303</f>
        <v>0</v>
      </c>
      <c r="S303" s="222">
        <v>0.98</v>
      </c>
      <c r="T303" s="223">
        <f>S303*H303</f>
        <v>25.97</v>
      </c>
      <c r="AR303" s="23" t="s">
        <v>123</v>
      </c>
      <c r="AT303" s="23" t="s">
        <v>118</v>
      </c>
      <c r="AU303" s="23" t="s">
        <v>81</v>
      </c>
      <c r="AY303" s="23" t="s">
        <v>116</v>
      </c>
      <c r="BE303" s="224">
        <f>IF(N303="základní",J303,0)</f>
        <v>0</v>
      </c>
      <c r="BF303" s="224">
        <f>IF(N303="snížená",J303,0)</f>
        <v>0</v>
      </c>
      <c r="BG303" s="224">
        <f>IF(N303="zákl. přenesená",J303,0)</f>
        <v>0</v>
      </c>
      <c r="BH303" s="224">
        <f>IF(N303="sníž. přenesená",J303,0)</f>
        <v>0</v>
      </c>
      <c r="BI303" s="224">
        <f>IF(N303="nulová",J303,0)</f>
        <v>0</v>
      </c>
      <c r="BJ303" s="23" t="s">
        <v>74</v>
      </c>
      <c r="BK303" s="224">
        <f>ROUND(I303*H303,2)</f>
        <v>0</v>
      </c>
      <c r="BL303" s="23" t="s">
        <v>123</v>
      </c>
      <c r="BM303" s="23" t="s">
        <v>448</v>
      </c>
    </row>
    <row r="304" spans="2:47" s="1" customFormat="1" ht="13.5">
      <c r="B304" s="45"/>
      <c r="C304" s="73"/>
      <c r="D304" s="225" t="s">
        <v>125</v>
      </c>
      <c r="E304" s="73"/>
      <c r="F304" s="226" t="s">
        <v>444</v>
      </c>
      <c r="G304" s="73"/>
      <c r="H304" s="73"/>
      <c r="I304" s="184"/>
      <c r="J304" s="73"/>
      <c r="K304" s="73"/>
      <c r="L304" s="71"/>
      <c r="M304" s="227"/>
      <c r="N304" s="46"/>
      <c r="O304" s="46"/>
      <c r="P304" s="46"/>
      <c r="Q304" s="46"/>
      <c r="R304" s="46"/>
      <c r="S304" s="46"/>
      <c r="T304" s="94"/>
      <c r="AT304" s="23" t="s">
        <v>125</v>
      </c>
      <c r="AU304" s="23" t="s">
        <v>81</v>
      </c>
    </row>
    <row r="305" spans="2:51" s="12" customFormat="1" ht="13.5">
      <c r="B305" s="238"/>
      <c r="C305" s="239"/>
      <c r="D305" s="225" t="s">
        <v>127</v>
      </c>
      <c r="E305" s="240" t="s">
        <v>21</v>
      </c>
      <c r="F305" s="241" t="s">
        <v>378</v>
      </c>
      <c r="G305" s="239"/>
      <c r="H305" s="242">
        <v>26.5</v>
      </c>
      <c r="I305" s="243"/>
      <c r="J305" s="239"/>
      <c r="K305" s="239"/>
      <c r="L305" s="244"/>
      <c r="M305" s="245"/>
      <c r="N305" s="246"/>
      <c r="O305" s="246"/>
      <c r="P305" s="246"/>
      <c r="Q305" s="246"/>
      <c r="R305" s="246"/>
      <c r="S305" s="246"/>
      <c r="T305" s="247"/>
      <c r="AT305" s="248" t="s">
        <v>127</v>
      </c>
      <c r="AU305" s="248" t="s">
        <v>81</v>
      </c>
      <c r="AV305" s="12" t="s">
        <v>81</v>
      </c>
      <c r="AW305" s="12" t="s">
        <v>33</v>
      </c>
      <c r="AX305" s="12" t="s">
        <v>74</v>
      </c>
      <c r="AY305" s="248" t="s">
        <v>116</v>
      </c>
    </row>
    <row r="306" spans="2:65" s="1" customFormat="1" ht="16.5" customHeight="1">
      <c r="B306" s="45"/>
      <c r="C306" s="213" t="s">
        <v>449</v>
      </c>
      <c r="D306" s="213" t="s">
        <v>118</v>
      </c>
      <c r="E306" s="214" t="s">
        <v>450</v>
      </c>
      <c r="F306" s="215" t="s">
        <v>451</v>
      </c>
      <c r="G306" s="216" t="s">
        <v>297</v>
      </c>
      <c r="H306" s="217">
        <v>10</v>
      </c>
      <c r="I306" s="218"/>
      <c r="J306" s="219">
        <f>ROUND(I306*H306,2)</f>
        <v>0</v>
      </c>
      <c r="K306" s="215" t="s">
        <v>122</v>
      </c>
      <c r="L306" s="71"/>
      <c r="M306" s="220" t="s">
        <v>21</v>
      </c>
      <c r="N306" s="221" t="s">
        <v>40</v>
      </c>
      <c r="O306" s="46"/>
      <c r="P306" s="222">
        <f>O306*H306</f>
        <v>0</v>
      </c>
      <c r="Q306" s="222">
        <v>0</v>
      </c>
      <c r="R306" s="222">
        <f>Q306*H306</f>
        <v>0</v>
      </c>
      <c r="S306" s="222">
        <v>3.06</v>
      </c>
      <c r="T306" s="223">
        <f>S306*H306</f>
        <v>30.6</v>
      </c>
      <c r="AR306" s="23" t="s">
        <v>123</v>
      </c>
      <c r="AT306" s="23" t="s">
        <v>118</v>
      </c>
      <c r="AU306" s="23" t="s">
        <v>81</v>
      </c>
      <c r="AY306" s="23" t="s">
        <v>116</v>
      </c>
      <c r="BE306" s="224">
        <f>IF(N306="základní",J306,0)</f>
        <v>0</v>
      </c>
      <c r="BF306" s="224">
        <f>IF(N306="snížená",J306,0)</f>
        <v>0</v>
      </c>
      <c r="BG306" s="224">
        <f>IF(N306="zákl. přenesená",J306,0)</f>
        <v>0</v>
      </c>
      <c r="BH306" s="224">
        <f>IF(N306="sníž. přenesená",J306,0)</f>
        <v>0</v>
      </c>
      <c r="BI306" s="224">
        <f>IF(N306="nulová",J306,0)</f>
        <v>0</v>
      </c>
      <c r="BJ306" s="23" t="s">
        <v>74</v>
      </c>
      <c r="BK306" s="224">
        <f>ROUND(I306*H306,2)</f>
        <v>0</v>
      </c>
      <c r="BL306" s="23" t="s">
        <v>123</v>
      </c>
      <c r="BM306" s="23" t="s">
        <v>452</v>
      </c>
    </row>
    <row r="307" spans="2:47" s="1" customFormat="1" ht="13.5">
      <c r="B307" s="45"/>
      <c r="C307" s="73"/>
      <c r="D307" s="225" t="s">
        <v>125</v>
      </c>
      <c r="E307" s="73"/>
      <c r="F307" s="226" t="s">
        <v>444</v>
      </c>
      <c r="G307" s="73"/>
      <c r="H307" s="73"/>
      <c r="I307" s="184"/>
      <c r="J307" s="73"/>
      <c r="K307" s="73"/>
      <c r="L307" s="71"/>
      <c r="M307" s="227"/>
      <c r="N307" s="46"/>
      <c r="O307" s="46"/>
      <c r="P307" s="46"/>
      <c r="Q307" s="46"/>
      <c r="R307" s="46"/>
      <c r="S307" s="46"/>
      <c r="T307" s="94"/>
      <c r="AT307" s="23" t="s">
        <v>125</v>
      </c>
      <c r="AU307" s="23" t="s">
        <v>81</v>
      </c>
    </row>
    <row r="308" spans="2:51" s="12" customFormat="1" ht="13.5">
      <c r="B308" s="238"/>
      <c r="C308" s="239"/>
      <c r="D308" s="225" t="s">
        <v>127</v>
      </c>
      <c r="E308" s="240" t="s">
        <v>21</v>
      </c>
      <c r="F308" s="241" t="s">
        <v>181</v>
      </c>
      <c r="G308" s="239"/>
      <c r="H308" s="242">
        <v>10</v>
      </c>
      <c r="I308" s="243"/>
      <c r="J308" s="239"/>
      <c r="K308" s="239"/>
      <c r="L308" s="244"/>
      <c r="M308" s="245"/>
      <c r="N308" s="246"/>
      <c r="O308" s="246"/>
      <c r="P308" s="246"/>
      <c r="Q308" s="246"/>
      <c r="R308" s="246"/>
      <c r="S308" s="246"/>
      <c r="T308" s="247"/>
      <c r="AT308" s="248" t="s">
        <v>127</v>
      </c>
      <c r="AU308" s="248" t="s">
        <v>81</v>
      </c>
      <c r="AV308" s="12" t="s">
        <v>81</v>
      </c>
      <c r="AW308" s="12" t="s">
        <v>33</v>
      </c>
      <c r="AX308" s="12" t="s">
        <v>74</v>
      </c>
      <c r="AY308" s="248" t="s">
        <v>116</v>
      </c>
    </row>
    <row r="309" spans="2:63" s="10" customFormat="1" ht="29.85" customHeight="1">
      <c r="B309" s="197"/>
      <c r="C309" s="198"/>
      <c r="D309" s="199" t="s">
        <v>68</v>
      </c>
      <c r="E309" s="211" t="s">
        <v>453</v>
      </c>
      <c r="F309" s="211" t="s">
        <v>454</v>
      </c>
      <c r="G309" s="198"/>
      <c r="H309" s="198"/>
      <c r="I309" s="201"/>
      <c r="J309" s="212">
        <f>BK309</f>
        <v>0</v>
      </c>
      <c r="K309" s="198"/>
      <c r="L309" s="203"/>
      <c r="M309" s="204"/>
      <c r="N309" s="205"/>
      <c r="O309" s="205"/>
      <c r="P309" s="206">
        <f>SUM(P310:P338)</f>
        <v>0</v>
      </c>
      <c r="Q309" s="205"/>
      <c r="R309" s="206">
        <f>SUM(R310:R338)</f>
        <v>0</v>
      </c>
      <c r="S309" s="205"/>
      <c r="T309" s="207">
        <f>SUM(T310:T338)</f>
        <v>0</v>
      </c>
      <c r="AR309" s="208" t="s">
        <v>74</v>
      </c>
      <c r="AT309" s="209" t="s">
        <v>68</v>
      </c>
      <c r="AU309" s="209" t="s">
        <v>74</v>
      </c>
      <c r="AY309" s="208" t="s">
        <v>116</v>
      </c>
      <c r="BK309" s="210">
        <f>SUM(BK310:BK338)</f>
        <v>0</v>
      </c>
    </row>
    <row r="310" spans="2:65" s="1" customFormat="1" ht="16.5" customHeight="1">
      <c r="B310" s="45"/>
      <c r="C310" s="213" t="s">
        <v>455</v>
      </c>
      <c r="D310" s="213" t="s">
        <v>118</v>
      </c>
      <c r="E310" s="214" t="s">
        <v>456</v>
      </c>
      <c r="F310" s="215" t="s">
        <v>457</v>
      </c>
      <c r="G310" s="216" t="s">
        <v>184</v>
      </c>
      <c r="H310" s="217">
        <v>9518.452</v>
      </c>
      <c r="I310" s="218"/>
      <c r="J310" s="219">
        <f>ROUND(I310*H310,2)</f>
        <v>0</v>
      </c>
      <c r="K310" s="215" t="s">
        <v>122</v>
      </c>
      <c r="L310" s="71"/>
      <c r="M310" s="220" t="s">
        <v>21</v>
      </c>
      <c r="N310" s="221" t="s">
        <v>40</v>
      </c>
      <c r="O310" s="46"/>
      <c r="P310" s="222">
        <f>O310*H310</f>
        <v>0</v>
      </c>
      <c r="Q310" s="222">
        <v>0</v>
      </c>
      <c r="R310" s="222">
        <f>Q310*H310</f>
        <v>0</v>
      </c>
      <c r="S310" s="222">
        <v>0</v>
      </c>
      <c r="T310" s="223">
        <f>S310*H310</f>
        <v>0</v>
      </c>
      <c r="AR310" s="23" t="s">
        <v>123</v>
      </c>
      <c r="AT310" s="23" t="s">
        <v>118</v>
      </c>
      <c r="AU310" s="23" t="s">
        <v>81</v>
      </c>
      <c r="AY310" s="23" t="s">
        <v>116</v>
      </c>
      <c r="BE310" s="224">
        <f>IF(N310="základní",J310,0)</f>
        <v>0</v>
      </c>
      <c r="BF310" s="224">
        <f>IF(N310="snížená",J310,0)</f>
        <v>0</v>
      </c>
      <c r="BG310" s="224">
        <f>IF(N310="zákl. přenesená",J310,0)</f>
        <v>0</v>
      </c>
      <c r="BH310" s="224">
        <f>IF(N310="sníž. přenesená",J310,0)</f>
        <v>0</v>
      </c>
      <c r="BI310" s="224">
        <f>IF(N310="nulová",J310,0)</f>
        <v>0</v>
      </c>
      <c r="BJ310" s="23" t="s">
        <v>74</v>
      </c>
      <c r="BK310" s="224">
        <f>ROUND(I310*H310,2)</f>
        <v>0</v>
      </c>
      <c r="BL310" s="23" t="s">
        <v>123</v>
      </c>
      <c r="BM310" s="23" t="s">
        <v>458</v>
      </c>
    </row>
    <row r="311" spans="2:47" s="1" customFormat="1" ht="13.5">
      <c r="B311" s="45"/>
      <c r="C311" s="73"/>
      <c r="D311" s="225" t="s">
        <v>125</v>
      </c>
      <c r="E311" s="73"/>
      <c r="F311" s="226" t="s">
        <v>459</v>
      </c>
      <c r="G311" s="73"/>
      <c r="H311" s="73"/>
      <c r="I311" s="184"/>
      <c r="J311" s="73"/>
      <c r="K311" s="73"/>
      <c r="L311" s="71"/>
      <c r="M311" s="227"/>
      <c r="N311" s="46"/>
      <c r="O311" s="46"/>
      <c r="P311" s="46"/>
      <c r="Q311" s="46"/>
      <c r="R311" s="46"/>
      <c r="S311" s="46"/>
      <c r="T311" s="94"/>
      <c r="AT311" s="23" t="s">
        <v>125</v>
      </c>
      <c r="AU311" s="23" t="s">
        <v>81</v>
      </c>
    </row>
    <row r="312" spans="2:51" s="12" customFormat="1" ht="13.5">
      <c r="B312" s="238"/>
      <c r="C312" s="239"/>
      <c r="D312" s="225" t="s">
        <v>127</v>
      </c>
      <c r="E312" s="240" t="s">
        <v>21</v>
      </c>
      <c r="F312" s="241" t="s">
        <v>460</v>
      </c>
      <c r="G312" s="239"/>
      <c r="H312" s="242">
        <v>20.155</v>
      </c>
      <c r="I312" s="243"/>
      <c r="J312" s="239"/>
      <c r="K312" s="239"/>
      <c r="L312" s="244"/>
      <c r="M312" s="245"/>
      <c r="N312" s="246"/>
      <c r="O312" s="246"/>
      <c r="P312" s="246"/>
      <c r="Q312" s="246"/>
      <c r="R312" s="246"/>
      <c r="S312" s="246"/>
      <c r="T312" s="247"/>
      <c r="AT312" s="248" t="s">
        <v>127</v>
      </c>
      <c r="AU312" s="248" t="s">
        <v>81</v>
      </c>
      <c r="AV312" s="12" t="s">
        <v>81</v>
      </c>
      <c r="AW312" s="12" t="s">
        <v>33</v>
      </c>
      <c r="AX312" s="12" t="s">
        <v>69</v>
      </c>
      <c r="AY312" s="248" t="s">
        <v>116</v>
      </c>
    </row>
    <row r="313" spans="2:51" s="12" customFormat="1" ht="13.5">
      <c r="B313" s="238"/>
      <c r="C313" s="239"/>
      <c r="D313" s="225" t="s">
        <v>127</v>
      </c>
      <c r="E313" s="240" t="s">
        <v>21</v>
      </c>
      <c r="F313" s="241" t="s">
        <v>461</v>
      </c>
      <c r="G313" s="239"/>
      <c r="H313" s="242">
        <v>747.001</v>
      </c>
      <c r="I313" s="243"/>
      <c r="J313" s="239"/>
      <c r="K313" s="239"/>
      <c r="L313" s="244"/>
      <c r="M313" s="245"/>
      <c r="N313" s="246"/>
      <c r="O313" s="246"/>
      <c r="P313" s="246"/>
      <c r="Q313" s="246"/>
      <c r="R313" s="246"/>
      <c r="S313" s="246"/>
      <c r="T313" s="247"/>
      <c r="AT313" s="248" t="s">
        <v>127</v>
      </c>
      <c r="AU313" s="248" t="s">
        <v>81</v>
      </c>
      <c r="AV313" s="12" t="s">
        <v>81</v>
      </c>
      <c r="AW313" s="12" t="s">
        <v>33</v>
      </c>
      <c r="AX313" s="12" t="s">
        <v>69</v>
      </c>
      <c r="AY313" s="248" t="s">
        <v>116</v>
      </c>
    </row>
    <row r="314" spans="2:51" s="12" customFormat="1" ht="13.5">
      <c r="B314" s="238"/>
      <c r="C314" s="239"/>
      <c r="D314" s="225" t="s">
        <v>127</v>
      </c>
      <c r="E314" s="240" t="s">
        <v>21</v>
      </c>
      <c r="F314" s="241" t="s">
        <v>462</v>
      </c>
      <c r="G314" s="239"/>
      <c r="H314" s="242">
        <v>8751.296</v>
      </c>
      <c r="I314" s="243"/>
      <c r="J314" s="239"/>
      <c r="K314" s="239"/>
      <c r="L314" s="244"/>
      <c r="M314" s="245"/>
      <c r="N314" s="246"/>
      <c r="O314" s="246"/>
      <c r="P314" s="246"/>
      <c r="Q314" s="246"/>
      <c r="R314" s="246"/>
      <c r="S314" s="246"/>
      <c r="T314" s="247"/>
      <c r="AT314" s="248" t="s">
        <v>127</v>
      </c>
      <c r="AU314" s="248" t="s">
        <v>81</v>
      </c>
      <c r="AV314" s="12" t="s">
        <v>81</v>
      </c>
      <c r="AW314" s="12" t="s">
        <v>33</v>
      </c>
      <c r="AX314" s="12" t="s">
        <v>69</v>
      </c>
      <c r="AY314" s="248" t="s">
        <v>116</v>
      </c>
    </row>
    <row r="315" spans="2:51" s="13" customFormat="1" ht="13.5">
      <c r="B315" s="249"/>
      <c r="C315" s="250"/>
      <c r="D315" s="225" t="s">
        <v>127</v>
      </c>
      <c r="E315" s="251" t="s">
        <v>21</v>
      </c>
      <c r="F315" s="252" t="s">
        <v>132</v>
      </c>
      <c r="G315" s="250"/>
      <c r="H315" s="253">
        <v>9518.452</v>
      </c>
      <c r="I315" s="254"/>
      <c r="J315" s="250"/>
      <c r="K315" s="250"/>
      <c r="L315" s="255"/>
      <c r="M315" s="256"/>
      <c r="N315" s="257"/>
      <c r="O315" s="257"/>
      <c r="P315" s="257"/>
      <c r="Q315" s="257"/>
      <c r="R315" s="257"/>
      <c r="S315" s="257"/>
      <c r="T315" s="258"/>
      <c r="AT315" s="259" t="s">
        <v>127</v>
      </c>
      <c r="AU315" s="259" t="s">
        <v>81</v>
      </c>
      <c r="AV315" s="13" t="s">
        <v>123</v>
      </c>
      <c r="AW315" s="13" t="s">
        <v>33</v>
      </c>
      <c r="AX315" s="13" t="s">
        <v>74</v>
      </c>
      <c r="AY315" s="259" t="s">
        <v>116</v>
      </c>
    </row>
    <row r="316" spans="2:65" s="1" customFormat="1" ht="16.5" customHeight="1">
      <c r="B316" s="45"/>
      <c r="C316" s="213" t="s">
        <v>463</v>
      </c>
      <c r="D316" s="213" t="s">
        <v>118</v>
      </c>
      <c r="E316" s="214" t="s">
        <v>464</v>
      </c>
      <c r="F316" s="215" t="s">
        <v>465</v>
      </c>
      <c r="G316" s="216" t="s">
        <v>184</v>
      </c>
      <c r="H316" s="217">
        <v>45120.208</v>
      </c>
      <c r="I316" s="218"/>
      <c r="J316" s="219">
        <f>ROUND(I316*H316,2)</f>
        <v>0</v>
      </c>
      <c r="K316" s="215" t="s">
        <v>122</v>
      </c>
      <c r="L316" s="71"/>
      <c r="M316" s="220" t="s">
        <v>21</v>
      </c>
      <c r="N316" s="221" t="s">
        <v>40</v>
      </c>
      <c r="O316" s="46"/>
      <c r="P316" s="222">
        <f>O316*H316</f>
        <v>0</v>
      </c>
      <c r="Q316" s="222">
        <v>0</v>
      </c>
      <c r="R316" s="222">
        <f>Q316*H316</f>
        <v>0</v>
      </c>
      <c r="S316" s="222">
        <v>0</v>
      </c>
      <c r="T316" s="223">
        <f>S316*H316</f>
        <v>0</v>
      </c>
      <c r="AR316" s="23" t="s">
        <v>123</v>
      </c>
      <c r="AT316" s="23" t="s">
        <v>118</v>
      </c>
      <c r="AU316" s="23" t="s">
        <v>81</v>
      </c>
      <c r="AY316" s="23" t="s">
        <v>116</v>
      </c>
      <c r="BE316" s="224">
        <f>IF(N316="základní",J316,0)</f>
        <v>0</v>
      </c>
      <c r="BF316" s="224">
        <f>IF(N316="snížená",J316,0)</f>
        <v>0</v>
      </c>
      <c r="BG316" s="224">
        <f>IF(N316="zákl. přenesená",J316,0)</f>
        <v>0</v>
      </c>
      <c r="BH316" s="224">
        <f>IF(N316="sníž. přenesená",J316,0)</f>
        <v>0</v>
      </c>
      <c r="BI316" s="224">
        <f>IF(N316="nulová",J316,0)</f>
        <v>0</v>
      </c>
      <c r="BJ316" s="23" t="s">
        <v>74</v>
      </c>
      <c r="BK316" s="224">
        <f>ROUND(I316*H316,2)</f>
        <v>0</v>
      </c>
      <c r="BL316" s="23" t="s">
        <v>123</v>
      </c>
      <c r="BM316" s="23" t="s">
        <v>466</v>
      </c>
    </row>
    <row r="317" spans="2:47" s="1" customFormat="1" ht="13.5">
      <c r="B317" s="45"/>
      <c r="C317" s="73"/>
      <c r="D317" s="225" t="s">
        <v>125</v>
      </c>
      <c r="E317" s="73"/>
      <c r="F317" s="226" t="s">
        <v>459</v>
      </c>
      <c r="G317" s="73"/>
      <c r="H317" s="73"/>
      <c r="I317" s="184"/>
      <c r="J317" s="73"/>
      <c r="K317" s="73"/>
      <c r="L317" s="71"/>
      <c r="M317" s="227"/>
      <c r="N317" s="46"/>
      <c r="O317" s="46"/>
      <c r="P317" s="46"/>
      <c r="Q317" s="46"/>
      <c r="R317" s="46"/>
      <c r="S317" s="46"/>
      <c r="T317" s="94"/>
      <c r="AT317" s="23" t="s">
        <v>125</v>
      </c>
      <c r="AU317" s="23" t="s">
        <v>81</v>
      </c>
    </row>
    <row r="318" spans="2:51" s="12" customFormat="1" ht="13.5">
      <c r="B318" s="238"/>
      <c r="C318" s="239"/>
      <c r="D318" s="225" t="s">
        <v>127</v>
      </c>
      <c r="E318" s="240" t="s">
        <v>21</v>
      </c>
      <c r="F318" s="241" t="s">
        <v>467</v>
      </c>
      <c r="G318" s="239"/>
      <c r="H318" s="242">
        <v>725.58</v>
      </c>
      <c r="I318" s="243"/>
      <c r="J318" s="239"/>
      <c r="K318" s="239"/>
      <c r="L318" s="244"/>
      <c r="M318" s="245"/>
      <c r="N318" s="246"/>
      <c r="O318" s="246"/>
      <c r="P318" s="246"/>
      <c r="Q318" s="246"/>
      <c r="R318" s="246"/>
      <c r="S318" s="246"/>
      <c r="T318" s="247"/>
      <c r="AT318" s="248" t="s">
        <v>127</v>
      </c>
      <c r="AU318" s="248" t="s">
        <v>81</v>
      </c>
      <c r="AV318" s="12" t="s">
        <v>81</v>
      </c>
      <c r="AW318" s="12" t="s">
        <v>33</v>
      </c>
      <c r="AX318" s="12" t="s">
        <v>69</v>
      </c>
      <c r="AY318" s="248" t="s">
        <v>116</v>
      </c>
    </row>
    <row r="319" spans="2:51" s="12" customFormat="1" ht="13.5">
      <c r="B319" s="238"/>
      <c r="C319" s="239"/>
      <c r="D319" s="225" t="s">
        <v>127</v>
      </c>
      <c r="E319" s="240" t="s">
        <v>21</v>
      </c>
      <c r="F319" s="241" t="s">
        <v>468</v>
      </c>
      <c r="G319" s="239"/>
      <c r="H319" s="242">
        <v>26892.036</v>
      </c>
      <c r="I319" s="243"/>
      <c r="J319" s="239"/>
      <c r="K319" s="239"/>
      <c r="L319" s="244"/>
      <c r="M319" s="245"/>
      <c r="N319" s="246"/>
      <c r="O319" s="246"/>
      <c r="P319" s="246"/>
      <c r="Q319" s="246"/>
      <c r="R319" s="246"/>
      <c r="S319" s="246"/>
      <c r="T319" s="247"/>
      <c r="AT319" s="248" t="s">
        <v>127</v>
      </c>
      <c r="AU319" s="248" t="s">
        <v>81</v>
      </c>
      <c r="AV319" s="12" t="s">
        <v>81</v>
      </c>
      <c r="AW319" s="12" t="s">
        <v>33</v>
      </c>
      <c r="AX319" s="12" t="s">
        <v>69</v>
      </c>
      <c r="AY319" s="248" t="s">
        <v>116</v>
      </c>
    </row>
    <row r="320" spans="2:51" s="12" customFormat="1" ht="13.5">
      <c r="B320" s="238"/>
      <c r="C320" s="239"/>
      <c r="D320" s="225" t="s">
        <v>127</v>
      </c>
      <c r="E320" s="240" t="s">
        <v>21</v>
      </c>
      <c r="F320" s="241" t="s">
        <v>469</v>
      </c>
      <c r="G320" s="239"/>
      <c r="H320" s="242">
        <v>17502.592</v>
      </c>
      <c r="I320" s="243"/>
      <c r="J320" s="239"/>
      <c r="K320" s="239"/>
      <c r="L320" s="244"/>
      <c r="M320" s="245"/>
      <c r="N320" s="246"/>
      <c r="O320" s="246"/>
      <c r="P320" s="246"/>
      <c r="Q320" s="246"/>
      <c r="R320" s="246"/>
      <c r="S320" s="246"/>
      <c r="T320" s="247"/>
      <c r="AT320" s="248" t="s">
        <v>127</v>
      </c>
      <c r="AU320" s="248" t="s">
        <v>81</v>
      </c>
      <c r="AV320" s="12" t="s">
        <v>81</v>
      </c>
      <c r="AW320" s="12" t="s">
        <v>33</v>
      </c>
      <c r="AX320" s="12" t="s">
        <v>69</v>
      </c>
      <c r="AY320" s="248" t="s">
        <v>116</v>
      </c>
    </row>
    <row r="321" spans="2:51" s="13" customFormat="1" ht="13.5">
      <c r="B321" s="249"/>
      <c r="C321" s="250"/>
      <c r="D321" s="225" t="s">
        <v>127</v>
      </c>
      <c r="E321" s="251" t="s">
        <v>21</v>
      </c>
      <c r="F321" s="252" t="s">
        <v>132</v>
      </c>
      <c r="G321" s="250"/>
      <c r="H321" s="253">
        <v>45120.208</v>
      </c>
      <c r="I321" s="254"/>
      <c r="J321" s="250"/>
      <c r="K321" s="250"/>
      <c r="L321" s="255"/>
      <c r="M321" s="256"/>
      <c r="N321" s="257"/>
      <c r="O321" s="257"/>
      <c r="P321" s="257"/>
      <c r="Q321" s="257"/>
      <c r="R321" s="257"/>
      <c r="S321" s="257"/>
      <c r="T321" s="258"/>
      <c r="AT321" s="259" t="s">
        <v>127</v>
      </c>
      <c r="AU321" s="259" t="s">
        <v>81</v>
      </c>
      <c r="AV321" s="13" t="s">
        <v>123</v>
      </c>
      <c r="AW321" s="13" t="s">
        <v>33</v>
      </c>
      <c r="AX321" s="13" t="s">
        <v>74</v>
      </c>
      <c r="AY321" s="259" t="s">
        <v>116</v>
      </c>
    </row>
    <row r="322" spans="2:65" s="1" customFormat="1" ht="16.5" customHeight="1">
      <c r="B322" s="45"/>
      <c r="C322" s="213" t="s">
        <v>470</v>
      </c>
      <c r="D322" s="213" t="s">
        <v>118</v>
      </c>
      <c r="E322" s="214" t="s">
        <v>471</v>
      </c>
      <c r="F322" s="215" t="s">
        <v>472</v>
      </c>
      <c r="G322" s="216" t="s">
        <v>184</v>
      </c>
      <c r="H322" s="217">
        <v>73.889</v>
      </c>
      <c r="I322" s="218"/>
      <c r="J322" s="219">
        <f>ROUND(I322*H322,2)</f>
        <v>0</v>
      </c>
      <c r="K322" s="215" t="s">
        <v>122</v>
      </c>
      <c r="L322" s="71"/>
      <c r="M322" s="220" t="s">
        <v>21</v>
      </c>
      <c r="N322" s="221" t="s">
        <v>40</v>
      </c>
      <c r="O322" s="46"/>
      <c r="P322" s="222">
        <f>O322*H322</f>
        <v>0</v>
      </c>
      <c r="Q322" s="222">
        <v>0</v>
      </c>
      <c r="R322" s="222">
        <f>Q322*H322</f>
        <v>0</v>
      </c>
      <c r="S322" s="222">
        <v>0</v>
      </c>
      <c r="T322" s="223">
        <f>S322*H322</f>
        <v>0</v>
      </c>
      <c r="AR322" s="23" t="s">
        <v>123</v>
      </c>
      <c r="AT322" s="23" t="s">
        <v>118</v>
      </c>
      <c r="AU322" s="23" t="s">
        <v>81</v>
      </c>
      <c r="AY322" s="23" t="s">
        <v>116</v>
      </c>
      <c r="BE322" s="224">
        <f>IF(N322="základní",J322,0)</f>
        <v>0</v>
      </c>
      <c r="BF322" s="224">
        <f>IF(N322="snížená",J322,0)</f>
        <v>0</v>
      </c>
      <c r="BG322" s="224">
        <f>IF(N322="zákl. přenesená",J322,0)</f>
        <v>0</v>
      </c>
      <c r="BH322" s="224">
        <f>IF(N322="sníž. přenesená",J322,0)</f>
        <v>0</v>
      </c>
      <c r="BI322" s="224">
        <f>IF(N322="nulová",J322,0)</f>
        <v>0</v>
      </c>
      <c r="BJ322" s="23" t="s">
        <v>74</v>
      </c>
      <c r="BK322" s="224">
        <f>ROUND(I322*H322,2)</f>
        <v>0</v>
      </c>
      <c r="BL322" s="23" t="s">
        <v>123</v>
      </c>
      <c r="BM322" s="23" t="s">
        <v>473</v>
      </c>
    </row>
    <row r="323" spans="2:47" s="1" customFormat="1" ht="13.5">
      <c r="B323" s="45"/>
      <c r="C323" s="73"/>
      <c r="D323" s="225" t="s">
        <v>125</v>
      </c>
      <c r="E323" s="73"/>
      <c r="F323" s="226" t="s">
        <v>459</v>
      </c>
      <c r="G323" s="73"/>
      <c r="H323" s="73"/>
      <c r="I323" s="184"/>
      <c r="J323" s="73"/>
      <c r="K323" s="73"/>
      <c r="L323" s="71"/>
      <c r="M323" s="227"/>
      <c r="N323" s="46"/>
      <c r="O323" s="46"/>
      <c r="P323" s="46"/>
      <c r="Q323" s="46"/>
      <c r="R323" s="46"/>
      <c r="S323" s="46"/>
      <c r="T323" s="94"/>
      <c r="AT323" s="23" t="s">
        <v>125</v>
      </c>
      <c r="AU323" s="23" t="s">
        <v>81</v>
      </c>
    </row>
    <row r="324" spans="2:51" s="12" customFormat="1" ht="13.5">
      <c r="B324" s="238"/>
      <c r="C324" s="239"/>
      <c r="D324" s="225" t="s">
        <v>127</v>
      </c>
      <c r="E324" s="240" t="s">
        <v>21</v>
      </c>
      <c r="F324" s="241" t="s">
        <v>474</v>
      </c>
      <c r="G324" s="239"/>
      <c r="H324" s="242">
        <v>73.889</v>
      </c>
      <c r="I324" s="243"/>
      <c r="J324" s="239"/>
      <c r="K324" s="239"/>
      <c r="L324" s="244"/>
      <c r="M324" s="245"/>
      <c r="N324" s="246"/>
      <c r="O324" s="246"/>
      <c r="P324" s="246"/>
      <c r="Q324" s="246"/>
      <c r="R324" s="246"/>
      <c r="S324" s="246"/>
      <c r="T324" s="247"/>
      <c r="AT324" s="248" t="s">
        <v>127</v>
      </c>
      <c r="AU324" s="248" t="s">
        <v>81</v>
      </c>
      <c r="AV324" s="12" t="s">
        <v>81</v>
      </c>
      <c r="AW324" s="12" t="s">
        <v>33</v>
      </c>
      <c r="AX324" s="12" t="s">
        <v>74</v>
      </c>
      <c r="AY324" s="248" t="s">
        <v>116</v>
      </c>
    </row>
    <row r="325" spans="2:65" s="1" customFormat="1" ht="16.5" customHeight="1">
      <c r="B325" s="45"/>
      <c r="C325" s="213" t="s">
        <v>475</v>
      </c>
      <c r="D325" s="213" t="s">
        <v>118</v>
      </c>
      <c r="E325" s="214" t="s">
        <v>476</v>
      </c>
      <c r="F325" s="215" t="s">
        <v>477</v>
      </c>
      <c r="G325" s="216" t="s">
        <v>184</v>
      </c>
      <c r="H325" s="217">
        <v>2660.004</v>
      </c>
      <c r="I325" s="218"/>
      <c r="J325" s="219">
        <f>ROUND(I325*H325,2)</f>
        <v>0</v>
      </c>
      <c r="K325" s="215" t="s">
        <v>122</v>
      </c>
      <c r="L325" s="71"/>
      <c r="M325" s="220" t="s">
        <v>21</v>
      </c>
      <c r="N325" s="221" t="s">
        <v>40</v>
      </c>
      <c r="O325" s="46"/>
      <c r="P325" s="222">
        <f>O325*H325</f>
        <v>0</v>
      </c>
      <c r="Q325" s="222">
        <v>0</v>
      </c>
      <c r="R325" s="222">
        <f>Q325*H325</f>
        <v>0</v>
      </c>
      <c r="S325" s="222">
        <v>0</v>
      </c>
      <c r="T325" s="223">
        <f>S325*H325</f>
        <v>0</v>
      </c>
      <c r="AR325" s="23" t="s">
        <v>123</v>
      </c>
      <c r="AT325" s="23" t="s">
        <v>118</v>
      </c>
      <c r="AU325" s="23" t="s">
        <v>81</v>
      </c>
      <c r="AY325" s="23" t="s">
        <v>116</v>
      </c>
      <c r="BE325" s="224">
        <f>IF(N325="základní",J325,0)</f>
        <v>0</v>
      </c>
      <c r="BF325" s="224">
        <f>IF(N325="snížená",J325,0)</f>
        <v>0</v>
      </c>
      <c r="BG325" s="224">
        <f>IF(N325="zákl. přenesená",J325,0)</f>
        <v>0</v>
      </c>
      <c r="BH325" s="224">
        <f>IF(N325="sníž. přenesená",J325,0)</f>
        <v>0</v>
      </c>
      <c r="BI325" s="224">
        <f>IF(N325="nulová",J325,0)</f>
        <v>0</v>
      </c>
      <c r="BJ325" s="23" t="s">
        <v>74</v>
      </c>
      <c r="BK325" s="224">
        <f>ROUND(I325*H325,2)</f>
        <v>0</v>
      </c>
      <c r="BL325" s="23" t="s">
        <v>123</v>
      </c>
      <c r="BM325" s="23" t="s">
        <v>478</v>
      </c>
    </row>
    <row r="326" spans="2:47" s="1" customFormat="1" ht="13.5">
      <c r="B326" s="45"/>
      <c r="C326" s="73"/>
      <c r="D326" s="225" t="s">
        <v>125</v>
      </c>
      <c r="E326" s="73"/>
      <c r="F326" s="226" t="s">
        <v>459</v>
      </c>
      <c r="G326" s="73"/>
      <c r="H326" s="73"/>
      <c r="I326" s="184"/>
      <c r="J326" s="73"/>
      <c r="K326" s="73"/>
      <c r="L326" s="71"/>
      <c r="M326" s="227"/>
      <c r="N326" s="46"/>
      <c r="O326" s="46"/>
      <c r="P326" s="46"/>
      <c r="Q326" s="46"/>
      <c r="R326" s="46"/>
      <c r="S326" s="46"/>
      <c r="T326" s="94"/>
      <c r="AT326" s="23" t="s">
        <v>125</v>
      </c>
      <c r="AU326" s="23" t="s">
        <v>81</v>
      </c>
    </row>
    <row r="327" spans="2:51" s="12" customFormat="1" ht="13.5">
      <c r="B327" s="238"/>
      <c r="C327" s="239"/>
      <c r="D327" s="225" t="s">
        <v>127</v>
      </c>
      <c r="E327" s="240" t="s">
        <v>21</v>
      </c>
      <c r="F327" s="241" t="s">
        <v>479</v>
      </c>
      <c r="G327" s="239"/>
      <c r="H327" s="242">
        <v>2660.004</v>
      </c>
      <c r="I327" s="243"/>
      <c r="J327" s="239"/>
      <c r="K327" s="239"/>
      <c r="L327" s="244"/>
      <c r="M327" s="245"/>
      <c r="N327" s="246"/>
      <c r="O327" s="246"/>
      <c r="P327" s="246"/>
      <c r="Q327" s="246"/>
      <c r="R327" s="246"/>
      <c r="S327" s="246"/>
      <c r="T327" s="247"/>
      <c r="AT327" s="248" t="s">
        <v>127</v>
      </c>
      <c r="AU327" s="248" t="s">
        <v>81</v>
      </c>
      <c r="AV327" s="12" t="s">
        <v>81</v>
      </c>
      <c r="AW327" s="12" t="s">
        <v>33</v>
      </c>
      <c r="AX327" s="12" t="s">
        <v>74</v>
      </c>
      <c r="AY327" s="248" t="s">
        <v>116</v>
      </c>
    </row>
    <row r="328" spans="2:65" s="1" customFormat="1" ht="16.5" customHeight="1">
      <c r="B328" s="45"/>
      <c r="C328" s="213" t="s">
        <v>480</v>
      </c>
      <c r="D328" s="213" t="s">
        <v>118</v>
      </c>
      <c r="E328" s="214" t="s">
        <v>481</v>
      </c>
      <c r="F328" s="215" t="s">
        <v>482</v>
      </c>
      <c r="G328" s="216" t="s">
        <v>184</v>
      </c>
      <c r="H328" s="217">
        <v>4375.648</v>
      </c>
      <c r="I328" s="218"/>
      <c r="J328" s="219">
        <f>ROUND(I328*H328,2)</f>
        <v>0</v>
      </c>
      <c r="K328" s="215" t="s">
        <v>122</v>
      </c>
      <c r="L328" s="71"/>
      <c r="M328" s="220" t="s">
        <v>21</v>
      </c>
      <c r="N328" s="221" t="s">
        <v>40</v>
      </c>
      <c r="O328" s="46"/>
      <c r="P328" s="222">
        <f>O328*H328</f>
        <v>0</v>
      </c>
      <c r="Q328" s="222">
        <v>0</v>
      </c>
      <c r="R328" s="222">
        <f>Q328*H328</f>
        <v>0</v>
      </c>
      <c r="S328" s="222">
        <v>0</v>
      </c>
      <c r="T328" s="223">
        <f>S328*H328</f>
        <v>0</v>
      </c>
      <c r="AR328" s="23" t="s">
        <v>123</v>
      </c>
      <c r="AT328" s="23" t="s">
        <v>118</v>
      </c>
      <c r="AU328" s="23" t="s">
        <v>81</v>
      </c>
      <c r="AY328" s="23" t="s">
        <v>116</v>
      </c>
      <c r="BE328" s="224">
        <f>IF(N328="základní",J328,0)</f>
        <v>0</v>
      </c>
      <c r="BF328" s="224">
        <f>IF(N328="snížená",J328,0)</f>
        <v>0</v>
      </c>
      <c r="BG328" s="224">
        <f>IF(N328="zákl. přenesená",J328,0)</f>
        <v>0</v>
      </c>
      <c r="BH328" s="224">
        <f>IF(N328="sníž. přenesená",J328,0)</f>
        <v>0</v>
      </c>
      <c r="BI328" s="224">
        <f>IF(N328="nulová",J328,0)</f>
        <v>0</v>
      </c>
      <c r="BJ328" s="23" t="s">
        <v>74</v>
      </c>
      <c r="BK328" s="224">
        <f>ROUND(I328*H328,2)</f>
        <v>0</v>
      </c>
      <c r="BL328" s="23" t="s">
        <v>123</v>
      </c>
      <c r="BM328" s="23" t="s">
        <v>483</v>
      </c>
    </row>
    <row r="329" spans="2:47" s="1" customFormat="1" ht="13.5">
      <c r="B329" s="45"/>
      <c r="C329" s="73"/>
      <c r="D329" s="225" t="s">
        <v>125</v>
      </c>
      <c r="E329" s="73"/>
      <c r="F329" s="226" t="s">
        <v>484</v>
      </c>
      <c r="G329" s="73"/>
      <c r="H329" s="73"/>
      <c r="I329" s="184"/>
      <c r="J329" s="73"/>
      <c r="K329" s="73"/>
      <c r="L329" s="71"/>
      <c r="M329" s="227"/>
      <c r="N329" s="46"/>
      <c r="O329" s="46"/>
      <c r="P329" s="46"/>
      <c r="Q329" s="46"/>
      <c r="R329" s="46"/>
      <c r="S329" s="46"/>
      <c r="T329" s="94"/>
      <c r="AT329" s="23" t="s">
        <v>125</v>
      </c>
      <c r="AU329" s="23" t="s">
        <v>81</v>
      </c>
    </row>
    <row r="330" spans="2:51" s="12" customFormat="1" ht="13.5">
      <c r="B330" s="238"/>
      <c r="C330" s="239"/>
      <c r="D330" s="225" t="s">
        <v>127</v>
      </c>
      <c r="E330" s="240" t="s">
        <v>21</v>
      </c>
      <c r="F330" s="241" t="s">
        <v>485</v>
      </c>
      <c r="G330" s="239"/>
      <c r="H330" s="242">
        <v>4375.648</v>
      </c>
      <c r="I330" s="243"/>
      <c r="J330" s="239"/>
      <c r="K330" s="239"/>
      <c r="L330" s="244"/>
      <c r="M330" s="245"/>
      <c r="N330" s="246"/>
      <c r="O330" s="246"/>
      <c r="P330" s="246"/>
      <c r="Q330" s="246"/>
      <c r="R330" s="246"/>
      <c r="S330" s="246"/>
      <c r="T330" s="247"/>
      <c r="AT330" s="248" t="s">
        <v>127</v>
      </c>
      <c r="AU330" s="248" t="s">
        <v>81</v>
      </c>
      <c r="AV330" s="12" t="s">
        <v>81</v>
      </c>
      <c r="AW330" s="12" t="s">
        <v>33</v>
      </c>
      <c r="AX330" s="12" t="s">
        <v>74</v>
      </c>
      <c r="AY330" s="248" t="s">
        <v>116</v>
      </c>
    </row>
    <row r="331" spans="2:65" s="1" customFormat="1" ht="16.5" customHeight="1">
      <c r="B331" s="45"/>
      <c r="C331" s="213" t="s">
        <v>486</v>
      </c>
      <c r="D331" s="213" t="s">
        <v>118</v>
      </c>
      <c r="E331" s="214" t="s">
        <v>487</v>
      </c>
      <c r="F331" s="215" t="s">
        <v>488</v>
      </c>
      <c r="G331" s="216" t="s">
        <v>184</v>
      </c>
      <c r="H331" s="217">
        <v>73.889</v>
      </c>
      <c r="I331" s="218"/>
      <c r="J331" s="219">
        <f>ROUND(I331*H331,2)</f>
        <v>0</v>
      </c>
      <c r="K331" s="215" t="s">
        <v>122</v>
      </c>
      <c r="L331" s="71"/>
      <c r="M331" s="220" t="s">
        <v>21</v>
      </c>
      <c r="N331" s="221" t="s">
        <v>40</v>
      </c>
      <c r="O331" s="46"/>
      <c r="P331" s="222">
        <f>O331*H331</f>
        <v>0</v>
      </c>
      <c r="Q331" s="222">
        <v>0</v>
      </c>
      <c r="R331" s="222">
        <f>Q331*H331</f>
        <v>0</v>
      </c>
      <c r="S331" s="222">
        <v>0</v>
      </c>
      <c r="T331" s="223">
        <f>S331*H331</f>
        <v>0</v>
      </c>
      <c r="AR331" s="23" t="s">
        <v>123</v>
      </c>
      <c r="AT331" s="23" t="s">
        <v>118</v>
      </c>
      <c r="AU331" s="23" t="s">
        <v>81</v>
      </c>
      <c r="AY331" s="23" t="s">
        <v>116</v>
      </c>
      <c r="BE331" s="224">
        <f>IF(N331="základní",J331,0)</f>
        <v>0</v>
      </c>
      <c r="BF331" s="224">
        <f>IF(N331="snížená",J331,0)</f>
        <v>0</v>
      </c>
      <c r="BG331" s="224">
        <f>IF(N331="zákl. přenesená",J331,0)</f>
        <v>0</v>
      </c>
      <c r="BH331" s="224">
        <f>IF(N331="sníž. přenesená",J331,0)</f>
        <v>0</v>
      </c>
      <c r="BI331" s="224">
        <f>IF(N331="nulová",J331,0)</f>
        <v>0</v>
      </c>
      <c r="BJ331" s="23" t="s">
        <v>74</v>
      </c>
      <c r="BK331" s="224">
        <f>ROUND(I331*H331,2)</f>
        <v>0</v>
      </c>
      <c r="BL331" s="23" t="s">
        <v>123</v>
      </c>
      <c r="BM331" s="23" t="s">
        <v>489</v>
      </c>
    </row>
    <row r="332" spans="2:47" s="1" customFormat="1" ht="13.5">
      <c r="B332" s="45"/>
      <c r="C332" s="73"/>
      <c r="D332" s="225" t="s">
        <v>125</v>
      </c>
      <c r="E332" s="73"/>
      <c r="F332" s="226" t="s">
        <v>490</v>
      </c>
      <c r="G332" s="73"/>
      <c r="H332" s="73"/>
      <c r="I332" s="184"/>
      <c r="J332" s="73"/>
      <c r="K332" s="73"/>
      <c r="L332" s="71"/>
      <c r="M332" s="227"/>
      <c r="N332" s="46"/>
      <c r="O332" s="46"/>
      <c r="P332" s="46"/>
      <c r="Q332" s="46"/>
      <c r="R332" s="46"/>
      <c r="S332" s="46"/>
      <c r="T332" s="94"/>
      <c r="AT332" s="23" t="s">
        <v>125</v>
      </c>
      <c r="AU332" s="23" t="s">
        <v>81</v>
      </c>
    </row>
    <row r="333" spans="2:51" s="12" customFormat="1" ht="13.5">
      <c r="B333" s="238"/>
      <c r="C333" s="239"/>
      <c r="D333" s="225" t="s">
        <v>127</v>
      </c>
      <c r="E333" s="240" t="s">
        <v>21</v>
      </c>
      <c r="F333" s="241" t="s">
        <v>474</v>
      </c>
      <c r="G333" s="239"/>
      <c r="H333" s="242">
        <v>73.889</v>
      </c>
      <c r="I333" s="243"/>
      <c r="J333" s="239"/>
      <c r="K333" s="239"/>
      <c r="L333" s="244"/>
      <c r="M333" s="245"/>
      <c r="N333" s="246"/>
      <c r="O333" s="246"/>
      <c r="P333" s="246"/>
      <c r="Q333" s="246"/>
      <c r="R333" s="246"/>
      <c r="S333" s="246"/>
      <c r="T333" s="247"/>
      <c r="AT333" s="248" t="s">
        <v>127</v>
      </c>
      <c r="AU333" s="248" t="s">
        <v>81</v>
      </c>
      <c r="AV333" s="12" t="s">
        <v>81</v>
      </c>
      <c r="AW333" s="12" t="s">
        <v>33</v>
      </c>
      <c r="AX333" s="12" t="s">
        <v>74</v>
      </c>
      <c r="AY333" s="248" t="s">
        <v>116</v>
      </c>
    </row>
    <row r="334" spans="2:65" s="1" customFormat="1" ht="16.5" customHeight="1">
      <c r="B334" s="45"/>
      <c r="C334" s="213" t="s">
        <v>491</v>
      </c>
      <c r="D334" s="213" t="s">
        <v>118</v>
      </c>
      <c r="E334" s="214" t="s">
        <v>492</v>
      </c>
      <c r="F334" s="215" t="s">
        <v>493</v>
      </c>
      <c r="G334" s="216" t="s">
        <v>184</v>
      </c>
      <c r="H334" s="217">
        <v>767.156</v>
      </c>
      <c r="I334" s="218"/>
      <c r="J334" s="219">
        <f>ROUND(I334*H334,2)</f>
        <v>0</v>
      </c>
      <c r="K334" s="215" t="s">
        <v>122</v>
      </c>
      <c r="L334" s="71"/>
      <c r="M334" s="220" t="s">
        <v>21</v>
      </c>
      <c r="N334" s="221" t="s">
        <v>40</v>
      </c>
      <c r="O334" s="46"/>
      <c r="P334" s="222">
        <f>O334*H334</f>
        <v>0</v>
      </c>
      <c r="Q334" s="222">
        <v>0</v>
      </c>
      <c r="R334" s="222">
        <f>Q334*H334</f>
        <v>0</v>
      </c>
      <c r="S334" s="222">
        <v>0</v>
      </c>
      <c r="T334" s="223">
        <f>S334*H334</f>
        <v>0</v>
      </c>
      <c r="AR334" s="23" t="s">
        <v>123</v>
      </c>
      <c r="AT334" s="23" t="s">
        <v>118</v>
      </c>
      <c r="AU334" s="23" t="s">
        <v>81</v>
      </c>
      <c r="AY334" s="23" t="s">
        <v>116</v>
      </c>
      <c r="BE334" s="224">
        <f>IF(N334="základní",J334,0)</f>
        <v>0</v>
      </c>
      <c r="BF334" s="224">
        <f>IF(N334="snížená",J334,0)</f>
        <v>0</v>
      </c>
      <c r="BG334" s="224">
        <f>IF(N334="zákl. přenesená",J334,0)</f>
        <v>0</v>
      </c>
      <c r="BH334" s="224">
        <f>IF(N334="sníž. přenesená",J334,0)</f>
        <v>0</v>
      </c>
      <c r="BI334" s="224">
        <f>IF(N334="nulová",J334,0)</f>
        <v>0</v>
      </c>
      <c r="BJ334" s="23" t="s">
        <v>74</v>
      </c>
      <c r="BK334" s="224">
        <f>ROUND(I334*H334,2)</f>
        <v>0</v>
      </c>
      <c r="BL334" s="23" t="s">
        <v>123</v>
      </c>
      <c r="BM334" s="23" t="s">
        <v>494</v>
      </c>
    </row>
    <row r="335" spans="2:47" s="1" customFormat="1" ht="13.5">
      <c r="B335" s="45"/>
      <c r="C335" s="73"/>
      <c r="D335" s="225" t="s">
        <v>125</v>
      </c>
      <c r="E335" s="73"/>
      <c r="F335" s="226" t="s">
        <v>490</v>
      </c>
      <c r="G335" s="73"/>
      <c r="H335" s="73"/>
      <c r="I335" s="184"/>
      <c r="J335" s="73"/>
      <c r="K335" s="73"/>
      <c r="L335" s="71"/>
      <c r="M335" s="227"/>
      <c r="N335" s="46"/>
      <c r="O335" s="46"/>
      <c r="P335" s="46"/>
      <c r="Q335" s="46"/>
      <c r="R335" s="46"/>
      <c r="S335" s="46"/>
      <c r="T335" s="94"/>
      <c r="AT335" s="23" t="s">
        <v>125</v>
      </c>
      <c r="AU335" s="23" t="s">
        <v>81</v>
      </c>
    </row>
    <row r="336" spans="2:51" s="12" customFormat="1" ht="13.5">
      <c r="B336" s="238"/>
      <c r="C336" s="239"/>
      <c r="D336" s="225" t="s">
        <v>127</v>
      </c>
      <c r="E336" s="240" t="s">
        <v>21</v>
      </c>
      <c r="F336" s="241" t="s">
        <v>460</v>
      </c>
      <c r="G336" s="239"/>
      <c r="H336" s="242">
        <v>20.155</v>
      </c>
      <c r="I336" s="243"/>
      <c r="J336" s="239"/>
      <c r="K336" s="239"/>
      <c r="L336" s="244"/>
      <c r="M336" s="245"/>
      <c r="N336" s="246"/>
      <c r="O336" s="246"/>
      <c r="P336" s="246"/>
      <c r="Q336" s="246"/>
      <c r="R336" s="246"/>
      <c r="S336" s="246"/>
      <c r="T336" s="247"/>
      <c r="AT336" s="248" t="s">
        <v>127</v>
      </c>
      <c r="AU336" s="248" t="s">
        <v>81</v>
      </c>
      <c r="AV336" s="12" t="s">
        <v>81</v>
      </c>
      <c r="AW336" s="12" t="s">
        <v>33</v>
      </c>
      <c r="AX336" s="12" t="s">
        <v>69</v>
      </c>
      <c r="AY336" s="248" t="s">
        <v>116</v>
      </c>
    </row>
    <row r="337" spans="2:51" s="12" customFormat="1" ht="13.5">
      <c r="B337" s="238"/>
      <c r="C337" s="239"/>
      <c r="D337" s="225" t="s">
        <v>127</v>
      </c>
      <c r="E337" s="240" t="s">
        <v>21</v>
      </c>
      <c r="F337" s="241" t="s">
        <v>461</v>
      </c>
      <c r="G337" s="239"/>
      <c r="H337" s="242">
        <v>747.001</v>
      </c>
      <c r="I337" s="243"/>
      <c r="J337" s="239"/>
      <c r="K337" s="239"/>
      <c r="L337" s="244"/>
      <c r="M337" s="245"/>
      <c r="N337" s="246"/>
      <c r="O337" s="246"/>
      <c r="P337" s="246"/>
      <c r="Q337" s="246"/>
      <c r="R337" s="246"/>
      <c r="S337" s="246"/>
      <c r="T337" s="247"/>
      <c r="AT337" s="248" t="s">
        <v>127</v>
      </c>
      <c r="AU337" s="248" t="s">
        <v>81</v>
      </c>
      <c r="AV337" s="12" t="s">
        <v>81</v>
      </c>
      <c r="AW337" s="12" t="s">
        <v>33</v>
      </c>
      <c r="AX337" s="12" t="s">
        <v>69</v>
      </c>
      <c r="AY337" s="248" t="s">
        <v>116</v>
      </c>
    </row>
    <row r="338" spans="2:51" s="13" customFormat="1" ht="13.5">
      <c r="B338" s="249"/>
      <c r="C338" s="250"/>
      <c r="D338" s="225" t="s">
        <v>127</v>
      </c>
      <c r="E338" s="251" t="s">
        <v>21</v>
      </c>
      <c r="F338" s="252" t="s">
        <v>132</v>
      </c>
      <c r="G338" s="250"/>
      <c r="H338" s="253">
        <v>767.156</v>
      </c>
      <c r="I338" s="254"/>
      <c r="J338" s="250"/>
      <c r="K338" s="250"/>
      <c r="L338" s="255"/>
      <c r="M338" s="256"/>
      <c r="N338" s="257"/>
      <c r="O338" s="257"/>
      <c r="P338" s="257"/>
      <c r="Q338" s="257"/>
      <c r="R338" s="257"/>
      <c r="S338" s="257"/>
      <c r="T338" s="258"/>
      <c r="AT338" s="259" t="s">
        <v>127</v>
      </c>
      <c r="AU338" s="259" t="s">
        <v>81</v>
      </c>
      <c r="AV338" s="13" t="s">
        <v>123</v>
      </c>
      <c r="AW338" s="13" t="s">
        <v>33</v>
      </c>
      <c r="AX338" s="13" t="s">
        <v>74</v>
      </c>
      <c r="AY338" s="259" t="s">
        <v>116</v>
      </c>
    </row>
    <row r="339" spans="2:63" s="10" customFormat="1" ht="29.85" customHeight="1">
      <c r="B339" s="197"/>
      <c r="C339" s="198"/>
      <c r="D339" s="199" t="s">
        <v>68</v>
      </c>
      <c r="E339" s="211" t="s">
        <v>495</v>
      </c>
      <c r="F339" s="211" t="s">
        <v>496</v>
      </c>
      <c r="G339" s="198"/>
      <c r="H339" s="198"/>
      <c r="I339" s="201"/>
      <c r="J339" s="212">
        <f>BK339</f>
        <v>0</v>
      </c>
      <c r="K339" s="198"/>
      <c r="L339" s="203"/>
      <c r="M339" s="204"/>
      <c r="N339" s="205"/>
      <c r="O339" s="205"/>
      <c r="P339" s="206">
        <f>SUM(P340:P341)</f>
        <v>0</v>
      </c>
      <c r="Q339" s="205"/>
      <c r="R339" s="206">
        <f>SUM(R340:R341)</f>
        <v>0</v>
      </c>
      <c r="S339" s="205"/>
      <c r="T339" s="207">
        <f>SUM(T340:T341)</f>
        <v>0</v>
      </c>
      <c r="AR339" s="208" t="s">
        <v>74</v>
      </c>
      <c r="AT339" s="209" t="s">
        <v>68</v>
      </c>
      <c r="AU339" s="209" t="s">
        <v>74</v>
      </c>
      <c r="AY339" s="208" t="s">
        <v>116</v>
      </c>
      <c r="BK339" s="210">
        <f>SUM(BK340:BK341)</f>
        <v>0</v>
      </c>
    </row>
    <row r="340" spans="2:65" s="1" customFormat="1" ht="25.5" customHeight="1">
      <c r="B340" s="45"/>
      <c r="C340" s="213" t="s">
        <v>497</v>
      </c>
      <c r="D340" s="213" t="s">
        <v>118</v>
      </c>
      <c r="E340" s="214" t="s">
        <v>498</v>
      </c>
      <c r="F340" s="215" t="s">
        <v>499</v>
      </c>
      <c r="G340" s="216" t="s">
        <v>184</v>
      </c>
      <c r="H340" s="217">
        <v>15078.357</v>
      </c>
      <c r="I340" s="218"/>
      <c r="J340" s="219">
        <f>ROUND(I340*H340,2)</f>
        <v>0</v>
      </c>
      <c r="K340" s="215" t="s">
        <v>122</v>
      </c>
      <c r="L340" s="71"/>
      <c r="M340" s="220" t="s">
        <v>21</v>
      </c>
      <c r="N340" s="221" t="s">
        <v>40</v>
      </c>
      <c r="O340" s="46"/>
      <c r="P340" s="222">
        <f>O340*H340</f>
        <v>0</v>
      </c>
      <c r="Q340" s="222">
        <v>0</v>
      </c>
      <c r="R340" s="222">
        <f>Q340*H340</f>
        <v>0</v>
      </c>
      <c r="S340" s="222">
        <v>0</v>
      </c>
      <c r="T340" s="223">
        <f>S340*H340</f>
        <v>0</v>
      </c>
      <c r="AR340" s="23" t="s">
        <v>123</v>
      </c>
      <c r="AT340" s="23" t="s">
        <v>118</v>
      </c>
      <c r="AU340" s="23" t="s">
        <v>81</v>
      </c>
      <c r="AY340" s="23" t="s">
        <v>116</v>
      </c>
      <c r="BE340" s="224">
        <f>IF(N340="základní",J340,0)</f>
        <v>0</v>
      </c>
      <c r="BF340" s="224">
        <f>IF(N340="snížená",J340,0)</f>
        <v>0</v>
      </c>
      <c r="BG340" s="224">
        <f>IF(N340="zákl. přenesená",J340,0)</f>
        <v>0</v>
      </c>
      <c r="BH340" s="224">
        <f>IF(N340="sníž. přenesená",J340,0)</f>
        <v>0</v>
      </c>
      <c r="BI340" s="224">
        <f>IF(N340="nulová",J340,0)</f>
        <v>0</v>
      </c>
      <c r="BJ340" s="23" t="s">
        <v>74</v>
      </c>
      <c r="BK340" s="224">
        <f>ROUND(I340*H340,2)</f>
        <v>0</v>
      </c>
      <c r="BL340" s="23" t="s">
        <v>123</v>
      </c>
      <c r="BM340" s="23" t="s">
        <v>500</v>
      </c>
    </row>
    <row r="341" spans="2:47" s="1" customFormat="1" ht="13.5">
      <c r="B341" s="45"/>
      <c r="C341" s="73"/>
      <c r="D341" s="225" t="s">
        <v>125</v>
      </c>
      <c r="E341" s="73"/>
      <c r="F341" s="226" t="s">
        <v>501</v>
      </c>
      <c r="G341" s="73"/>
      <c r="H341" s="73"/>
      <c r="I341" s="184"/>
      <c r="J341" s="73"/>
      <c r="K341" s="73"/>
      <c r="L341" s="71"/>
      <c r="M341" s="227"/>
      <c r="N341" s="46"/>
      <c r="O341" s="46"/>
      <c r="P341" s="46"/>
      <c r="Q341" s="46"/>
      <c r="R341" s="46"/>
      <c r="S341" s="46"/>
      <c r="T341" s="94"/>
      <c r="AT341" s="23" t="s">
        <v>125</v>
      </c>
      <c r="AU341" s="23" t="s">
        <v>81</v>
      </c>
    </row>
    <row r="342" spans="2:63" s="10" customFormat="1" ht="29.85" customHeight="1">
      <c r="B342" s="197"/>
      <c r="C342" s="198"/>
      <c r="D342" s="199" t="s">
        <v>68</v>
      </c>
      <c r="E342" s="211" t="s">
        <v>502</v>
      </c>
      <c r="F342" s="211" t="s">
        <v>503</v>
      </c>
      <c r="G342" s="198"/>
      <c r="H342" s="198"/>
      <c r="I342" s="201"/>
      <c r="J342" s="212">
        <f>BK342</f>
        <v>0</v>
      </c>
      <c r="K342" s="198"/>
      <c r="L342" s="203"/>
      <c r="M342" s="204"/>
      <c r="N342" s="205"/>
      <c r="O342" s="205"/>
      <c r="P342" s="206">
        <f>SUM(P343:P348)</f>
        <v>0</v>
      </c>
      <c r="Q342" s="205"/>
      <c r="R342" s="206">
        <f>SUM(R343:R348)</f>
        <v>0.588</v>
      </c>
      <c r="S342" s="205"/>
      <c r="T342" s="207">
        <f>SUM(T343:T348)</f>
        <v>1075.2</v>
      </c>
      <c r="AR342" s="208" t="s">
        <v>74</v>
      </c>
      <c r="AT342" s="209" t="s">
        <v>68</v>
      </c>
      <c r="AU342" s="209" t="s">
        <v>74</v>
      </c>
      <c r="AY342" s="208" t="s">
        <v>116</v>
      </c>
      <c r="BK342" s="210">
        <f>SUM(BK343:BK348)</f>
        <v>0</v>
      </c>
    </row>
    <row r="343" spans="2:65" s="1" customFormat="1" ht="25.5" customHeight="1">
      <c r="B343" s="45"/>
      <c r="C343" s="213" t="s">
        <v>504</v>
      </c>
      <c r="D343" s="213" t="s">
        <v>118</v>
      </c>
      <c r="E343" s="214" t="s">
        <v>505</v>
      </c>
      <c r="F343" s="215" t="s">
        <v>506</v>
      </c>
      <c r="G343" s="216" t="s">
        <v>121</v>
      </c>
      <c r="H343" s="217">
        <v>8400</v>
      </c>
      <c r="I343" s="218"/>
      <c r="J343" s="219">
        <f>ROUND(I343*H343,2)</f>
        <v>0</v>
      </c>
      <c r="K343" s="215" t="s">
        <v>21</v>
      </c>
      <c r="L343" s="71"/>
      <c r="M343" s="220" t="s">
        <v>21</v>
      </c>
      <c r="N343" s="221" t="s">
        <v>40</v>
      </c>
      <c r="O343" s="46"/>
      <c r="P343" s="222">
        <f>O343*H343</f>
        <v>0</v>
      </c>
      <c r="Q343" s="222">
        <v>7E-05</v>
      </c>
      <c r="R343" s="222">
        <f>Q343*H343</f>
        <v>0.588</v>
      </c>
      <c r="S343" s="222">
        <v>0.128</v>
      </c>
      <c r="T343" s="223">
        <f>S343*H343</f>
        <v>1075.2</v>
      </c>
      <c r="AR343" s="23" t="s">
        <v>123</v>
      </c>
      <c r="AT343" s="23" t="s">
        <v>118</v>
      </c>
      <c r="AU343" s="23" t="s">
        <v>81</v>
      </c>
      <c r="AY343" s="23" t="s">
        <v>116</v>
      </c>
      <c r="BE343" s="224">
        <f>IF(N343="základní",J343,0)</f>
        <v>0</v>
      </c>
      <c r="BF343" s="224">
        <f>IF(N343="snížená",J343,0)</f>
        <v>0</v>
      </c>
      <c r="BG343" s="224">
        <f>IF(N343="zákl. přenesená",J343,0)</f>
        <v>0</v>
      </c>
      <c r="BH343" s="224">
        <f>IF(N343="sníž. přenesená",J343,0)</f>
        <v>0</v>
      </c>
      <c r="BI343" s="224">
        <f>IF(N343="nulová",J343,0)</f>
        <v>0</v>
      </c>
      <c r="BJ343" s="23" t="s">
        <v>74</v>
      </c>
      <c r="BK343" s="224">
        <f>ROUND(I343*H343,2)</f>
        <v>0</v>
      </c>
      <c r="BL343" s="23" t="s">
        <v>123</v>
      </c>
      <c r="BM343" s="23" t="s">
        <v>507</v>
      </c>
    </row>
    <row r="344" spans="2:65" s="1" customFormat="1" ht="25.5" customHeight="1">
      <c r="B344" s="45"/>
      <c r="C344" s="213" t="s">
        <v>508</v>
      </c>
      <c r="D344" s="213" t="s">
        <v>118</v>
      </c>
      <c r="E344" s="214" t="s">
        <v>509</v>
      </c>
      <c r="F344" s="215" t="s">
        <v>510</v>
      </c>
      <c r="G344" s="216" t="s">
        <v>121</v>
      </c>
      <c r="H344" s="217">
        <v>4200</v>
      </c>
      <c r="I344" s="218"/>
      <c r="J344" s="219">
        <f>ROUND(I344*H344,2)</f>
        <v>0</v>
      </c>
      <c r="K344" s="215" t="s">
        <v>122</v>
      </c>
      <c r="L344" s="71"/>
      <c r="M344" s="220" t="s">
        <v>21</v>
      </c>
      <c r="N344" s="221" t="s">
        <v>40</v>
      </c>
      <c r="O344" s="46"/>
      <c r="P344" s="222">
        <f>O344*H344</f>
        <v>0</v>
      </c>
      <c r="Q344" s="222">
        <v>0</v>
      </c>
      <c r="R344" s="222">
        <f>Q344*H344</f>
        <v>0</v>
      </c>
      <c r="S344" s="222">
        <v>0</v>
      </c>
      <c r="T344" s="223">
        <f>S344*H344</f>
        <v>0</v>
      </c>
      <c r="AR344" s="23" t="s">
        <v>123</v>
      </c>
      <c r="AT344" s="23" t="s">
        <v>118</v>
      </c>
      <c r="AU344" s="23" t="s">
        <v>81</v>
      </c>
      <c r="AY344" s="23" t="s">
        <v>116</v>
      </c>
      <c r="BE344" s="224">
        <f>IF(N344="základní",J344,0)</f>
        <v>0</v>
      </c>
      <c r="BF344" s="224">
        <f>IF(N344="snížená",J344,0)</f>
        <v>0</v>
      </c>
      <c r="BG344" s="224">
        <f>IF(N344="zákl. přenesená",J344,0)</f>
        <v>0</v>
      </c>
      <c r="BH344" s="224">
        <f>IF(N344="sníž. přenesená",J344,0)</f>
        <v>0</v>
      </c>
      <c r="BI344" s="224">
        <f>IF(N344="nulová",J344,0)</f>
        <v>0</v>
      </c>
      <c r="BJ344" s="23" t="s">
        <v>74</v>
      </c>
      <c r="BK344" s="224">
        <f>ROUND(I344*H344,2)</f>
        <v>0</v>
      </c>
      <c r="BL344" s="23" t="s">
        <v>123</v>
      </c>
      <c r="BM344" s="23" t="s">
        <v>511</v>
      </c>
    </row>
    <row r="345" spans="2:47" s="1" customFormat="1" ht="13.5">
      <c r="B345" s="45"/>
      <c r="C345" s="73"/>
      <c r="D345" s="225" t="s">
        <v>125</v>
      </c>
      <c r="E345" s="73"/>
      <c r="F345" s="226" t="s">
        <v>512</v>
      </c>
      <c r="G345" s="73"/>
      <c r="H345" s="73"/>
      <c r="I345" s="184"/>
      <c r="J345" s="73"/>
      <c r="K345" s="73"/>
      <c r="L345" s="71"/>
      <c r="M345" s="227"/>
      <c r="N345" s="46"/>
      <c r="O345" s="46"/>
      <c r="P345" s="46"/>
      <c r="Q345" s="46"/>
      <c r="R345" s="46"/>
      <c r="S345" s="46"/>
      <c r="T345" s="94"/>
      <c r="AT345" s="23" t="s">
        <v>125</v>
      </c>
      <c r="AU345" s="23" t="s">
        <v>81</v>
      </c>
    </row>
    <row r="346" spans="2:65" s="1" customFormat="1" ht="16.5" customHeight="1">
      <c r="B346" s="45"/>
      <c r="C346" s="213" t="s">
        <v>513</v>
      </c>
      <c r="D346" s="213" t="s">
        <v>118</v>
      </c>
      <c r="E346" s="214" t="s">
        <v>514</v>
      </c>
      <c r="F346" s="215" t="s">
        <v>270</v>
      </c>
      <c r="G346" s="216" t="s">
        <v>121</v>
      </c>
      <c r="H346" s="217">
        <v>4200</v>
      </c>
      <c r="I346" s="218"/>
      <c r="J346" s="219">
        <f>ROUND(I346*H346,2)</f>
        <v>0</v>
      </c>
      <c r="K346" s="215" t="s">
        <v>21</v>
      </c>
      <c r="L346" s="71"/>
      <c r="M346" s="220" t="s">
        <v>21</v>
      </c>
      <c r="N346" s="221" t="s">
        <v>40</v>
      </c>
      <c r="O346" s="46"/>
      <c r="P346" s="222">
        <f>O346*H346</f>
        <v>0</v>
      </c>
      <c r="Q346" s="222">
        <v>0</v>
      </c>
      <c r="R346" s="222">
        <f>Q346*H346</f>
        <v>0</v>
      </c>
      <c r="S346" s="222">
        <v>0</v>
      </c>
      <c r="T346" s="223">
        <f>S346*H346</f>
        <v>0</v>
      </c>
      <c r="AR346" s="23" t="s">
        <v>123</v>
      </c>
      <c r="AT346" s="23" t="s">
        <v>118</v>
      </c>
      <c r="AU346" s="23" t="s">
        <v>81</v>
      </c>
      <c r="AY346" s="23" t="s">
        <v>116</v>
      </c>
      <c r="BE346" s="224">
        <f>IF(N346="základní",J346,0)</f>
        <v>0</v>
      </c>
      <c r="BF346" s="224">
        <f>IF(N346="snížená",J346,0)</f>
        <v>0</v>
      </c>
      <c r="BG346" s="224">
        <f>IF(N346="zákl. přenesená",J346,0)</f>
        <v>0</v>
      </c>
      <c r="BH346" s="224">
        <f>IF(N346="sníž. přenesená",J346,0)</f>
        <v>0</v>
      </c>
      <c r="BI346" s="224">
        <f>IF(N346="nulová",J346,0)</f>
        <v>0</v>
      </c>
      <c r="BJ346" s="23" t="s">
        <v>74</v>
      </c>
      <c r="BK346" s="224">
        <f>ROUND(I346*H346,2)</f>
        <v>0</v>
      </c>
      <c r="BL346" s="23" t="s">
        <v>123</v>
      </c>
      <c r="BM346" s="23" t="s">
        <v>515</v>
      </c>
    </row>
    <row r="347" spans="2:65" s="1" customFormat="1" ht="16.5" customHeight="1">
      <c r="B347" s="45"/>
      <c r="C347" s="213" t="s">
        <v>516</v>
      </c>
      <c r="D347" s="213" t="s">
        <v>118</v>
      </c>
      <c r="E347" s="214" t="s">
        <v>517</v>
      </c>
      <c r="F347" s="215" t="s">
        <v>274</v>
      </c>
      <c r="G347" s="216" t="s">
        <v>121</v>
      </c>
      <c r="H347" s="217">
        <v>8400</v>
      </c>
      <c r="I347" s="218"/>
      <c r="J347" s="219">
        <f>ROUND(I347*H347,2)</f>
        <v>0</v>
      </c>
      <c r="K347" s="215" t="s">
        <v>21</v>
      </c>
      <c r="L347" s="71"/>
      <c r="M347" s="220" t="s">
        <v>21</v>
      </c>
      <c r="N347" s="221" t="s">
        <v>40</v>
      </c>
      <c r="O347" s="46"/>
      <c r="P347" s="222">
        <f>O347*H347</f>
        <v>0</v>
      </c>
      <c r="Q347" s="222">
        <v>0</v>
      </c>
      <c r="R347" s="222">
        <f>Q347*H347</f>
        <v>0</v>
      </c>
      <c r="S347" s="222">
        <v>0</v>
      </c>
      <c r="T347" s="223">
        <f>S347*H347</f>
        <v>0</v>
      </c>
      <c r="AR347" s="23" t="s">
        <v>123</v>
      </c>
      <c r="AT347" s="23" t="s">
        <v>118</v>
      </c>
      <c r="AU347" s="23" t="s">
        <v>81</v>
      </c>
      <c r="AY347" s="23" t="s">
        <v>116</v>
      </c>
      <c r="BE347" s="224">
        <f>IF(N347="základní",J347,0)</f>
        <v>0</v>
      </c>
      <c r="BF347" s="224">
        <f>IF(N347="snížená",J347,0)</f>
        <v>0</v>
      </c>
      <c r="BG347" s="224">
        <f>IF(N347="zákl. přenesená",J347,0)</f>
        <v>0</v>
      </c>
      <c r="BH347" s="224">
        <f>IF(N347="sníž. přenesená",J347,0)</f>
        <v>0</v>
      </c>
      <c r="BI347" s="224">
        <f>IF(N347="nulová",J347,0)</f>
        <v>0</v>
      </c>
      <c r="BJ347" s="23" t="s">
        <v>74</v>
      </c>
      <c r="BK347" s="224">
        <f>ROUND(I347*H347,2)</f>
        <v>0</v>
      </c>
      <c r="BL347" s="23" t="s">
        <v>123</v>
      </c>
      <c r="BM347" s="23" t="s">
        <v>518</v>
      </c>
    </row>
    <row r="348" spans="2:65" s="1" customFormat="1" ht="25.5" customHeight="1">
      <c r="B348" s="45"/>
      <c r="C348" s="213" t="s">
        <v>519</v>
      </c>
      <c r="D348" s="213" t="s">
        <v>118</v>
      </c>
      <c r="E348" s="214" t="s">
        <v>520</v>
      </c>
      <c r="F348" s="215" t="s">
        <v>279</v>
      </c>
      <c r="G348" s="216" t="s">
        <v>121</v>
      </c>
      <c r="H348" s="217">
        <v>8400</v>
      </c>
      <c r="I348" s="218"/>
      <c r="J348" s="219">
        <f>ROUND(I348*H348,2)</f>
        <v>0</v>
      </c>
      <c r="K348" s="215" t="s">
        <v>21</v>
      </c>
      <c r="L348" s="71"/>
      <c r="M348" s="220" t="s">
        <v>21</v>
      </c>
      <c r="N348" s="221" t="s">
        <v>40</v>
      </c>
      <c r="O348" s="46"/>
      <c r="P348" s="222">
        <f>O348*H348</f>
        <v>0</v>
      </c>
      <c r="Q348" s="222">
        <v>0</v>
      </c>
      <c r="R348" s="222">
        <f>Q348*H348</f>
        <v>0</v>
      </c>
      <c r="S348" s="222">
        <v>0</v>
      </c>
      <c r="T348" s="223">
        <f>S348*H348</f>
        <v>0</v>
      </c>
      <c r="AR348" s="23" t="s">
        <v>123</v>
      </c>
      <c r="AT348" s="23" t="s">
        <v>118</v>
      </c>
      <c r="AU348" s="23" t="s">
        <v>81</v>
      </c>
      <c r="AY348" s="23" t="s">
        <v>116</v>
      </c>
      <c r="BE348" s="224">
        <f>IF(N348="základní",J348,0)</f>
        <v>0</v>
      </c>
      <c r="BF348" s="224">
        <f>IF(N348="snížená",J348,0)</f>
        <v>0</v>
      </c>
      <c r="BG348" s="224">
        <f>IF(N348="zákl. přenesená",J348,0)</f>
        <v>0</v>
      </c>
      <c r="BH348" s="224">
        <f>IF(N348="sníž. přenesená",J348,0)</f>
        <v>0</v>
      </c>
      <c r="BI348" s="224">
        <f>IF(N348="nulová",J348,0)</f>
        <v>0</v>
      </c>
      <c r="BJ348" s="23" t="s">
        <v>74</v>
      </c>
      <c r="BK348" s="224">
        <f>ROUND(I348*H348,2)</f>
        <v>0</v>
      </c>
      <c r="BL348" s="23" t="s">
        <v>123</v>
      </c>
      <c r="BM348" s="23" t="s">
        <v>521</v>
      </c>
    </row>
    <row r="349" spans="2:63" s="10" customFormat="1" ht="37.4" customHeight="1">
      <c r="B349" s="197"/>
      <c r="C349" s="198"/>
      <c r="D349" s="199" t="s">
        <v>68</v>
      </c>
      <c r="E349" s="200" t="s">
        <v>522</v>
      </c>
      <c r="F349" s="200" t="s">
        <v>523</v>
      </c>
      <c r="G349" s="198"/>
      <c r="H349" s="198"/>
      <c r="I349" s="201"/>
      <c r="J349" s="202">
        <f>BK349</f>
        <v>0</v>
      </c>
      <c r="K349" s="198"/>
      <c r="L349" s="203"/>
      <c r="M349" s="204"/>
      <c r="N349" s="205"/>
      <c r="O349" s="205"/>
      <c r="P349" s="206">
        <f>P350+P354+P358</f>
        <v>0</v>
      </c>
      <c r="Q349" s="205"/>
      <c r="R349" s="206">
        <f>R350+R354+R358</f>
        <v>0</v>
      </c>
      <c r="S349" s="205"/>
      <c r="T349" s="207">
        <f>T350+T354+T358</f>
        <v>0</v>
      </c>
      <c r="AR349" s="208" t="s">
        <v>150</v>
      </c>
      <c r="AT349" s="209" t="s">
        <v>68</v>
      </c>
      <c r="AU349" s="209" t="s">
        <v>69</v>
      </c>
      <c r="AY349" s="208" t="s">
        <v>116</v>
      </c>
      <c r="BK349" s="210">
        <f>BK350+BK354+BK358</f>
        <v>0</v>
      </c>
    </row>
    <row r="350" spans="2:63" s="10" customFormat="1" ht="19.9" customHeight="1">
      <c r="B350" s="197"/>
      <c r="C350" s="198"/>
      <c r="D350" s="199" t="s">
        <v>68</v>
      </c>
      <c r="E350" s="211" t="s">
        <v>524</v>
      </c>
      <c r="F350" s="211" t="s">
        <v>525</v>
      </c>
      <c r="G350" s="198"/>
      <c r="H350" s="198"/>
      <c r="I350" s="201"/>
      <c r="J350" s="212">
        <f>BK350</f>
        <v>0</v>
      </c>
      <c r="K350" s="198"/>
      <c r="L350" s="203"/>
      <c r="M350" s="204"/>
      <c r="N350" s="205"/>
      <c r="O350" s="205"/>
      <c r="P350" s="206">
        <f>SUM(P351:P353)</f>
        <v>0</v>
      </c>
      <c r="Q350" s="205"/>
      <c r="R350" s="206">
        <f>SUM(R351:R353)</f>
        <v>0</v>
      </c>
      <c r="S350" s="205"/>
      <c r="T350" s="207">
        <f>SUM(T351:T353)</f>
        <v>0</v>
      </c>
      <c r="AR350" s="208" t="s">
        <v>150</v>
      </c>
      <c r="AT350" s="209" t="s">
        <v>68</v>
      </c>
      <c r="AU350" s="209" t="s">
        <v>74</v>
      </c>
      <c r="AY350" s="208" t="s">
        <v>116</v>
      </c>
      <c r="BK350" s="210">
        <f>SUM(BK351:BK353)</f>
        <v>0</v>
      </c>
    </row>
    <row r="351" spans="2:65" s="1" customFormat="1" ht="16.5" customHeight="1">
      <c r="B351" s="45"/>
      <c r="C351" s="213" t="s">
        <v>526</v>
      </c>
      <c r="D351" s="213" t="s">
        <v>118</v>
      </c>
      <c r="E351" s="214" t="s">
        <v>527</v>
      </c>
      <c r="F351" s="215" t="s">
        <v>528</v>
      </c>
      <c r="G351" s="216" t="s">
        <v>529</v>
      </c>
      <c r="H351" s="217">
        <v>1</v>
      </c>
      <c r="I351" s="218"/>
      <c r="J351" s="219">
        <f>ROUND(I351*H351,2)</f>
        <v>0</v>
      </c>
      <c r="K351" s="215" t="s">
        <v>122</v>
      </c>
      <c r="L351" s="71"/>
      <c r="M351" s="220" t="s">
        <v>21</v>
      </c>
      <c r="N351" s="221" t="s">
        <v>40</v>
      </c>
      <c r="O351" s="46"/>
      <c r="P351" s="222">
        <f>O351*H351</f>
        <v>0</v>
      </c>
      <c r="Q351" s="222">
        <v>0</v>
      </c>
      <c r="R351" s="222">
        <f>Q351*H351</f>
        <v>0</v>
      </c>
      <c r="S351" s="222">
        <v>0</v>
      </c>
      <c r="T351" s="223">
        <f>S351*H351</f>
        <v>0</v>
      </c>
      <c r="AR351" s="23" t="s">
        <v>530</v>
      </c>
      <c r="AT351" s="23" t="s">
        <v>118</v>
      </c>
      <c r="AU351" s="23" t="s">
        <v>81</v>
      </c>
      <c r="AY351" s="23" t="s">
        <v>116</v>
      </c>
      <c r="BE351" s="224">
        <f>IF(N351="základní",J351,0)</f>
        <v>0</v>
      </c>
      <c r="BF351" s="224">
        <f>IF(N351="snížená",J351,0)</f>
        <v>0</v>
      </c>
      <c r="BG351" s="224">
        <f>IF(N351="zákl. přenesená",J351,0)</f>
        <v>0</v>
      </c>
      <c r="BH351" s="224">
        <f>IF(N351="sníž. přenesená",J351,0)</f>
        <v>0</v>
      </c>
      <c r="BI351" s="224">
        <f>IF(N351="nulová",J351,0)</f>
        <v>0</v>
      </c>
      <c r="BJ351" s="23" t="s">
        <v>74</v>
      </c>
      <c r="BK351" s="224">
        <f>ROUND(I351*H351,2)</f>
        <v>0</v>
      </c>
      <c r="BL351" s="23" t="s">
        <v>530</v>
      </c>
      <c r="BM351" s="23" t="s">
        <v>531</v>
      </c>
    </row>
    <row r="352" spans="2:65" s="1" customFormat="1" ht="16.5" customHeight="1">
      <c r="B352" s="45"/>
      <c r="C352" s="213" t="s">
        <v>532</v>
      </c>
      <c r="D352" s="213" t="s">
        <v>118</v>
      </c>
      <c r="E352" s="214" t="s">
        <v>533</v>
      </c>
      <c r="F352" s="215" t="s">
        <v>534</v>
      </c>
      <c r="G352" s="216" t="s">
        <v>529</v>
      </c>
      <c r="H352" s="217">
        <v>1</v>
      </c>
      <c r="I352" s="218"/>
      <c r="J352" s="219">
        <f>ROUND(I352*H352,2)</f>
        <v>0</v>
      </c>
      <c r="K352" s="215" t="s">
        <v>122</v>
      </c>
      <c r="L352" s="71"/>
      <c r="M352" s="220" t="s">
        <v>21</v>
      </c>
      <c r="N352" s="221" t="s">
        <v>40</v>
      </c>
      <c r="O352" s="46"/>
      <c r="P352" s="222">
        <f>O352*H352</f>
        <v>0</v>
      </c>
      <c r="Q352" s="222">
        <v>0</v>
      </c>
      <c r="R352" s="222">
        <f>Q352*H352</f>
        <v>0</v>
      </c>
      <c r="S352" s="222">
        <v>0</v>
      </c>
      <c r="T352" s="223">
        <f>S352*H352</f>
        <v>0</v>
      </c>
      <c r="AR352" s="23" t="s">
        <v>530</v>
      </c>
      <c r="AT352" s="23" t="s">
        <v>118</v>
      </c>
      <c r="AU352" s="23" t="s">
        <v>81</v>
      </c>
      <c r="AY352" s="23" t="s">
        <v>116</v>
      </c>
      <c r="BE352" s="224">
        <f>IF(N352="základní",J352,0)</f>
        <v>0</v>
      </c>
      <c r="BF352" s="224">
        <f>IF(N352="snížená",J352,0)</f>
        <v>0</v>
      </c>
      <c r="BG352" s="224">
        <f>IF(N352="zákl. přenesená",J352,0)</f>
        <v>0</v>
      </c>
      <c r="BH352" s="224">
        <f>IF(N352="sníž. přenesená",J352,0)</f>
        <v>0</v>
      </c>
      <c r="BI352" s="224">
        <f>IF(N352="nulová",J352,0)</f>
        <v>0</v>
      </c>
      <c r="BJ352" s="23" t="s">
        <v>74</v>
      </c>
      <c r="BK352" s="224">
        <f>ROUND(I352*H352,2)</f>
        <v>0</v>
      </c>
      <c r="BL352" s="23" t="s">
        <v>530</v>
      </c>
      <c r="BM352" s="23" t="s">
        <v>535</v>
      </c>
    </row>
    <row r="353" spans="2:65" s="1" customFormat="1" ht="16.5" customHeight="1">
      <c r="B353" s="45"/>
      <c r="C353" s="213" t="s">
        <v>536</v>
      </c>
      <c r="D353" s="213" t="s">
        <v>118</v>
      </c>
      <c r="E353" s="214" t="s">
        <v>537</v>
      </c>
      <c r="F353" s="215" t="s">
        <v>538</v>
      </c>
      <c r="G353" s="216" t="s">
        <v>529</v>
      </c>
      <c r="H353" s="217">
        <v>1</v>
      </c>
      <c r="I353" s="218"/>
      <c r="J353" s="219">
        <f>ROUND(I353*H353,2)</f>
        <v>0</v>
      </c>
      <c r="K353" s="215" t="s">
        <v>122</v>
      </c>
      <c r="L353" s="71"/>
      <c r="M353" s="220" t="s">
        <v>21</v>
      </c>
      <c r="N353" s="221" t="s">
        <v>40</v>
      </c>
      <c r="O353" s="46"/>
      <c r="P353" s="222">
        <f>O353*H353</f>
        <v>0</v>
      </c>
      <c r="Q353" s="222">
        <v>0</v>
      </c>
      <c r="R353" s="222">
        <f>Q353*H353</f>
        <v>0</v>
      </c>
      <c r="S353" s="222">
        <v>0</v>
      </c>
      <c r="T353" s="223">
        <f>S353*H353</f>
        <v>0</v>
      </c>
      <c r="AR353" s="23" t="s">
        <v>530</v>
      </c>
      <c r="AT353" s="23" t="s">
        <v>118</v>
      </c>
      <c r="AU353" s="23" t="s">
        <v>81</v>
      </c>
      <c r="AY353" s="23" t="s">
        <v>116</v>
      </c>
      <c r="BE353" s="224">
        <f>IF(N353="základní",J353,0)</f>
        <v>0</v>
      </c>
      <c r="BF353" s="224">
        <f>IF(N353="snížená",J353,0)</f>
        <v>0</v>
      </c>
      <c r="BG353" s="224">
        <f>IF(N353="zákl. přenesená",J353,0)</f>
        <v>0</v>
      </c>
      <c r="BH353" s="224">
        <f>IF(N353="sníž. přenesená",J353,0)</f>
        <v>0</v>
      </c>
      <c r="BI353" s="224">
        <f>IF(N353="nulová",J353,0)</f>
        <v>0</v>
      </c>
      <c r="BJ353" s="23" t="s">
        <v>74</v>
      </c>
      <c r="BK353" s="224">
        <f>ROUND(I353*H353,2)</f>
        <v>0</v>
      </c>
      <c r="BL353" s="23" t="s">
        <v>530</v>
      </c>
      <c r="BM353" s="23" t="s">
        <v>539</v>
      </c>
    </row>
    <row r="354" spans="2:63" s="10" customFormat="1" ht="29.85" customHeight="1">
      <c r="B354" s="197"/>
      <c r="C354" s="198"/>
      <c r="D354" s="199" t="s">
        <v>68</v>
      </c>
      <c r="E354" s="211" t="s">
        <v>540</v>
      </c>
      <c r="F354" s="211" t="s">
        <v>541</v>
      </c>
      <c r="G354" s="198"/>
      <c r="H354" s="198"/>
      <c r="I354" s="201"/>
      <c r="J354" s="212">
        <f>BK354</f>
        <v>0</v>
      </c>
      <c r="K354" s="198"/>
      <c r="L354" s="203"/>
      <c r="M354" s="204"/>
      <c r="N354" s="205"/>
      <c r="O354" s="205"/>
      <c r="P354" s="206">
        <f>SUM(P355:P357)</f>
        <v>0</v>
      </c>
      <c r="Q354" s="205"/>
      <c r="R354" s="206">
        <f>SUM(R355:R357)</f>
        <v>0</v>
      </c>
      <c r="S354" s="205"/>
      <c r="T354" s="207">
        <f>SUM(T355:T357)</f>
        <v>0</v>
      </c>
      <c r="AR354" s="208" t="s">
        <v>150</v>
      </c>
      <c r="AT354" s="209" t="s">
        <v>68</v>
      </c>
      <c r="AU354" s="209" t="s">
        <v>74</v>
      </c>
      <c r="AY354" s="208" t="s">
        <v>116</v>
      </c>
      <c r="BK354" s="210">
        <f>SUM(BK355:BK357)</f>
        <v>0</v>
      </c>
    </row>
    <row r="355" spans="2:65" s="1" customFormat="1" ht="16.5" customHeight="1">
      <c r="B355" s="45"/>
      <c r="C355" s="213" t="s">
        <v>542</v>
      </c>
      <c r="D355" s="213" t="s">
        <v>118</v>
      </c>
      <c r="E355" s="214" t="s">
        <v>543</v>
      </c>
      <c r="F355" s="215" t="s">
        <v>541</v>
      </c>
      <c r="G355" s="216" t="s">
        <v>529</v>
      </c>
      <c r="H355" s="217">
        <v>1</v>
      </c>
      <c r="I355" s="218"/>
      <c r="J355" s="219">
        <f>ROUND(I355*H355,2)</f>
        <v>0</v>
      </c>
      <c r="K355" s="215" t="s">
        <v>122</v>
      </c>
      <c r="L355" s="71"/>
      <c r="M355" s="220" t="s">
        <v>21</v>
      </c>
      <c r="N355" s="221" t="s">
        <v>40</v>
      </c>
      <c r="O355" s="46"/>
      <c r="P355" s="222">
        <f>O355*H355</f>
        <v>0</v>
      </c>
      <c r="Q355" s="222">
        <v>0</v>
      </c>
      <c r="R355" s="222">
        <f>Q355*H355</f>
        <v>0</v>
      </c>
      <c r="S355" s="222">
        <v>0</v>
      </c>
      <c r="T355" s="223">
        <f>S355*H355</f>
        <v>0</v>
      </c>
      <c r="AR355" s="23" t="s">
        <v>530</v>
      </c>
      <c r="AT355" s="23" t="s">
        <v>118</v>
      </c>
      <c r="AU355" s="23" t="s">
        <v>81</v>
      </c>
      <c r="AY355" s="23" t="s">
        <v>116</v>
      </c>
      <c r="BE355" s="224">
        <f>IF(N355="základní",J355,0)</f>
        <v>0</v>
      </c>
      <c r="BF355" s="224">
        <f>IF(N355="snížená",J355,0)</f>
        <v>0</v>
      </c>
      <c r="BG355" s="224">
        <f>IF(N355="zákl. přenesená",J355,0)</f>
        <v>0</v>
      </c>
      <c r="BH355" s="224">
        <f>IF(N355="sníž. přenesená",J355,0)</f>
        <v>0</v>
      </c>
      <c r="BI355" s="224">
        <f>IF(N355="nulová",J355,0)</f>
        <v>0</v>
      </c>
      <c r="BJ355" s="23" t="s">
        <v>74</v>
      </c>
      <c r="BK355" s="224">
        <f>ROUND(I355*H355,2)</f>
        <v>0</v>
      </c>
      <c r="BL355" s="23" t="s">
        <v>530</v>
      </c>
      <c r="BM355" s="23" t="s">
        <v>544</v>
      </c>
    </row>
    <row r="356" spans="2:65" s="1" customFormat="1" ht="16.5" customHeight="1">
      <c r="B356" s="45"/>
      <c r="C356" s="213" t="s">
        <v>545</v>
      </c>
      <c r="D356" s="213" t="s">
        <v>118</v>
      </c>
      <c r="E356" s="214" t="s">
        <v>546</v>
      </c>
      <c r="F356" s="215" t="s">
        <v>547</v>
      </c>
      <c r="G356" s="216" t="s">
        <v>529</v>
      </c>
      <c r="H356" s="217">
        <v>1</v>
      </c>
      <c r="I356" s="218"/>
      <c r="J356" s="219">
        <f>ROUND(I356*H356,2)</f>
        <v>0</v>
      </c>
      <c r="K356" s="215" t="s">
        <v>122</v>
      </c>
      <c r="L356" s="71"/>
      <c r="M356" s="220" t="s">
        <v>21</v>
      </c>
      <c r="N356" s="221" t="s">
        <v>40</v>
      </c>
      <c r="O356" s="46"/>
      <c r="P356" s="222">
        <f>O356*H356</f>
        <v>0</v>
      </c>
      <c r="Q356" s="222">
        <v>0</v>
      </c>
      <c r="R356" s="222">
        <f>Q356*H356</f>
        <v>0</v>
      </c>
      <c r="S356" s="222">
        <v>0</v>
      </c>
      <c r="T356" s="223">
        <f>S356*H356</f>
        <v>0</v>
      </c>
      <c r="AR356" s="23" t="s">
        <v>530</v>
      </c>
      <c r="AT356" s="23" t="s">
        <v>118</v>
      </c>
      <c r="AU356" s="23" t="s">
        <v>81</v>
      </c>
      <c r="AY356" s="23" t="s">
        <v>116</v>
      </c>
      <c r="BE356" s="224">
        <f>IF(N356="základní",J356,0)</f>
        <v>0</v>
      </c>
      <c r="BF356" s="224">
        <f>IF(N356="snížená",J356,0)</f>
        <v>0</v>
      </c>
      <c r="BG356" s="224">
        <f>IF(N356="zákl. přenesená",J356,0)</f>
        <v>0</v>
      </c>
      <c r="BH356" s="224">
        <f>IF(N356="sníž. přenesená",J356,0)</f>
        <v>0</v>
      </c>
      <c r="BI356" s="224">
        <f>IF(N356="nulová",J356,0)</f>
        <v>0</v>
      </c>
      <c r="BJ356" s="23" t="s">
        <v>74</v>
      </c>
      <c r="BK356" s="224">
        <f>ROUND(I356*H356,2)</f>
        <v>0</v>
      </c>
      <c r="BL356" s="23" t="s">
        <v>530</v>
      </c>
      <c r="BM356" s="23" t="s">
        <v>548</v>
      </c>
    </row>
    <row r="357" spans="2:65" s="1" customFormat="1" ht="16.5" customHeight="1">
      <c r="B357" s="45"/>
      <c r="C357" s="213" t="s">
        <v>549</v>
      </c>
      <c r="D357" s="213" t="s">
        <v>118</v>
      </c>
      <c r="E357" s="214" t="s">
        <v>550</v>
      </c>
      <c r="F357" s="215" t="s">
        <v>551</v>
      </c>
      <c r="G357" s="216" t="s">
        <v>529</v>
      </c>
      <c r="H357" s="217">
        <v>1</v>
      </c>
      <c r="I357" s="218"/>
      <c r="J357" s="219">
        <f>ROUND(I357*H357,2)</f>
        <v>0</v>
      </c>
      <c r="K357" s="215" t="s">
        <v>122</v>
      </c>
      <c r="L357" s="71"/>
      <c r="M357" s="220" t="s">
        <v>21</v>
      </c>
      <c r="N357" s="221" t="s">
        <v>40</v>
      </c>
      <c r="O357" s="46"/>
      <c r="P357" s="222">
        <f>O357*H357</f>
        <v>0</v>
      </c>
      <c r="Q357" s="222">
        <v>0</v>
      </c>
      <c r="R357" s="222">
        <f>Q357*H357</f>
        <v>0</v>
      </c>
      <c r="S357" s="222">
        <v>0</v>
      </c>
      <c r="T357" s="223">
        <f>S357*H357</f>
        <v>0</v>
      </c>
      <c r="AR357" s="23" t="s">
        <v>530</v>
      </c>
      <c r="AT357" s="23" t="s">
        <v>118</v>
      </c>
      <c r="AU357" s="23" t="s">
        <v>81</v>
      </c>
      <c r="AY357" s="23" t="s">
        <v>116</v>
      </c>
      <c r="BE357" s="224">
        <f>IF(N357="základní",J357,0)</f>
        <v>0</v>
      </c>
      <c r="BF357" s="224">
        <f>IF(N357="snížená",J357,0)</f>
        <v>0</v>
      </c>
      <c r="BG357" s="224">
        <f>IF(N357="zákl. přenesená",J357,0)</f>
        <v>0</v>
      </c>
      <c r="BH357" s="224">
        <f>IF(N357="sníž. přenesená",J357,0)</f>
        <v>0</v>
      </c>
      <c r="BI357" s="224">
        <f>IF(N357="nulová",J357,0)</f>
        <v>0</v>
      </c>
      <c r="BJ357" s="23" t="s">
        <v>74</v>
      </c>
      <c r="BK357" s="224">
        <f>ROUND(I357*H357,2)</f>
        <v>0</v>
      </c>
      <c r="BL357" s="23" t="s">
        <v>530</v>
      </c>
      <c r="BM357" s="23" t="s">
        <v>552</v>
      </c>
    </row>
    <row r="358" spans="2:63" s="10" customFormat="1" ht="29.85" customHeight="1">
      <c r="B358" s="197"/>
      <c r="C358" s="198"/>
      <c r="D358" s="199" t="s">
        <v>68</v>
      </c>
      <c r="E358" s="211" t="s">
        <v>553</v>
      </c>
      <c r="F358" s="211" t="s">
        <v>554</v>
      </c>
      <c r="G358" s="198"/>
      <c r="H358" s="198"/>
      <c r="I358" s="201"/>
      <c r="J358" s="212">
        <f>BK358</f>
        <v>0</v>
      </c>
      <c r="K358" s="198"/>
      <c r="L358" s="203"/>
      <c r="M358" s="204"/>
      <c r="N358" s="205"/>
      <c r="O358" s="205"/>
      <c r="P358" s="206">
        <f>SUM(P359:P360)</f>
        <v>0</v>
      </c>
      <c r="Q358" s="205"/>
      <c r="R358" s="206">
        <f>SUM(R359:R360)</f>
        <v>0</v>
      </c>
      <c r="S358" s="205"/>
      <c r="T358" s="207">
        <f>SUM(T359:T360)</f>
        <v>0</v>
      </c>
      <c r="AR358" s="208" t="s">
        <v>150</v>
      </c>
      <c r="AT358" s="209" t="s">
        <v>68</v>
      </c>
      <c r="AU358" s="209" t="s">
        <v>74</v>
      </c>
      <c r="AY358" s="208" t="s">
        <v>116</v>
      </c>
      <c r="BK358" s="210">
        <f>SUM(BK359:BK360)</f>
        <v>0</v>
      </c>
    </row>
    <row r="359" spans="2:65" s="1" customFormat="1" ht="16.5" customHeight="1">
      <c r="B359" s="45"/>
      <c r="C359" s="213" t="s">
        <v>555</v>
      </c>
      <c r="D359" s="213" t="s">
        <v>118</v>
      </c>
      <c r="E359" s="214" t="s">
        <v>556</v>
      </c>
      <c r="F359" s="215" t="s">
        <v>557</v>
      </c>
      <c r="G359" s="216" t="s">
        <v>529</v>
      </c>
      <c r="H359" s="217">
        <v>1</v>
      </c>
      <c r="I359" s="218"/>
      <c r="J359" s="219">
        <f>ROUND(I359*H359,2)</f>
        <v>0</v>
      </c>
      <c r="K359" s="215" t="s">
        <v>122</v>
      </c>
      <c r="L359" s="71"/>
      <c r="M359" s="220" t="s">
        <v>21</v>
      </c>
      <c r="N359" s="221" t="s">
        <v>40</v>
      </c>
      <c r="O359" s="46"/>
      <c r="P359" s="222">
        <f>O359*H359</f>
        <v>0</v>
      </c>
      <c r="Q359" s="222">
        <v>0</v>
      </c>
      <c r="R359" s="222">
        <f>Q359*H359</f>
        <v>0</v>
      </c>
      <c r="S359" s="222">
        <v>0</v>
      </c>
      <c r="T359" s="223">
        <f>S359*H359</f>
        <v>0</v>
      </c>
      <c r="AR359" s="23" t="s">
        <v>530</v>
      </c>
      <c r="AT359" s="23" t="s">
        <v>118</v>
      </c>
      <c r="AU359" s="23" t="s">
        <v>81</v>
      </c>
      <c r="AY359" s="23" t="s">
        <v>116</v>
      </c>
      <c r="BE359" s="224">
        <f>IF(N359="základní",J359,0)</f>
        <v>0</v>
      </c>
      <c r="BF359" s="224">
        <f>IF(N359="snížená",J359,0)</f>
        <v>0</v>
      </c>
      <c r="BG359" s="224">
        <f>IF(N359="zákl. přenesená",J359,0)</f>
        <v>0</v>
      </c>
      <c r="BH359" s="224">
        <f>IF(N359="sníž. přenesená",J359,0)</f>
        <v>0</v>
      </c>
      <c r="BI359" s="224">
        <f>IF(N359="nulová",J359,0)</f>
        <v>0</v>
      </c>
      <c r="BJ359" s="23" t="s">
        <v>74</v>
      </c>
      <c r="BK359" s="224">
        <f>ROUND(I359*H359,2)</f>
        <v>0</v>
      </c>
      <c r="BL359" s="23" t="s">
        <v>530</v>
      </c>
      <c r="BM359" s="23" t="s">
        <v>558</v>
      </c>
    </row>
    <row r="360" spans="2:65" s="1" customFormat="1" ht="16.5" customHeight="1">
      <c r="B360" s="45"/>
      <c r="C360" s="213" t="s">
        <v>559</v>
      </c>
      <c r="D360" s="213" t="s">
        <v>118</v>
      </c>
      <c r="E360" s="214" t="s">
        <v>560</v>
      </c>
      <c r="F360" s="215" t="s">
        <v>561</v>
      </c>
      <c r="G360" s="216" t="s">
        <v>529</v>
      </c>
      <c r="H360" s="217">
        <v>1</v>
      </c>
      <c r="I360" s="218"/>
      <c r="J360" s="219">
        <f>ROUND(I360*H360,2)</f>
        <v>0</v>
      </c>
      <c r="K360" s="215" t="s">
        <v>122</v>
      </c>
      <c r="L360" s="71"/>
      <c r="M360" s="220" t="s">
        <v>21</v>
      </c>
      <c r="N360" s="270" t="s">
        <v>40</v>
      </c>
      <c r="O360" s="271"/>
      <c r="P360" s="272">
        <f>O360*H360</f>
        <v>0</v>
      </c>
      <c r="Q360" s="272">
        <v>0</v>
      </c>
      <c r="R360" s="272">
        <f>Q360*H360</f>
        <v>0</v>
      </c>
      <c r="S360" s="272">
        <v>0</v>
      </c>
      <c r="T360" s="273">
        <f>S360*H360</f>
        <v>0</v>
      </c>
      <c r="AR360" s="23" t="s">
        <v>530</v>
      </c>
      <c r="AT360" s="23" t="s">
        <v>118</v>
      </c>
      <c r="AU360" s="23" t="s">
        <v>81</v>
      </c>
      <c r="AY360" s="23" t="s">
        <v>116</v>
      </c>
      <c r="BE360" s="224">
        <f>IF(N360="základní",J360,0)</f>
        <v>0</v>
      </c>
      <c r="BF360" s="224">
        <f>IF(N360="snížená",J360,0)</f>
        <v>0</v>
      </c>
      <c r="BG360" s="224">
        <f>IF(N360="zákl. přenesená",J360,0)</f>
        <v>0</v>
      </c>
      <c r="BH360" s="224">
        <f>IF(N360="sníž. přenesená",J360,0)</f>
        <v>0</v>
      </c>
      <c r="BI360" s="224">
        <f>IF(N360="nulová",J360,0)</f>
        <v>0</v>
      </c>
      <c r="BJ360" s="23" t="s">
        <v>74</v>
      </c>
      <c r="BK360" s="224">
        <f>ROUND(I360*H360,2)</f>
        <v>0</v>
      </c>
      <c r="BL360" s="23" t="s">
        <v>530</v>
      </c>
      <c r="BM360" s="23" t="s">
        <v>562</v>
      </c>
    </row>
    <row r="361" spans="2:12" s="1" customFormat="1" ht="6.95" customHeight="1">
      <c r="B361" s="66"/>
      <c r="C361" s="67"/>
      <c r="D361" s="67"/>
      <c r="E361" s="67"/>
      <c r="F361" s="67"/>
      <c r="G361" s="67"/>
      <c r="H361" s="67"/>
      <c r="I361" s="159"/>
      <c r="J361" s="67"/>
      <c r="K361" s="67"/>
      <c r="L361" s="71"/>
    </row>
  </sheetData>
  <sheetProtection password="CC35" sheet="1" objects="1" scenarios="1" formatColumns="0" formatRows="0" autoFilter="0"/>
  <autoFilter ref="C81:K360"/>
  <mergeCells count="7">
    <mergeCell ref="E7:H7"/>
    <mergeCell ref="E22:H22"/>
    <mergeCell ref="E43:H43"/>
    <mergeCell ref="J47:J48"/>
    <mergeCell ref="E74:H74"/>
    <mergeCell ref="G1:H1"/>
    <mergeCell ref="L2:V2"/>
  </mergeCells>
  <hyperlinks>
    <hyperlink ref="F1:G1" location="C2" display="1) Krycí list soupisu"/>
    <hyperlink ref="G1:H1" location="C50"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74" customWidth="1"/>
    <col min="2" max="2" width="1.66796875" style="274" customWidth="1"/>
    <col min="3" max="4" width="5" style="274" customWidth="1"/>
    <col min="5" max="5" width="11.66015625" style="274" customWidth="1"/>
    <col min="6" max="6" width="9.16015625" style="274" customWidth="1"/>
    <col min="7" max="7" width="5" style="274" customWidth="1"/>
    <col min="8" max="8" width="77.83203125" style="274" customWidth="1"/>
    <col min="9" max="10" width="20" style="274" customWidth="1"/>
    <col min="11" max="11" width="1.66796875" style="274" customWidth="1"/>
  </cols>
  <sheetData>
    <row r="1" ht="37.5" customHeight="1"/>
    <row r="2" spans="2:11" ht="7.5" customHeight="1">
      <c r="B2" s="275"/>
      <c r="C2" s="276"/>
      <c r="D2" s="276"/>
      <c r="E2" s="276"/>
      <c r="F2" s="276"/>
      <c r="G2" s="276"/>
      <c r="H2" s="276"/>
      <c r="I2" s="276"/>
      <c r="J2" s="276"/>
      <c r="K2" s="277"/>
    </row>
    <row r="3" spans="2:11" s="14" customFormat="1" ht="45" customHeight="1">
      <c r="B3" s="278"/>
      <c r="C3" s="279" t="s">
        <v>563</v>
      </c>
      <c r="D3" s="279"/>
      <c r="E3" s="279"/>
      <c r="F3" s="279"/>
      <c r="G3" s="279"/>
      <c r="H3" s="279"/>
      <c r="I3" s="279"/>
      <c r="J3" s="279"/>
      <c r="K3" s="280"/>
    </row>
    <row r="4" spans="2:11" ht="25.5" customHeight="1">
      <c r="B4" s="281"/>
      <c r="C4" s="282" t="s">
        <v>564</v>
      </c>
      <c r="D4" s="282"/>
      <c r="E4" s="282"/>
      <c r="F4" s="282"/>
      <c r="G4" s="282"/>
      <c r="H4" s="282"/>
      <c r="I4" s="282"/>
      <c r="J4" s="282"/>
      <c r="K4" s="283"/>
    </row>
    <row r="5" spans="2:11" ht="5.25" customHeight="1">
      <c r="B5" s="281"/>
      <c r="C5" s="284"/>
      <c r="D5" s="284"/>
      <c r="E5" s="284"/>
      <c r="F5" s="284"/>
      <c r="G5" s="284"/>
      <c r="H5" s="284"/>
      <c r="I5" s="284"/>
      <c r="J5" s="284"/>
      <c r="K5" s="283"/>
    </row>
    <row r="6" spans="2:11" ht="15" customHeight="1">
      <c r="B6" s="281"/>
      <c r="C6" s="285" t="s">
        <v>565</v>
      </c>
      <c r="D6" s="285"/>
      <c r="E6" s="285"/>
      <c r="F6" s="285"/>
      <c r="G6" s="285"/>
      <c r="H6" s="285"/>
      <c r="I6" s="285"/>
      <c r="J6" s="285"/>
      <c r="K6" s="283"/>
    </row>
    <row r="7" spans="2:11" ht="15" customHeight="1">
      <c r="B7" s="286"/>
      <c r="C7" s="285" t="s">
        <v>566</v>
      </c>
      <c r="D7" s="285"/>
      <c r="E7" s="285"/>
      <c r="F7" s="285"/>
      <c r="G7" s="285"/>
      <c r="H7" s="285"/>
      <c r="I7" s="285"/>
      <c r="J7" s="285"/>
      <c r="K7" s="283"/>
    </row>
    <row r="8" spans="2:11" ht="12.75" customHeight="1">
      <c r="B8" s="286"/>
      <c r="C8" s="285"/>
      <c r="D8" s="285"/>
      <c r="E8" s="285"/>
      <c r="F8" s="285"/>
      <c r="G8" s="285"/>
      <c r="H8" s="285"/>
      <c r="I8" s="285"/>
      <c r="J8" s="285"/>
      <c r="K8" s="283"/>
    </row>
    <row r="9" spans="2:11" ht="15" customHeight="1">
      <c r="B9" s="286"/>
      <c r="C9" s="285" t="s">
        <v>567</v>
      </c>
      <c r="D9" s="285"/>
      <c r="E9" s="285"/>
      <c r="F9" s="285"/>
      <c r="G9" s="285"/>
      <c r="H9" s="285"/>
      <c r="I9" s="285"/>
      <c r="J9" s="285"/>
      <c r="K9" s="283"/>
    </row>
    <row r="10" spans="2:11" ht="15" customHeight="1">
      <c r="B10" s="286"/>
      <c r="C10" s="285"/>
      <c r="D10" s="285" t="s">
        <v>568</v>
      </c>
      <c r="E10" s="285"/>
      <c r="F10" s="285"/>
      <c r="G10" s="285"/>
      <c r="H10" s="285"/>
      <c r="I10" s="285"/>
      <c r="J10" s="285"/>
      <c r="K10" s="283"/>
    </row>
    <row r="11" spans="2:11" ht="15" customHeight="1">
      <c r="B11" s="286"/>
      <c r="C11" s="287"/>
      <c r="D11" s="285" t="s">
        <v>569</v>
      </c>
      <c r="E11" s="285"/>
      <c r="F11" s="285"/>
      <c r="G11" s="285"/>
      <c r="H11" s="285"/>
      <c r="I11" s="285"/>
      <c r="J11" s="285"/>
      <c r="K11" s="283"/>
    </row>
    <row r="12" spans="2:11" ht="12.75" customHeight="1">
      <c r="B12" s="286"/>
      <c r="C12" s="287"/>
      <c r="D12" s="287"/>
      <c r="E12" s="287"/>
      <c r="F12" s="287"/>
      <c r="G12" s="287"/>
      <c r="H12" s="287"/>
      <c r="I12" s="287"/>
      <c r="J12" s="287"/>
      <c r="K12" s="283"/>
    </row>
    <row r="13" spans="2:11" ht="15" customHeight="1">
      <c r="B13" s="286"/>
      <c r="C13" s="287"/>
      <c r="D13" s="285" t="s">
        <v>570</v>
      </c>
      <c r="E13" s="285"/>
      <c r="F13" s="285"/>
      <c r="G13" s="285"/>
      <c r="H13" s="285"/>
      <c r="I13" s="285"/>
      <c r="J13" s="285"/>
      <c r="K13" s="283"/>
    </row>
    <row r="14" spans="2:11" ht="15" customHeight="1">
      <c r="B14" s="286"/>
      <c r="C14" s="287"/>
      <c r="D14" s="285" t="s">
        <v>571</v>
      </c>
      <c r="E14" s="285"/>
      <c r="F14" s="285"/>
      <c r="G14" s="285"/>
      <c r="H14" s="285"/>
      <c r="I14" s="285"/>
      <c r="J14" s="285"/>
      <c r="K14" s="283"/>
    </row>
    <row r="15" spans="2:11" ht="15" customHeight="1">
      <c r="B15" s="286"/>
      <c r="C15" s="287"/>
      <c r="D15" s="285" t="s">
        <v>572</v>
      </c>
      <c r="E15" s="285"/>
      <c r="F15" s="285"/>
      <c r="G15" s="285"/>
      <c r="H15" s="285"/>
      <c r="I15" s="285"/>
      <c r="J15" s="285"/>
      <c r="K15" s="283"/>
    </row>
    <row r="16" spans="2:11" ht="15" customHeight="1">
      <c r="B16" s="286"/>
      <c r="C16" s="287"/>
      <c r="D16" s="287"/>
      <c r="E16" s="288" t="s">
        <v>73</v>
      </c>
      <c r="F16" s="285" t="s">
        <v>573</v>
      </c>
      <c r="G16" s="285"/>
      <c r="H16" s="285"/>
      <c r="I16" s="285"/>
      <c r="J16" s="285"/>
      <c r="K16" s="283"/>
    </row>
    <row r="17" spans="2:11" ht="15" customHeight="1">
      <c r="B17" s="286"/>
      <c r="C17" s="287"/>
      <c r="D17" s="287"/>
      <c r="E17" s="288" t="s">
        <v>574</v>
      </c>
      <c r="F17" s="285" t="s">
        <v>575</v>
      </c>
      <c r="G17" s="285"/>
      <c r="H17" s="285"/>
      <c r="I17" s="285"/>
      <c r="J17" s="285"/>
      <c r="K17" s="283"/>
    </row>
    <row r="18" spans="2:11" ht="15" customHeight="1">
      <c r="B18" s="286"/>
      <c r="C18" s="287"/>
      <c r="D18" s="287"/>
      <c r="E18" s="288" t="s">
        <v>576</v>
      </c>
      <c r="F18" s="285" t="s">
        <v>577</v>
      </c>
      <c r="G18" s="285"/>
      <c r="H18" s="285"/>
      <c r="I18" s="285"/>
      <c r="J18" s="285"/>
      <c r="K18" s="283"/>
    </row>
    <row r="19" spans="2:11" ht="15" customHeight="1">
      <c r="B19" s="286"/>
      <c r="C19" s="287"/>
      <c r="D19" s="287"/>
      <c r="E19" s="288" t="s">
        <v>578</v>
      </c>
      <c r="F19" s="285" t="s">
        <v>579</v>
      </c>
      <c r="G19" s="285"/>
      <c r="H19" s="285"/>
      <c r="I19" s="285"/>
      <c r="J19" s="285"/>
      <c r="K19" s="283"/>
    </row>
    <row r="20" spans="2:11" ht="15" customHeight="1">
      <c r="B20" s="286"/>
      <c r="C20" s="287"/>
      <c r="D20" s="287"/>
      <c r="E20" s="288" t="s">
        <v>580</v>
      </c>
      <c r="F20" s="285" t="s">
        <v>581</v>
      </c>
      <c r="G20" s="285"/>
      <c r="H20" s="285"/>
      <c r="I20" s="285"/>
      <c r="J20" s="285"/>
      <c r="K20" s="283"/>
    </row>
    <row r="21" spans="2:11" ht="15" customHeight="1">
      <c r="B21" s="286"/>
      <c r="C21" s="287"/>
      <c r="D21" s="287"/>
      <c r="E21" s="288" t="s">
        <v>582</v>
      </c>
      <c r="F21" s="285" t="s">
        <v>583</v>
      </c>
      <c r="G21" s="285"/>
      <c r="H21" s="285"/>
      <c r="I21" s="285"/>
      <c r="J21" s="285"/>
      <c r="K21" s="283"/>
    </row>
    <row r="22" spans="2:11" ht="12.75" customHeight="1">
      <c r="B22" s="286"/>
      <c r="C22" s="287"/>
      <c r="D22" s="287"/>
      <c r="E22" s="287"/>
      <c r="F22" s="287"/>
      <c r="G22" s="287"/>
      <c r="H22" s="287"/>
      <c r="I22" s="287"/>
      <c r="J22" s="287"/>
      <c r="K22" s="283"/>
    </row>
    <row r="23" spans="2:11" ht="15" customHeight="1">
      <c r="B23" s="286"/>
      <c r="C23" s="285" t="s">
        <v>584</v>
      </c>
      <c r="D23" s="285"/>
      <c r="E23" s="285"/>
      <c r="F23" s="285"/>
      <c r="G23" s="285"/>
      <c r="H23" s="285"/>
      <c r="I23" s="285"/>
      <c r="J23" s="285"/>
      <c r="K23" s="283"/>
    </row>
    <row r="24" spans="2:11" ht="15" customHeight="1">
      <c r="B24" s="286"/>
      <c r="C24" s="285" t="s">
        <v>585</v>
      </c>
      <c r="D24" s="285"/>
      <c r="E24" s="285"/>
      <c r="F24" s="285"/>
      <c r="G24" s="285"/>
      <c r="H24" s="285"/>
      <c r="I24" s="285"/>
      <c r="J24" s="285"/>
      <c r="K24" s="283"/>
    </row>
    <row r="25" spans="2:11" ht="15" customHeight="1">
      <c r="B25" s="286"/>
      <c r="C25" s="285"/>
      <c r="D25" s="285" t="s">
        <v>586</v>
      </c>
      <c r="E25" s="285"/>
      <c r="F25" s="285"/>
      <c r="G25" s="285"/>
      <c r="H25" s="285"/>
      <c r="I25" s="285"/>
      <c r="J25" s="285"/>
      <c r="K25" s="283"/>
    </row>
    <row r="26" spans="2:11" ht="15" customHeight="1">
      <c r="B26" s="286"/>
      <c r="C26" s="287"/>
      <c r="D26" s="285" t="s">
        <v>587</v>
      </c>
      <c r="E26" s="285"/>
      <c r="F26" s="285"/>
      <c r="G26" s="285"/>
      <c r="H26" s="285"/>
      <c r="I26" s="285"/>
      <c r="J26" s="285"/>
      <c r="K26" s="283"/>
    </row>
    <row r="27" spans="2:11" ht="12.75" customHeight="1">
      <c r="B27" s="286"/>
      <c r="C27" s="287"/>
      <c r="D27" s="287"/>
      <c r="E27" s="287"/>
      <c r="F27" s="287"/>
      <c r="G27" s="287"/>
      <c r="H27" s="287"/>
      <c r="I27" s="287"/>
      <c r="J27" s="287"/>
      <c r="K27" s="283"/>
    </row>
    <row r="28" spans="2:11" ht="15" customHeight="1">
      <c r="B28" s="286"/>
      <c r="C28" s="287"/>
      <c r="D28" s="285" t="s">
        <v>588</v>
      </c>
      <c r="E28" s="285"/>
      <c r="F28" s="285"/>
      <c r="G28" s="285"/>
      <c r="H28" s="285"/>
      <c r="I28" s="285"/>
      <c r="J28" s="285"/>
      <c r="K28" s="283"/>
    </row>
    <row r="29" spans="2:11" ht="15" customHeight="1">
      <c r="B29" s="286"/>
      <c r="C29" s="287"/>
      <c r="D29" s="285" t="s">
        <v>589</v>
      </c>
      <c r="E29" s="285"/>
      <c r="F29" s="285"/>
      <c r="G29" s="285"/>
      <c r="H29" s="285"/>
      <c r="I29" s="285"/>
      <c r="J29" s="285"/>
      <c r="K29" s="283"/>
    </row>
    <row r="30" spans="2:11" ht="12.75" customHeight="1">
      <c r="B30" s="286"/>
      <c r="C30" s="287"/>
      <c r="D30" s="287"/>
      <c r="E30" s="287"/>
      <c r="F30" s="287"/>
      <c r="G30" s="287"/>
      <c r="H30" s="287"/>
      <c r="I30" s="287"/>
      <c r="J30" s="287"/>
      <c r="K30" s="283"/>
    </row>
    <row r="31" spans="2:11" ht="15" customHeight="1">
      <c r="B31" s="286"/>
      <c r="C31" s="287"/>
      <c r="D31" s="285" t="s">
        <v>590</v>
      </c>
      <c r="E31" s="285"/>
      <c r="F31" s="285"/>
      <c r="G31" s="285"/>
      <c r="H31" s="285"/>
      <c r="I31" s="285"/>
      <c r="J31" s="285"/>
      <c r="K31" s="283"/>
    </row>
    <row r="32" spans="2:11" ht="15" customHeight="1">
      <c r="B32" s="286"/>
      <c r="C32" s="287"/>
      <c r="D32" s="285" t="s">
        <v>591</v>
      </c>
      <c r="E32" s="285"/>
      <c r="F32" s="285"/>
      <c r="G32" s="285"/>
      <c r="H32" s="285"/>
      <c r="I32" s="285"/>
      <c r="J32" s="285"/>
      <c r="K32" s="283"/>
    </row>
    <row r="33" spans="2:11" ht="15" customHeight="1">
      <c r="B33" s="286"/>
      <c r="C33" s="287"/>
      <c r="D33" s="285" t="s">
        <v>592</v>
      </c>
      <c r="E33" s="285"/>
      <c r="F33" s="285"/>
      <c r="G33" s="285"/>
      <c r="H33" s="285"/>
      <c r="I33" s="285"/>
      <c r="J33" s="285"/>
      <c r="K33" s="283"/>
    </row>
    <row r="34" spans="2:11" ht="15" customHeight="1">
      <c r="B34" s="286"/>
      <c r="C34" s="287"/>
      <c r="D34" s="285"/>
      <c r="E34" s="289" t="s">
        <v>101</v>
      </c>
      <c r="F34" s="285"/>
      <c r="G34" s="285" t="s">
        <v>593</v>
      </c>
      <c r="H34" s="285"/>
      <c r="I34" s="285"/>
      <c r="J34" s="285"/>
      <c r="K34" s="283"/>
    </row>
    <row r="35" spans="2:11" ht="30.75" customHeight="1">
      <c r="B35" s="286"/>
      <c r="C35" s="287"/>
      <c r="D35" s="285"/>
      <c r="E35" s="289" t="s">
        <v>594</v>
      </c>
      <c r="F35" s="285"/>
      <c r="G35" s="285" t="s">
        <v>595</v>
      </c>
      <c r="H35" s="285"/>
      <c r="I35" s="285"/>
      <c r="J35" s="285"/>
      <c r="K35" s="283"/>
    </row>
    <row r="36" spans="2:11" ht="15" customHeight="1">
      <c r="B36" s="286"/>
      <c r="C36" s="287"/>
      <c r="D36" s="285"/>
      <c r="E36" s="289" t="s">
        <v>50</v>
      </c>
      <c r="F36" s="285"/>
      <c r="G36" s="285" t="s">
        <v>596</v>
      </c>
      <c r="H36" s="285"/>
      <c r="I36" s="285"/>
      <c r="J36" s="285"/>
      <c r="K36" s="283"/>
    </row>
    <row r="37" spans="2:11" ht="15" customHeight="1">
      <c r="B37" s="286"/>
      <c r="C37" s="287"/>
      <c r="D37" s="285"/>
      <c r="E37" s="289" t="s">
        <v>102</v>
      </c>
      <c r="F37" s="285"/>
      <c r="G37" s="285" t="s">
        <v>597</v>
      </c>
      <c r="H37" s="285"/>
      <c r="I37" s="285"/>
      <c r="J37" s="285"/>
      <c r="K37" s="283"/>
    </row>
    <row r="38" spans="2:11" ht="15" customHeight="1">
      <c r="B38" s="286"/>
      <c r="C38" s="287"/>
      <c r="D38" s="285"/>
      <c r="E38" s="289" t="s">
        <v>103</v>
      </c>
      <c r="F38" s="285"/>
      <c r="G38" s="285" t="s">
        <v>598</v>
      </c>
      <c r="H38" s="285"/>
      <c r="I38" s="285"/>
      <c r="J38" s="285"/>
      <c r="K38" s="283"/>
    </row>
    <row r="39" spans="2:11" ht="15" customHeight="1">
      <c r="B39" s="286"/>
      <c r="C39" s="287"/>
      <c r="D39" s="285"/>
      <c r="E39" s="289" t="s">
        <v>104</v>
      </c>
      <c r="F39" s="285"/>
      <c r="G39" s="285" t="s">
        <v>599</v>
      </c>
      <c r="H39" s="285"/>
      <c r="I39" s="285"/>
      <c r="J39" s="285"/>
      <c r="K39" s="283"/>
    </row>
    <row r="40" spans="2:11" ht="15" customHeight="1">
      <c r="B40" s="286"/>
      <c r="C40" s="287"/>
      <c r="D40" s="285"/>
      <c r="E40" s="289" t="s">
        <v>600</v>
      </c>
      <c r="F40" s="285"/>
      <c r="G40" s="285" t="s">
        <v>601</v>
      </c>
      <c r="H40" s="285"/>
      <c r="I40" s="285"/>
      <c r="J40" s="285"/>
      <c r="K40" s="283"/>
    </row>
    <row r="41" spans="2:11" ht="15" customHeight="1">
      <c r="B41" s="286"/>
      <c r="C41" s="287"/>
      <c r="D41" s="285"/>
      <c r="E41" s="289"/>
      <c r="F41" s="285"/>
      <c r="G41" s="285" t="s">
        <v>602</v>
      </c>
      <c r="H41" s="285"/>
      <c r="I41" s="285"/>
      <c r="J41" s="285"/>
      <c r="K41" s="283"/>
    </row>
    <row r="42" spans="2:11" ht="15" customHeight="1">
      <c r="B42" s="286"/>
      <c r="C42" s="287"/>
      <c r="D42" s="285"/>
      <c r="E42" s="289" t="s">
        <v>603</v>
      </c>
      <c r="F42" s="285"/>
      <c r="G42" s="285" t="s">
        <v>604</v>
      </c>
      <c r="H42" s="285"/>
      <c r="I42" s="285"/>
      <c r="J42" s="285"/>
      <c r="K42" s="283"/>
    </row>
    <row r="43" spans="2:11" ht="15" customHeight="1">
      <c r="B43" s="286"/>
      <c r="C43" s="287"/>
      <c r="D43" s="285"/>
      <c r="E43" s="289" t="s">
        <v>106</v>
      </c>
      <c r="F43" s="285"/>
      <c r="G43" s="285" t="s">
        <v>605</v>
      </c>
      <c r="H43" s="285"/>
      <c r="I43" s="285"/>
      <c r="J43" s="285"/>
      <c r="K43" s="283"/>
    </row>
    <row r="44" spans="2:11" ht="12.75" customHeight="1">
      <c r="B44" s="286"/>
      <c r="C44" s="287"/>
      <c r="D44" s="285"/>
      <c r="E44" s="285"/>
      <c r="F44" s="285"/>
      <c r="G44" s="285"/>
      <c r="H44" s="285"/>
      <c r="I44" s="285"/>
      <c r="J44" s="285"/>
      <c r="K44" s="283"/>
    </row>
    <row r="45" spans="2:11" ht="15" customHeight="1">
      <c r="B45" s="286"/>
      <c r="C45" s="287"/>
      <c r="D45" s="285" t="s">
        <v>606</v>
      </c>
      <c r="E45" s="285"/>
      <c r="F45" s="285"/>
      <c r="G45" s="285"/>
      <c r="H45" s="285"/>
      <c r="I45" s="285"/>
      <c r="J45" s="285"/>
      <c r="K45" s="283"/>
    </row>
    <row r="46" spans="2:11" ht="15" customHeight="1">
      <c r="B46" s="286"/>
      <c r="C46" s="287"/>
      <c r="D46" s="287"/>
      <c r="E46" s="285" t="s">
        <v>607</v>
      </c>
      <c r="F46" s="285"/>
      <c r="G46" s="285"/>
      <c r="H46" s="285"/>
      <c r="I46" s="285"/>
      <c r="J46" s="285"/>
      <c r="K46" s="283"/>
    </row>
    <row r="47" spans="2:11" ht="15" customHeight="1">
      <c r="B47" s="286"/>
      <c r="C47" s="287"/>
      <c r="D47" s="287"/>
      <c r="E47" s="285" t="s">
        <v>608</v>
      </c>
      <c r="F47" s="285"/>
      <c r="G47" s="285"/>
      <c r="H47" s="285"/>
      <c r="I47" s="285"/>
      <c r="J47" s="285"/>
      <c r="K47" s="283"/>
    </row>
    <row r="48" spans="2:11" ht="15" customHeight="1">
      <c r="B48" s="286"/>
      <c r="C48" s="287"/>
      <c r="D48" s="287"/>
      <c r="E48" s="285" t="s">
        <v>609</v>
      </c>
      <c r="F48" s="285"/>
      <c r="G48" s="285"/>
      <c r="H48" s="285"/>
      <c r="I48" s="285"/>
      <c r="J48" s="285"/>
      <c r="K48" s="283"/>
    </row>
    <row r="49" spans="2:11" ht="15" customHeight="1">
      <c r="B49" s="286"/>
      <c r="C49" s="287"/>
      <c r="D49" s="285" t="s">
        <v>610</v>
      </c>
      <c r="E49" s="285"/>
      <c r="F49" s="285"/>
      <c r="G49" s="285"/>
      <c r="H49" s="285"/>
      <c r="I49" s="285"/>
      <c r="J49" s="285"/>
      <c r="K49" s="283"/>
    </row>
    <row r="50" spans="2:11" ht="25.5" customHeight="1">
      <c r="B50" s="281"/>
      <c r="C50" s="282" t="s">
        <v>611</v>
      </c>
      <c r="D50" s="282"/>
      <c r="E50" s="282"/>
      <c r="F50" s="282"/>
      <c r="G50" s="282"/>
      <c r="H50" s="282"/>
      <c r="I50" s="282"/>
      <c r="J50" s="282"/>
      <c r="K50" s="283"/>
    </row>
    <row r="51" spans="2:11" ht="5.25" customHeight="1">
      <c r="B51" s="281"/>
      <c r="C51" s="284"/>
      <c r="D51" s="284"/>
      <c r="E51" s="284"/>
      <c r="F51" s="284"/>
      <c r="G51" s="284"/>
      <c r="H51" s="284"/>
      <c r="I51" s="284"/>
      <c r="J51" s="284"/>
      <c r="K51" s="283"/>
    </row>
    <row r="52" spans="2:11" ht="15" customHeight="1">
      <c r="B52" s="281"/>
      <c r="C52" s="285" t="s">
        <v>612</v>
      </c>
      <c r="D52" s="285"/>
      <c r="E52" s="285"/>
      <c r="F52" s="285"/>
      <c r="G52" s="285"/>
      <c r="H52" s="285"/>
      <c r="I52" s="285"/>
      <c r="J52" s="285"/>
      <c r="K52" s="283"/>
    </row>
    <row r="53" spans="2:11" ht="15" customHeight="1">
      <c r="B53" s="281"/>
      <c r="C53" s="285" t="s">
        <v>613</v>
      </c>
      <c r="D53" s="285"/>
      <c r="E53" s="285"/>
      <c r="F53" s="285"/>
      <c r="G53" s="285"/>
      <c r="H53" s="285"/>
      <c r="I53" s="285"/>
      <c r="J53" s="285"/>
      <c r="K53" s="283"/>
    </row>
    <row r="54" spans="2:11" ht="12.75" customHeight="1">
      <c r="B54" s="281"/>
      <c r="C54" s="285"/>
      <c r="D54" s="285"/>
      <c r="E54" s="285"/>
      <c r="F54" s="285"/>
      <c r="G54" s="285"/>
      <c r="H54" s="285"/>
      <c r="I54" s="285"/>
      <c r="J54" s="285"/>
      <c r="K54" s="283"/>
    </row>
    <row r="55" spans="2:11" ht="15" customHeight="1">
      <c r="B55" s="281"/>
      <c r="C55" s="285" t="s">
        <v>614</v>
      </c>
      <c r="D55" s="285"/>
      <c r="E55" s="285"/>
      <c r="F55" s="285"/>
      <c r="G55" s="285"/>
      <c r="H55" s="285"/>
      <c r="I55" s="285"/>
      <c r="J55" s="285"/>
      <c r="K55" s="283"/>
    </row>
    <row r="56" spans="2:11" ht="15" customHeight="1">
      <c r="B56" s="281"/>
      <c r="C56" s="287"/>
      <c r="D56" s="285" t="s">
        <v>615</v>
      </c>
      <c r="E56" s="285"/>
      <c r="F56" s="285"/>
      <c r="G56" s="285"/>
      <c r="H56" s="285"/>
      <c r="I56" s="285"/>
      <c r="J56" s="285"/>
      <c r="K56" s="283"/>
    </row>
    <row r="57" spans="2:11" ht="15" customHeight="1">
      <c r="B57" s="281"/>
      <c r="C57" s="287"/>
      <c r="D57" s="285" t="s">
        <v>616</v>
      </c>
      <c r="E57" s="285"/>
      <c r="F57" s="285"/>
      <c r="G57" s="285"/>
      <c r="H57" s="285"/>
      <c r="I57" s="285"/>
      <c r="J57" s="285"/>
      <c r="K57" s="283"/>
    </row>
    <row r="58" spans="2:11" ht="15" customHeight="1">
      <c r="B58" s="281"/>
      <c r="C58" s="287"/>
      <c r="D58" s="285" t="s">
        <v>617</v>
      </c>
      <c r="E58" s="285"/>
      <c r="F58" s="285"/>
      <c r="G58" s="285"/>
      <c r="H58" s="285"/>
      <c r="I58" s="285"/>
      <c r="J58" s="285"/>
      <c r="K58" s="283"/>
    </row>
    <row r="59" spans="2:11" ht="15" customHeight="1">
      <c r="B59" s="281"/>
      <c r="C59" s="287"/>
      <c r="D59" s="285" t="s">
        <v>618</v>
      </c>
      <c r="E59" s="285"/>
      <c r="F59" s="285"/>
      <c r="G59" s="285"/>
      <c r="H59" s="285"/>
      <c r="I59" s="285"/>
      <c r="J59" s="285"/>
      <c r="K59" s="283"/>
    </row>
    <row r="60" spans="2:11" ht="15" customHeight="1">
      <c r="B60" s="281"/>
      <c r="C60" s="287"/>
      <c r="D60" s="290" t="s">
        <v>619</v>
      </c>
      <c r="E60" s="290"/>
      <c r="F60" s="290"/>
      <c r="G60" s="290"/>
      <c r="H60" s="290"/>
      <c r="I60" s="290"/>
      <c r="J60" s="290"/>
      <c r="K60" s="283"/>
    </row>
    <row r="61" spans="2:11" ht="15" customHeight="1">
      <c r="B61" s="281"/>
      <c r="C61" s="287"/>
      <c r="D61" s="285" t="s">
        <v>620</v>
      </c>
      <c r="E61" s="285"/>
      <c r="F61" s="285"/>
      <c r="G61" s="285"/>
      <c r="H61" s="285"/>
      <c r="I61" s="285"/>
      <c r="J61" s="285"/>
      <c r="K61" s="283"/>
    </row>
    <row r="62" spans="2:11" ht="12.75" customHeight="1">
      <c r="B62" s="281"/>
      <c r="C62" s="287"/>
      <c r="D62" s="287"/>
      <c r="E62" s="291"/>
      <c r="F62" s="287"/>
      <c r="G62" s="287"/>
      <c r="H62" s="287"/>
      <c r="I62" s="287"/>
      <c r="J62" s="287"/>
      <c r="K62" s="283"/>
    </row>
    <row r="63" spans="2:11" ht="15" customHeight="1">
      <c r="B63" s="281"/>
      <c r="C63" s="287"/>
      <c r="D63" s="285" t="s">
        <v>621</v>
      </c>
      <c r="E63" s="285"/>
      <c r="F63" s="285"/>
      <c r="G63" s="285"/>
      <c r="H63" s="285"/>
      <c r="I63" s="285"/>
      <c r="J63" s="285"/>
      <c r="K63" s="283"/>
    </row>
    <row r="64" spans="2:11" ht="15" customHeight="1">
      <c r="B64" s="281"/>
      <c r="C64" s="287"/>
      <c r="D64" s="290" t="s">
        <v>622</v>
      </c>
      <c r="E64" s="290"/>
      <c r="F64" s="290"/>
      <c r="G64" s="290"/>
      <c r="H64" s="290"/>
      <c r="I64" s="290"/>
      <c r="J64" s="290"/>
      <c r="K64" s="283"/>
    </row>
    <row r="65" spans="2:11" ht="15" customHeight="1">
      <c r="B65" s="281"/>
      <c r="C65" s="287"/>
      <c r="D65" s="285" t="s">
        <v>623</v>
      </c>
      <c r="E65" s="285"/>
      <c r="F65" s="285"/>
      <c r="G65" s="285"/>
      <c r="H65" s="285"/>
      <c r="I65" s="285"/>
      <c r="J65" s="285"/>
      <c r="K65" s="283"/>
    </row>
    <row r="66" spans="2:11" ht="15" customHeight="1">
      <c r="B66" s="281"/>
      <c r="C66" s="287"/>
      <c r="D66" s="285" t="s">
        <v>624</v>
      </c>
      <c r="E66" s="285"/>
      <c r="F66" s="285"/>
      <c r="G66" s="285"/>
      <c r="H66" s="285"/>
      <c r="I66" s="285"/>
      <c r="J66" s="285"/>
      <c r="K66" s="283"/>
    </row>
    <row r="67" spans="2:11" ht="15" customHeight="1">
      <c r="B67" s="281"/>
      <c r="C67" s="287"/>
      <c r="D67" s="285" t="s">
        <v>625</v>
      </c>
      <c r="E67" s="285"/>
      <c r="F67" s="285"/>
      <c r="G67" s="285"/>
      <c r="H67" s="285"/>
      <c r="I67" s="285"/>
      <c r="J67" s="285"/>
      <c r="K67" s="283"/>
    </row>
    <row r="68" spans="2:11" ht="15" customHeight="1">
      <c r="B68" s="281"/>
      <c r="C68" s="287"/>
      <c r="D68" s="285" t="s">
        <v>626</v>
      </c>
      <c r="E68" s="285"/>
      <c r="F68" s="285"/>
      <c r="G68" s="285"/>
      <c r="H68" s="285"/>
      <c r="I68" s="285"/>
      <c r="J68" s="285"/>
      <c r="K68" s="283"/>
    </row>
    <row r="69" spans="2:11" ht="12.75" customHeight="1">
      <c r="B69" s="292"/>
      <c r="C69" s="293"/>
      <c r="D69" s="293"/>
      <c r="E69" s="293"/>
      <c r="F69" s="293"/>
      <c r="G69" s="293"/>
      <c r="H69" s="293"/>
      <c r="I69" s="293"/>
      <c r="J69" s="293"/>
      <c r="K69" s="294"/>
    </row>
    <row r="70" spans="2:11" ht="18.75" customHeight="1">
      <c r="B70" s="295"/>
      <c r="C70" s="295"/>
      <c r="D70" s="295"/>
      <c r="E70" s="295"/>
      <c r="F70" s="295"/>
      <c r="G70" s="295"/>
      <c r="H70" s="295"/>
      <c r="I70" s="295"/>
      <c r="J70" s="295"/>
      <c r="K70" s="296"/>
    </row>
    <row r="71" spans="2:11" ht="18.75" customHeight="1">
      <c r="B71" s="296"/>
      <c r="C71" s="296"/>
      <c r="D71" s="296"/>
      <c r="E71" s="296"/>
      <c r="F71" s="296"/>
      <c r="G71" s="296"/>
      <c r="H71" s="296"/>
      <c r="I71" s="296"/>
      <c r="J71" s="296"/>
      <c r="K71" s="296"/>
    </row>
    <row r="72" spans="2:11" ht="7.5" customHeight="1">
      <c r="B72" s="297"/>
      <c r="C72" s="298"/>
      <c r="D72" s="298"/>
      <c r="E72" s="298"/>
      <c r="F72" s="298"/>
      <c r="G72" s="298"/>
      <c r="H72" s="298"/>
      <c r="I72" s="298"/>
      <c r="J72" s="298"/>
      <c r="K72" s="299"/>
    </row>
    <row r="73" spans="2:11" ht="45" customHeight="1">
      <c r="B73" s="300"/>
      <c r="C73" s="301" t="s">
        <v>80</v>
      </c>
      <c r="D73" s="301"/>
      <c r="E73" s="301"/>
      <c r="F73" s="301"/>
      <c r="G73" s="301"/>
      <c r="H73" s="301"/>
      <c r="I73" s="301"/>
      <c r="J73" s="301"/>
      <c r="K73" s="302"/>
    </row>
    <row r="74" spans="2:11" ht="17.25" customHeight="1">
      <c r="B74" s="300"/>
      <c r="C74" s="303" t="s">
        <v>627</v>
      </c>
      <c r="D74" s="303"/>
      <c r="E74" s="303"/>
      <c r="F74" s="303" t="s">
        <v>628</v>
      </c>
      <c r="G74" s="304"/>
      <c r="H74" s="303" t="s">
        <v>102</v>
      </c>
      <c r="I74" s="303" t="s">
        <v>54</v>
      </c>
      <c r="J74" s="303" t="s">
        <v>629</v>
      </c>
      <c r="K74" s="302"/>
    </row>
    <row r="75" spans="2:11" ht="17.25" customHeight="1">
      <c r="B75" s="300"/>
      <c r="C75" s="305" t="s">
        <v>630</v>
      </c>
      <c r="D75" s="305"/>
      <c r="E75" s="305"/>
      <c r="F75" s="306" t="s">
        <v>631</v>
      </c>
      <c r="G75" s="307"/>
      <c r="H75" s="305"/>
      <c r="I75" s="305"/>
      <c r="J75" s="305" t="s">
        <v>632</v>
      </c>
      <c r="K75" s="302"/>
    </row>
    <row r="76" spans="2:11" ht="5.25" customHeight="1">
      <c r="B76" s="300"/>
      <c r="C76" s="308"/>
      <c r="D76" s="308"/>
      <c r="E76" s="308"/>
      <c r="F76" s="308"/>
      <c r="G76" s="309"/>
      <c r="H76" s="308"/>
      <c r="I76" s="308"/>
      <c r="J76" s="308"/>
      <c r="K76" s="302"/>
    </row>
    <row r="77" spans="2:11" ht="15" customHeight="1">
      <c r="B77" s="300"/>
      <c r="C77" s="289" t="s">
        <v>50</v>
      </c>
      <c r="D77" s="308"/>
      <c r="E77" s="308"/>
      <c r="F77" s="310" t="s">
        <v>633</v>
      </c>
      <c r="G77" s="309"/>
      <c r="H77" s="289" t="s">
        <v>634</v>
      </c>
      <c r="I77" s="289" t="s">
        <v>635</v>
      </c>
      <c r="J77" s="289">
        <v>20</v>
      </c>
      <c r="K77" s="302"/>
    </row>
    <row r="78" spans="2:11" ht="15" customHeight="1">
      <c r="B78" s="300"/>
      <c r="C78" s="289" t="s">
        <v>636</v>
      </c>
      <c r="D78" s="289"/>
      <c r="E78" s="289"/>
      <c r="F78" s="310" t="s">
        <v>633</v>
      </c>
      <c r="G78" s="309"/>
      <c r="H78" s="289" t="s">
        <v>637</v>
      </c>
      <c r="I78" s="289" t="s">
        <v>635</v>
      </c>
      <c r="J78" s="289">
        <v>120</v>
      </c>
      <c r="K78" s="302"/>
    </row>
    <row r="79" spans="2:11" ht="15" customHeight="1">
      <c r="B79" s="311"/>
      <c r="C79" s="289" t="s">
        <v>638</v>
      </c>
      <c r="D79" s="289"/>
      <c r="E79" s="289"/>
      <c r="F79" s="310" t="s">
        <v>639</v>
      </c>
      <c r="G79" s="309"/>
      <c r="H79" s="289" t="s">
        <v>640</v>
      </c>
      <c r="I79" s="289" t="s">
        <v>635</v>
      </c>
      <c r="J79" s="289">
        <v>50</v>
      </c>
      <c r="K79" s="302"/>
    </row>
    <row r="80" spans="2:11" ht="15" customHeight="1">
      <c r="B80" s="311"/>
      <c r="C80" s="289" t="s">
        <v>641</v>
      </c>
      <c r="D80" s="289"/>
      <c r="E80" s="289"/>
      <c r="F80" s="310" t="s">
        <v>633</v>
      </c>
      <c r="G80" s="309"/>
      <c r="H80" s="289" t="s">
        <v>642</v>
      </c>
      <c r="I80" s="289" t="s">
        <v>643</v>
      </c>
      <c r="J80" s="289"/>
      <c r="K80" s="302"/>
    </row>
    <row r="81" spans="2:11" ht="15" customHeight="1">
      <c r="B81" s="311"/>
      <c r="C81" s="312" t="s">
        <v>644</v>
      </c>
      <c r="D81" s="312"/>
      <c r="E81" s="312"/>
      <c r="F81" s="313" t="s">
        <v>639</v>
      </c>
      <c r="G81" s="312"/>
      <c r="H81" s="312" t="s">
        <v>645</v>
      </c>
      <c r="I81" s="312" t="s">
        <v>635</v>
      </c>
      <c r="J81" s="312">
        <v>15</v>
      </c>
      <c r="K81" s="302"/>
    </row>
    <row r="82" spans="2:11" ht="15" customHeight="1">
      <c r="B82" s="311"/>
      <c r="C82" s="312" t="s">
        <v>646</v>
      </c>
      <c r="D82" s="312"/>
      <c r="E82" s="312"/>
      <c r="F82" s="313" t="s">
        <v>639</v>
      </c>
      <c r="G82" s="312"/>
      <c r="H82" s="312" t="s">
        <v>647</v>
      </c>
      <c r="I82" s="312" t="s">
        <v>635</v>
      </c>
      <c r="J82" s="312">
        <v>15</v>
      </c>
      <c r="K82" s="302"/>
    </row>
    <row r="83" spans="2:11" ht="15" customHeight="1">
      <c r="B83" s="311"/>
      <c r="C83" s="312" t="s">
        <v>648</v>
      </c>
      <c r="D83" s="312"/>
      <c r="E83" s="312"/>
      <c r="F83" s="313" t="s">
        <v>639</v>
      </c>
      <c r="G83" s="312"/>
      <c r="H83" s="312" t="s">
        <v>649</v>
      </c>
      <c r="I83" s="312" t="s">
        <v>635</v>
      </c>
      <c r="J83" s="312">
        <v>20</v>
      </c>
      <c r="K83" s="302"/>
    </row>
    <row r="84" spans="2:11" ht="15" customHeight="1">
      <c r="B84" s="311"/>
      <c r="C84" s="312" t="s">
        <v>650</v>
      </c>
      <c r="D84" s="312"/>
      <c r="E84" s="312"/>
      <c r="F84" s="313" t="s">
        <v>639</v>
      </c>
      <c r="G84" s="312"/>
      <c r="H84" s="312" t="s">
        <v>651</v>
      </c>
      <c r="I84" s="312" t="s">
        <v>635</v>
      </c>
      <c r="J84" s="312">
        <v>20</v>
      </c>
      <c r="K84" s="302"/>
    </row>
    <row r="85" spans="2:11" ht="15" customHeight="1">
      <c r="B85" s="311"/>
      <c r="C85" s="289" t="s">
        <v>652</v>
      </c>
      <c r="D85" s="289"/>
      <c r="E85" s="289"/>
      <c r="F85" s="310" t="s">
        <v>639</v>
      </c>
      <c r="G85" s="309"/>
      <c r="H85" s="289" t="s">
        <v>653</v>
      </c>
      <c r="I85" s="289" t="s">
        <v>635</v>
      </c>
      <c r="J85" s="289">
        <v>50</v>
      </c>
      <c r="K85" s="302"/>
    </row>
    <row r="86" spans="2:11" ht="15" customHeight="1">
      <c r="B86" s="311"/>
      <c r="C86" s="289" t="s">
        <v>654</v>
      </c>
      <c r="D86" s="289"/>
      <c r="E86" s="289"/>
      <c r="F86" s="310" t="s">
        <v>639</v>
      </c>
      <c r="G86" s="309"/>
      <c r="H86" s="289" t="s">
        <v>655</v>
      </c>
      <c r="I86" s="289" t="s">
        <v>635</v>
      </c>
      <c r="J86" s="289">
        <v>20</v>
      </c>
      <c r="K86" s="302"/>
    </row>
    <row r="87" spans="2:11" ht="15" customHeight="1">
      <c r="B87" s="311"/>
      <c r="C87" s="289" t="s">
        <v>656</v>
      </c>
      <c r="D87" s="289"/>
      <c r="E87" s="289"/>
      <c r="F87" s="310" t="s">
        <v>639</v>
      </c>
      <c r="G87" s="309"/>
      <c r="H87" s="289" t="s">
        <v>657</v>
      </c>
      <c r="I87" s="289" t="s">
        <v>635</v>
      </c>
      <c r="J87" s="289">
        <v>20</v>
      </c>
      <c r="K87" s="302"/>
    </row>
    <row r="88" spans="2:11" ht="15" customHeight="1">
      <c r="B88" s="311"/>
      <c r="C88" s="289" t="s">
        <v>658</v>
      </c>
      <c r="D88" s="289"/>
      <c r="E88" s="289"/>
      <c r="F88" s="310" t="s">
        <v>639</v>
      </c>
      <c r="G88" s="309"/>
      <c r="H88" s="289" t="s">
        <v>659</v>
      </c>
      <c r="I88" s="289" t="s">
        <v>635</v>
      </c>
      <c r="J88" s="289">
        <v>50</v>
      </c>
      <c r="K88" s="302"/>
    </row>
    <row r="89" spans="2:11" ht="15" customHeight="1">
      <c r="B89" s="311"/>
      <c r="C89" s="289" t="s">
        <v>660</v>
      </c>
      <c r="D89" s="289"/>
      <c r="E89" s="289"/>
      <c r="F89" s="310" t="s">
        <v>639</v>
      </c>
      <c r="G89" s="309"/>
      <c r="H89" s="289" t="s">
        <v>660</v>
      </c>
      <c r="I89" s="289" t="s">
        <v>635</v>
      </c>
      <c r="J89" s="289">
        <v>50</v>
      </c>
      <c r="K89" s="302"/>
    </row>
    <row r="90" spans="2:11" ht="15" customHeight="1">
      <c r="B90" s="311"/>
      <c r="C90" s="289" t="s">
        <v>107</v>
      </c>
      <c r="D90" s="289"/>
      <c r="E90" s="289"/>
      <c r="F90" s="310" t="s">
        <v>639</v>
      </c>
      <c r="G90" s="309"/>
      <c r="H90" s="289" t="s">
        <v>661</v>
      </c>
      <c r="I90" s="289" t="s">
        <v>635</v>
      </c>
      <c r="J90" s="289">
        <v>255</v>
      </c>
      <c r="K90" s="302"/>
    </row>
    <row r="91" spans="2:11" ht="15" customHeight="1">
      <c r="B91" s="311"/>
      <c r="C91" s="289" t="s">
        <v>662</v>
      </c>
      <c r="D91" s="289"/>
      <c r="E91" s="289"/>
      <c r="F91" s="310" t="s">
        <v>633</v>
      </c>
      <c r="G91" s="309"/>
      <c r="H91" s="289" t="s">
        <v>663</v>
      </c>
      <c r="I91" s="289" t="s">
        <v>664</v>
      </c>
      <c r="J91" s="289"/>
      <c r="K91" s="302"/>
    </row>
    <row r="92" spans="2:11" ht="15" customHeight="1">
      <c r="B92" s="311"/>
      <c r="C92" s="289" t="s">
        <v>665</v>
      </c>
      <c r="D92" s="289"/>
      <c r="E92" s="289"/>
      <c r="F92" s="310" t="s">
        <v>633</v>
      </c>
      <c r="G92" s="309"/>
      <c r="H92" s="289" t="s">
        <v>666</v>
      </c>
      <c r="I92" s="289" t="s">
        <v>667</v>
      </c>
      <c r="J92" s="289"/>
      <c r="K92" s="302"/>
    </row>
    <row r="93" spans="2:11" ht="15" customHeight="1">
      <c r="B93" s="311"/>
      <c r="C93" s="289" t="s">
        <v>668</v>
      </c>
      <c r="D93" s="289"/>
      <c r="E93" s="289"/>
      <c r="F93" s="310" t="s">
        <v>633</v>
      </c>
      <c r="G93" s="309"/>
      <c r="H93" s="289" t="s">
        <v>668</v>
      </c>
      <c r="I93" s="289" t="s">
        <v>667</v>
      </c>
      <c r="J93" s="289"/>
      <c r="K93" s="302"/>
    </row>
    <row r="94" spans="2:11" ht="15" customHeight="1">
      <c r="B94" s="311"/>
      <c r="C94" s="289" t="s">
        <v>35</v>
      </c>
      <c r="D94" s="289"/>
      <c r="E94" s="289"/>
      <c r="F94" s="310" t="s">
        <v>633</v>
      </c>
      <c r="G94" s="309"/>
      <c r="H94" s="289" t="s">
        <v>669</v>
      </c>
      <c r="I94" s="289" t="s">
        <v>667</v>
      </c>
      <c r="J94" s="289"/>
      <c r="K94" s="302"/>
    </row>
    <row r="95" spans="2:11" ht="15" customHeight="1">
      <c r="B95" s="311"/>
      <c r="C95" s="289" t="s">
        <v>45</v>
      </c>
      <c r="D95" s="289"/>
      <c r="E95" s="289"/>
      <c r="F95" s="310" t="s">
        <v>633</v>
      </c>
      <c r="G95" s="309"/>
      <c r="H95" s="289" t="s">
        <v>670</v>
      </c>
      <c r="I95" s="289" t="s">
        <v>667</v>
      </c>
      <c r="J95" s="289"/>
      <c r="K95" s="302"/>
    </row>
    <row r="96" spans="2:11" ht="15" customHeight="1">
      <c r="B96" s="314"/>
      <c r="C96" s="315"/>
      <c r="D96" s="315"/>
      <c r="E96" s="315"/>
      <c r="F96" s="315"/>
      <c r="G96" s="315"/>
      <c r="H96" s="315"/>
      <c r="I96" s="315"/>
      <c r="J96" s="315"/>
      <c r="K96" s="316"/>
    </row>
    <row r="97" spans="2:11" ht="18.75" customHeight="1">
      <c r="B97" s="317"/>
      <c r="C97" s="318"/>
      <c r="D97" s="318"/>
      <c r="E97" s="318"/>
      <c r="F97" s="318"/>
      <c r="G97" s="318"/>
      <c r="H97" s="318"/>
      <c r="I97" s="318"/>
      <c r="J97" s="318"/>
      <c r="K97" s="317"/>
    </row>
    <row r="98" spans="2:11" ht="18.75" customHeight="1">
      <c r="B98" s="296"/>
      <c r="C98" s="296"/>
      <c r="D98" s="296"/>
      <c r="E98" s="296"/>
      <c r="F98" s="296"/>
      <c r="G98" s="296"/>
      <c r="H98" s="296"/>
      <c r="I98" s="296"/>
      <c r="J98" s="296"/>
      <c r="K98" s="296"/>
    </row>
    <row r="99" spans="2:11" ht="7.5" customHeight="1">
      <c r="B99" s="297"/>
      <c r="C99" s="298"/>
      <c r="D99" s="298"/>
      <c r="E99" s="298"/>
      <c r="F99" s="298"/>
      <c r="G99" s="298"/>
      <c r="H99" s="298"/>
      <c r="I99" s="298"/>
      <c r="J99" s="298"/>
      <c r="K99" s="299"/>
    </row>
    <row r="100" spans="2:11" ht="45" customHeight="1">
      <c r="B100" s="300"/>
      <c r="C100" s="301" t="s">
        <v>671</v>
      </c>
      <c r="D100" s="301"/>
      <c r="E100" s="301"/>
      <c r="F100" s="301"/>
      <c r="G100" s="301"/>
      <c r="H100" s="301"/>
      <c r="I100" s="301"/>
      <c r="J100" s="301"/>
      <c r="K100" s="302"/>
    </row>
    <row r="101" spans="2:11" ht="17.25" customHeight="1">
      <c r="B101" s="300"/>
      <c r="C101" s="303" t="s">
        <v>627</v>
      </c>
      <c r="D101" s="303"/>
      <c r="E101" s="303"/>
      <c r="F101" s="303" t="s">
        <v>628</v>
      </c>
      <c r="G101" s="304"/>
      <c r="H101" s="303" t="s">
        <v>102</v>
      </c>
      <c r="I101" s="303" t="s">
        <v>54</v>
      </c>
      <c r="J101" s="303" t="s">
        <v>629</v>
      </c>
      <c r="K101" s="302"/>
    </row>
    <row r="102" spans="2:11" ht="17.25" customHeight="1">
      <c r="B102" s="300"/>
      <c r="C102" s="305" t="s">
        <v>630</v>
      </c>
      <c r="D102" s="305"/>
      <c r="E102" s="305"/>
      <c r="F102" s="306" t="s">
        <v>631</v>
      </c>
      <c r="G102" s="307"/>
      <c r="H102" s="305"/>
      <c r="I102" s="305"/>
      <c r="J102" s="305" t="s">
        <v>632</v>
      </c>
      <c r="K102" s="302"/>
    </row>
    <row r="103" spans="2:11" ht="5.25" customHeight="1">
      <c r="B103" s="300"/>
      <c r="C103" s="303"/>
      <c r="D103" s="303"/>
      <c r="E103" s="303"/>
      <c r="F103" s="303"/>
      <c r="G103" s="319"/>
      <c r="H103" s="303"/>
      <c r="I103" s="303"/>
      <c r="J103" s="303"/>
      <c r="K103" s="302"/>
    </row>
    <row r="104" spans="2:11" ht="15" customHeight="1">
      <c r="B104" s="300"/>
      <c r="C104" s="289" t="s">
        <v>50</v>
      </c>
      <c r="D104" s="308"/>
      <c r="E104" s="308"/>
      <c r="F104" s="310" t="s">
        <v>633</v>
      </c>
      <c r="G104" s="319"/>
      <c r="H104" s="289" t="s">
        <v>672</v>
      </c>
      <c r="I104" s="289" t="s">
        <v>635</v>
      </c>
      <c r="J104" s="289">
        <v>20</v>
      </c>
      <c r="K104" s="302"/>
    </row>
    <row r="105" spans="2:11" ht="15" customHeight="1">
      <c r="B105" s="300"/>
      <c r="C105" s="289" t="s">
        <v>636</v>
      </c>
      <c r="D105" s="289"/>
      <c r="E105" s="289"/>
      <c r="F105" s="310" t="s">
        <v>633</v>
      </c>
      <c r="G105" s="289"/>
      <c r="H105" s="289" t="s">
        <v>672</v>
      </c>
      <c r="I105" s="289" t="s">
        <v>635</v>
      </c>
      <c r="J105" s="289">
        <v>120</v>
      </c>
      <c r="K105" s="302"/>
    </row>
    <row r="106" spans="2:11" ht="15" customHeight="1">
      <c r="B106" s="311"/>
      <c r="C106" s="289" t="s">
        <v>638</v>
      </c>
      <c r="D106" s="289"/>
      <c r="E106" s="289"/>
      <c r="F106" s="310" t="s">
        <v>639</v>
      </c>
      <c r="G106" s="289"/>
      <c r="H106" s="289" t="s">
        <v>672</v>
      </c>
      <c r="I106" s="289" t="s">
        <v>635</v>
      </c>
      <c r="J106" s="289">
        <v>50</v>
      </c>
      <c r="K106" s="302"/>
    </row>
    <row r="107" spans="2:11" ht="15" customHeight="1">
      <c r="B107" s="311"/>
      <c r="C107" s="289" t="s">
        <v>641</v>
      </c>
      <c r="D107" s="289"/>
      <c r="E107" s="289"/>
      <c r="F107" s="310" t="s">
        <v>633</v>
      </c>
      <c r="G107" s="289"/>
      <c r="H107" s="289" t="s">
        <v>672</v>
      </c>
      <c r="I107" s="289" t="s">
        <v>643</v>
      </c>
      <c r="J107" s="289"/>
      <c r="K107" s="302"/>
    </row>
    <row r="108" spans="2:11" ht="15" customHeight="1">
      <c r="B108" s="311"/>
      <c r="C108" s="289" t="s">
        <v>652</v>
      </c>
      <c r="D108" s="289"/>
      <c r="E108" s="289"/>
      <c r="F108" s="310" t="s">
        <v>639</v>
      </c>
      <c r="G108" s="289"/>
      <c r="H108" s="289" t="s">
        <v>672</v>
      </c>
      <c r="I108" s="289" t="s">
        <v>635</v>
      </c>
      <c r="J108" s="289">
        <v>50</v>
      </c>
      <c r="K108" s="302"/>
    </row>
    <row r="109" spans="2:11" ht="15" customHeight="1">
      <c r="B109" s="311"/>
      <c r="C109" s="289" t="s">
        <v>660</v>
      </c>
      <c r="D109" s="289"/>
      <c r="E109" s="289"/>
      <c r="F109" s="310" t="s">
        <v>639</v>
      </c>
      <c r="G109" s="289"/>
      <c r="H109" s="289" t="s">
        <v>672</v>
      </c>
      <c r="I109" s="289" t="s">
        <v>635</v>
      </c>
      <c r="J109" s="289">
        <v>50</v>
      </c>
      <c r="K109" s="302"/>
    </row>
    <row r="110" spans="2:11" ht="15" customHeight="1">
      <c r="B110" s="311"/>
      <c r="C110" s="289" t="s">
        <v>658</v>
      </c>
      <c r="D110" s="289"/>
      <c r="E110" s="289"/>
      <c r="F110" s="310" t="s">
        <v>639</v>
      </c>
      <c r="G110" s="289"/>
      <c r="H110" s="289" t="s">
        <v>672</v>
      </c>
      <c r="I110" s="289" t="s">
        <v>635</v>
      </c>
      <c r="J110" s="289">
        <v>50</v>
      </c>
      <c r="K110" s="302"/>
    </row>
    <row r="111" spans="2:11" ht="15" customHeight="1">
      <c r="B111" s="311"/>
      <c r="C111" s="289" t="s">
        <v>50</v>
      </c>
      <c r="D111" s="289"/>
      <c r="E111" s="289"/>
      <c r="F111" s="310" t="s">
        <v>633</v>
      </c>
      <c r="G111" s="289"/>
      <c r="H111" s="289" t="s">
        <v>673</v>
      </c>
      <c r="I111" s="289" t="s">
        <v>635</v>
      </c>
      <c r="J111" s="289">
        <v>20</v>
      </c>
      <c r="K111" s="302"/>
    </row>
    <row r="112" spans="2:11" ht="15" customHeight="1">
      <c r="B112" s="311"/>
      <c r="C112" s="289" t="s">
        <v>674</v>
      </c>
      <c r="D112" s="289"/>
      <c r="E112" s="289"/>
      <c r="F112" s="310" t="s">
        <v>633</v>
      </c>
      <c r="G112" s="289"/>
      <c r="H112" s="289" t="s">
        <v>675</v>
      </c>
      <c r="I112" s="289" t="s">
        <v>635</v>
      </c>
      <c r="J112" s="289">
        <v>120</v>
      </c>
      <c r="K112" s="302"/>
    </row>
    <row r="113" spans="2:11" ht="15" customHeight="1">
      <c r="B113" s="311"/>
      <c r="C113" s="289" t="s">
        <v>35</v>
      </c>
      <c r="D113" s="289"/>
      <c r="E113" s="289"/>
      <c r="F113" s="310" t="s">
        <v>633</v>
      </c>
      <c r="G113" s="289"/>
      <c r="H113" s="289" t="s">
        <v>676</v>
      </c>
      <c r="I113" s="289" t="s">
        <v>667</v>
      </c>
      <c r="J113" s="289"/>
      <c r="K113" s="302"/>
    </row>
    <row r="114" spans="2:11" ht="15" customHeight="1">
      <c r="B114" s="311"/>
      <c r="C114" s="289" t="s">
        <v>45</v>
      </c>
      <c r="D114" s="289"/>
      <c r="E114" s="289"/>
      <c r="F114" s="310" t="s">
        <v>633</v>
      </c>
      <c r="G114" s="289"/>
      <c r="H114" s="289" t="s">
        <v>677</v>
      </c>
      <c r="I114" s="289" t="s">
        <v>667</v>
      </c>
      <c r="J114" s="289"/>
      <c r="K114" s="302"/>
    </row>
    <row r="115" spans="2:11" ht="15" customHeight="1">
      <c r="B115" s="311"/>
      <c r="C115" s="289" t="s">
        <v>54</v>
      </c>
      <c r="D115" s="289"/>
      <c r="E115" s="289"/>
      <c r="F115" s="310" t="s">
        <v>633</v>
      </c>
      <c r="G115" s="289"/>
      <c r="H115" s="289" t="s">
        <v>678</v>
      </c>
      <c r="I115" s="289" t="s">
        <v>679</v>
      </c>
      <c r="J115" s="289"/>
      <c r="K115" s="302"/>
    </row>
    <row r="116" spans="2:11" ht="15" customHeight="1">
      <c r="B116" s="314"/>
      <c r="C116" s="320"/>
      <c r="D116" s="320"/>
      <c r="E116" s="320"/>
      <c r="F116" s="320"/>
      <c r="G116" s="320"/>
      <c r="H116" s="320"/>
      <c r="I116" s="320"/>
      <c r="J116" s="320"/>
      <c r="K116" s="316"/>
    </row>
    <row r="117" spans="2:11" ht="18.75" customHeight="1">
      <c r="B117" s="321"/>
      <c r="C117" s="285"/>
      <c r="D117" s="285"/>
      <c r="E117" s="285"/>
      <c r="F117" s="322"/>
      <c r="G117" s="285"/>
      <c r="H117" s="285"/>
      <c r="I117" s="285"/>
      <c r="J117" s="285"/>
      <c r="K117" s="321"/>
    </row>
    <row r="118" spans="2:11" ht="18.75" customHeight="1">
      <c r="B118" s="296"/>
      <c r="C118" s="296"/>
      <c r="D118" s="296"/>
      <c r="E118" s="296"/>
      <c r="F118" s="296"/>
      <c r="G118" s="296"/>
      <c r="H118" s="296"/>
      <c r="I118" s="296"/>
      <c r="J118" s="296"/>
      <c r="K118" s="296"/>
    </row>
    <row r="119" spans="2:11" ht="7.5" customHeight="1">
      <c r="B119" s="323"/>
      <c r="C119" s="324"/>
      <c r="D119" s="324"/>
      <c r="E119" s="324"/>
      <c r="F119" s="324"/>
      <c r="G119" s="324"/>
      <c r="H119" s="324"/>
      <c r="I119" s="324"/>
      <c r="J119" s="324"/>
      <c r="K119" s="325"/>
    </row>
    <row r="120" spans="2:11" ht="45" customHeight="1">
      <c r="B120" s="326"/>
      <c r="C120" s="279" t="s">
        <v>680</v>
      </c>
      <c r="D120" s="279"/>
      <c r="E120" s="279"/>
      <c r="F120" s="279"/>
      <c r="G120" s="279"/>
      <c r="H120" s="279"/>
      <c r="I120" s="279"/>
      <c r="J120" s="279"/>
      <c r="K120" s="327"/>
    </row>
    <row r="121" spans="2:11" ht="17.25" customHeight="1">
      <c r="B121" s="328"/>
      <c r="C121" s="303" t="s">
        <v>627</v>
      </c>
      <c r="D121" s="303"/>
      <c r="E121" s="303"/>
      <c r="F121" s="303" t="s">
        <v>628</v>
      </c>
      <c r="G121" s="304"/>
      <c r="H121" s="303" t="s">
        <v>102</v>
      </c>
      <c r="I121" s="303" t="s">
        <v>54</v>
      </c>
      <c r="J121" s="303" t="s">
        <v>629</v>
      </c>
      <c r="K121" s="329"/>
    </row>
    <row r="122" spans="2:11" ht="17.25" customHeight="1">
      <c r="B122" s="328"/>
      <c r="C122" s="305" t="s">
        <v>630</v>
      </c>
      <c r="D122" s="305"/>
      <c r="E122" s="305"/>
      <c r="F122" s="306" t="s">
        <v>631</v>
      </c>
      <c r="G122" s="307"/>
      <c r="H122" s="305"/>
      <c r="I122" s="305"/>
      <c r="J122" s="305" t="s">
        <v>632</v>
      </c>
      <c r="K122" s="329"/>
    </row>
    <row r="123" spans="2:11" ht="5.25" customHeight="1">
      <c r="B123" s="330"/>
      <c r="C123" s="308"/>
      <c r="D123" s="308"/>
      <c r="E123" s="308"/>
      <c r="F123" s="308"/>
      <c r="G123" s="289"/>
      <c r="H123" s="308"/>
      <c r="I123" s="308"/>
      <c r="J123" s="308"/>
      <c r="K123" s="331"/>
    </row>
    <row r="124" spans="2:11" ht="15" customHeight="1">
      <c r="B124" s="330"/>
      <c r="C124" s="289" t="s">
        <v>636</v>
      </c>
      <c r="D124" s="308"/>
      <c r="E124" s="308"/>
      <c r="F124" s="310" t="s">
        <v>633</v>
      </c>
      <c r="G124" s="289"/>
      <c r="H124" s="289" t="s">
        <v>672</v>
      </c>
      <c r="I124" s="289" t="s">
        <v>635</v>
      </c>
      <c r="J124" s="289">
        <v>120</v>
      </c>
      <c r="K124" s="332"/>
    </row>
    <row r="125" spans="2:11" ht="15" customHeight="1">
      <c r="B125" s="330"/>
      <c r="C125" s="289" t="s">
        <v>681</v>
      </c>
      <c r="D125" s="289"/>
      <c r="E125" s="289"/>
      <c r="F125" s="310" t="s">
        <v>633</v>
      </c>
      <c r="G125" s="289"/>
      <c r="H125" s="289" t="s">
        <v>682</v>
      </c>
      <c r="I125" s="289" t="s">
        <v>635</v>
      </c>
      <c r="J125" s="289" t="s">
        <v>683</v>
      </c>
      <c r="K125" s="332"/>
    </row>
    <row r="126" spans="2:11" ht="15" customHeight="1">
      <c r="B126" s="330"/>
      <c r="C126" s="289" t="s">
        <v>582</v>
      </c>
      <c r="D126" s="289"/>
      <c r="E126" s="289"/>
      <c r="F126" s="310" t="s">
        <v>633</v>
      </c>
      <c r="G126" s="289"/>
      <c r="H126" s="289" t="s">
        <v>684</v>
      </c>
      <c r="I126" s="289" t="s">
        <v>635</v>
      </c>
      <c r="J126" s="289" t="s">
        <v>683</v>
      </c>
      <c r="K126" s="332"/>
    </row>
    <row r="127" spans="2:11" ht="15" customHeight="1">
      <c r="B127" s="330"/>
      <c r="C127" s="289" t="s">
        <v>644</v>
      </c>
      <c r="D127" s="289"/>
      <c r="E127" s="289"/>
      <c r="F127" s="310" t="s">
        <v>639</v>
      </c>
      <c r="G127" s="289"/>
      <c r="H127" s="289" t="s">
        <v>645</v>
      </c>
      <c r="I127" s="289" t="s">
        <v>635</v>
      </c>
      <c r="J127" s="289">
        <v>15</v>
      </c>
      <c r="K127" s="332"/>
    </row>
    <row r="128" spans="2:11" ht="15" customHeight="1">
      <c r="B128" s="330"/>
      <c r="C128" s="312" t="s">
        <v>646</v>
      </c>
      <c r="D128" s="312"/>
      <c r="E128" s="312"/>
      <c r="F128" s="313" t="s">
        <v>639</v>
      </c>
      <c r="G128" s="312"/>
      <c r="H128" s="312" t="s">
        <v>647</v>
      </c>
      <c r="I128" s="312" t="s">
        <v>635</v>
      </c>
      <c r="J128" s="312">
        <v>15</v>
      </c>
      <c r="K128" s="332"/>
    </row>
    <row r="129" spans="2:11" ht="15" customHeight="1">
      <c r="B129" s="330"/>
      <c r="C129" s="312" t="s">
        <v>648</v>
      </c>
      <c r="D129" s="312"/>
      <c r="E129" s="312"/>
      <c r="F129" s="313" t="s">
        <v>639</v>
      </c>
      <c r="G129" s="312"/>
      <c r="H129" s="312" t="s">
        <v>649</v>
      </c>
      <c r="I129" s="312" t="s">
        <v>635</v>
      </c>
      <c r="J129" s="312">
        <v>20</v>
      </c>
      <c r="K129" s="332"/>
    </row>
    <row r="130" spans="2:11" ht="15" customHeight="1">
      <c r="B130" s="330"/>
      <c r="C130" s="312" t="s">
        <v>650</v>
      </c>
      <c r="D130" s="312"/>
      <c r="E130" s="312"/>
      <c r="F130" s="313" t="s">
        <v>639</v>
      </c>
      <c r="G130" s="312"/>
      <c r="H130" s="312" t="s">
        <v>651</v>
      </c>
      <c r="I130" s="312" t="s">
        <v>635</v>
      </c>
      <c r="J130" s="312">
        <v>20</v>
      </c>
      <c r="K130" s="332"/>
    </row>
    <row r="131" spans="2:11" ht="15" customHeight="1">
      <c r="B131" s="330"/>
      <c r="C131" s="289" t="s">
        <v>638</v>
      </c>
      <c r="D131" s="289"/>
      <c r="E131" s="289"/>
      <c r="F131" s="310" t="s">
        <v>639</v>
      </c>
      <c r="G131" s="289"/>
      <c r="H131" s="289" t="s">
        <v>672</v>
      </c>
      <c r="I131" s="289" t="s">
        <v>635</v>
      </c>
      <c r="J131" s="289">
        <v>50</v>
      </c>
      <c r="K131" s="332"/>
    </row>
    <row r="132" spans="2:11" ht="15" customHeight="1">
      <c r="B132" s="330"/>
      <c r="C132" s="289" t="s">
        <v>652</v>
      </c>
      <c r="D132" s="289"/>
      <c r="E132" s="289"/>
      <c r="F132" s="310" t="s">
        <v>639</v>
      </c>
      <c r="G132" s="289"/>
      <c r="H132" s="289" t="s">
        <v>672</v>
      </c>
      <c r="I132" s="289" t="s">
        <v>635</v>
      </c>
      <c r="J132" s="289">
        <v>50</v>
      </c>
      <c r="K132" s="332"/>
    </row>
    <row r="133" spans="2:11" ht="15" customHeight="1">
      <c r="B133" s="330"/>
      <c r="C133" s="289" t="s">
        <v>658</v>
      </c>
      <c r="D133" s="289"/>
      <c r="E133" s="289"/>
      <c r="F133" s="310" t="s">
        <v>639</v>
      </c>
      <c r="G133" s="289"/>
      <c r="H133" s="289" t="s">
        <v>672</v>
      </c>
      <c r="I133" s="289" t="s">
        <v>635</v>
      </c>
      <c r="J133" s="289">
        <v>50</v>
      </c>
      <c r="K133" s="332"/>
    </row>
    <row r="134" spans="2:11" ht="15" customHeight="1">
      <c r="B134" s="330"/>
      <c r="C134" s="289" t="s">
        <v>660</v>
      </c>
      <c r="D134" s="289"/>
      <c r="E134" s="289"/>
      <c r="F134" s="310" t="s">
        <v>639</v>
      </c>
      <c r="G134" s="289"/>
      <c r="H134" s="289" t="s">
        <v>672</v>
      </c>
      <c r="I134" s="289" t="s">
        <v>635</v>
      </c>
      <c r="J134" s="289">
        <v>50</v>
      </c>
      <c r="K134" s="332"/>
    </row>
    <row r="135" spans="2:11" ht="15" customHeight="1">
      <c r="B135" s="330"/>
      <c r="C135" s="289" t="s">
        <v>107</v>
      </c>
      <c r="D135" s="289"/>
      <c r="E135" s="289"/>
      <c r="F135" s="310" t="s">
        <v>639</v>
      </c>
      <c r="G135" s="289"/>
      <c r="H135" s="289" t="s">
        <v>685</v>
      </c>
      <c r="I135" s="289" t="s">
        <v>635</v>
      </c>
      <c r="J135" s="289">
        <v>255</v>
      </c>
      <c r="K135" s="332"/>
    </row>
    <row r="136" spans="2:11" ht="15" customHeight="1">
      <c r="B136" s="330"/>
      <c r="C136" s="289" t="s">
        <v>662</v>
      </c>
      <c r="D136" s="289"/>
      <c r="E136" s="289"/>
      <c r="F136" s="310" t="s">
        <v>633</v>
      </c>
      <c r="G136" s="289"/>
      <c r="H136" s="289" t="s">
        <v>686</v>
      </c>
      <c r="I136" s="289" t="s">
        <v>664</v>
      </c>
      <c r="J136" s="289"/>
      <c r="K136" s="332"/>
    </row>
    <row r="137" spans="2:11" ht="15" customHeight="1">
      <c r="B137" s="330"/>
      <c r="C137" s="289" t="s">
        <v>665</v>
      </c>
      <c r="D137" s="289"/>
      <c r="E137" s="289"/>
      <c r="F137" s="310" t="s">
        <v>633</v>
      </c>
      <c r="G137" s="289"/>
      <c r="H137" s="289" t="s">
        <v>687</v>
      </c>
      <c r="I137" s="289" t="s">
        <v>667</v>
      </c>
      <c r="J137" s="289"/>
      <c r="K137" s="332"/>
    </row>
    <row r="138" spans="2:11" ht="15" customHeight="1">
      <c r="B138" s="330"/>
      <c r="C138" s="289" t="s">
        <v>668</v>
      </c>
      <c r="D138" s="289"/>
      <c r="E138" s="289"/>
      <c r="F138" s="310" t="s">
        <v>633</v>
      </c>
      <c r="G138" s="289"/>
      <c r="H138" s="289" t="s">
        <v>668</v>
      </c>
      <c r="I138" s="289" t="s">
        <v>667</v>
      </c>
      <c r="J138" s="289"/>
      <c r="K138" s="332"/>
    </row>
    <row r="139" spans="2:11" ht="15" customHeight="1">
      <c r="B139" s="330"/>
      <c r="C139" s="289" t="s">
        <v>35</v>
      </c>
      <c r="D139" s="289"/>
      <c r="E139" s="289"/>
      <c r="F139" s="310" t="s">
        <v>633</v>
      </c>
      <c r="G139" s="289"/>
      <c r="H139" s="289" t="s">
        <v>688</v>
      </c>
      <c r="I139" s="289" t="s">
        <v>667</v>
      </c>
      <c r="J139" s="289"/>
      <c r="K139" s="332"/>
    </row>
    <row r="140" spans="2:11" ht="15" customHeight="1">
      <c r="B140" s="330"/>
      <c r="C140" s="289" t="s">
        <v>689</v>
      </c>
      <c r="D140" s="289"/>
      <c r="E140" s="289"/>
      <c r="F140" s="310" t="s">
        <v>633</v>
      </c>
      <c r="G140" s="289"/>
      <c r="H140" s="289" t="s">
        <v>690</v>
      </c>
      <c r="I140" s="289" t="s">
        <v>667</v>
      </c>
      <c r="J140" s="289"/>
      <c r="K140" s="332"/>
    </row>
    <row r="141" spans="2:11" ht="15" customHeight="1">
      <c r="B141" s="333"/>
      <c r="C141" s="334"/>
      <c r="D141" s="334"/>
      <c r="E141" s="334"/>
      <c r="F141" s="334"/>
      <c r="G141" s="334"/>
      <c r="H141" s="334"/>
      <c r="I141" s="334"/>
      <c r="J141" s="334"/>
      <c r="K141" s="335"/>
    </row>
    <row r="142" spans="2:11" ht="18.75" customHeight="1">
      <c r="B142" s="285"/>
      <c r="C142" s="285"/>
      <c r="D142" s="285"/>
      <c r="E142" s="285"/>
      <c r="F142" s="322"/>
      <c r="G142" s="285"/>
      <c r="H142" s="285"/>
      <c r="I142" s="285"/>
      <c r="J142" s="285"/>
      <c r="K142" s="285"/>
    </row>
    <row r="143" spans="2:11" ht="18.75" customHeight="1">
      <c r="B143" s="296"/>
      <c r="C143" s="296"/>
      <c r="D143" s="296"/>
      <c r="E143" s="296"/>
      <c r="F143" s="296"/>
      <c r="G143" s="296"/>
      <c r="H143" s="296"/>
      <c r="I143" s="296"/>
      <c r="J143" s="296"/>
      <c r="K143" s="296"/>
    </row>
    <row r="144" spans="2:11" ht="7.5" customHeight="1">
      <c r="B144" s="297"/>
      <c r="C144" s="298"/>
      <c r="D144" s="298"/>
      <c r="E144" s="298"/>
      <c r="F144" s="298"/>
      <c r="G144" s="298"/>
      <c r="H144" s="298"/>
      <c r="I144" s="298"/>
      <c r="J144" s="298"/>
      <c r="K144" s="299"/>
    </row>
    <row r="145" spans="2:11" ht="45" customHeight="1">
      <c r="B145" s="300"/>
      <c r="C145" s="301" t="s">
        <v>691</v>
      </c>
      <c r="D145" s="301"/>
      <c r="E145" s="301"/>
      <c r="F145" s="301"/>
      <c r="G145" s="301"/>
      <c r="H145" s="301"/>
      <c r="I145" s="301"/>
      <c r="J145" s="301"/>
      <c r="K145" s="302"/>
    </row>
    <row r="146" spans="2:11" ht="17.25" customHeight="1">
      <c r="B146" s="300"/>
      <c r="C146" s="303" t="s">
        <v>627</v>
      </c>
      <c r="D146" s="303"/>
      <c r="E146" s="303"/>
      <c r="F146" s="303" t="s">
        <v>628</v>
      </c>
      <c r="G146" s="304"/>
      <c r="H146" s="303" t="s">
        <v>102</v>
      </c>
      <c r="I146" s="303" t="s">
        <v>54</v>
      </c>
      <c r="J146" s="303" t="s">
        <v>629</v>
      </c>
      <c r="K146" s="302"/>
    </row>
    <row r="147" spans="2:11" ht="17.25" customHeight="1">
      <c r="B147" s="300"/>
      <c r="C147" s="305" t="s">
        <v>630</v>
      </c>
      <c r="D147" s="305"/>
      <c r="E147" s="305"/>
      <c r="F147" s="306" t="s">
        <v>631</v>
      </c>
      <c r="G147" s="307"/>
      <c r="H147" s="305"/>
      <c r="I147" s="305"/>
      <c r="J147" s="305" t="s">
        <v>632</v>
      </c>
      <c r="K147" s="302"/>
    </row>
    <row r="148" spans="2:11" ht="5.25" customHeight="1">
      <c r="B148" s="311"/>
      <c r="C148" s="308"/>
      <c r="D148" s="308"/>
      <c r="E148" s="308"/>
      <c r="F148" s="308"/>
      <c r="G148" s="309"/>
      <c r="H148" s="308"/>
      <c r="I148" s="308"/>
      <c r="J148" s="308"/>
      <c r="K148" s="332"/>
    </row>
    <row r="149" spans="2:11" ht="15" customHeight="1">
      <c r="B149" s="311"/>
      <c r="C149" s="336" t="s">
        <v>636</v>
      </c>
      <c r="D149" s="289"/>
      <c r="E149" s="289"/>
      <c r="F149" s="337" t="s">
        <v>633</v>
      </c>
      <c r="G149" s="289"/>
      <c r="H149" s="336" t="s">
        <v>672</v>
      </c>
      <c r="I149" s="336" t="s">
        <v>635</v>
      </c>
      <c r="J149" s="336">
        <v>120</v>
      </c>
      <c r="K149" s="332"/>
    </row>
    <row r="150" spans="2:11" ht="15" customHeight="1">
      <c r="B150" s="311"/>
      <c r="C150" s="336" t="s">
        <v>681</v>
      </c>
      <c r="D150" s="289"/>
      <c r="E150" s="289"/>
      <c r="F150" s="337" t="s">
        <v>633</v>
      </c>
      <c r="G150" s="289"/>
      <c r="H150" s="336" t="s">
        <v>692</v>
      </c>
      <c r="I150" s="336" t="s">
        <v>635</v>
      </c>
      <c r="J150" s="336" t="s">
        <v>683</v>
      </c>
      <c r="K150" s="332"/>
    </row>
    <row r="151" spans="2:11" ht="15" customHeight="1">
      <c r="B151" s="311"/>
      <c r="C151" s="336" t="s">
        <v>582</v>
      </c>
      <c r="D151" s="289"/>
      <c r="E151" s="289"/>
      <c r="F151" s="337" t="s">
        <v>633</v>
      </c>
      <c r="G151" s="289"/>
      <c r="H151" s="336" t="s">
        <v>693</v>
      </c>
      <c r="I151" s="336" t="s">
        <v>635</v>
      </c>
      <c r="J151" s="336" t="s">
        <v>683</v>
      </c>
      <c r="K151" s="332"/>
    </row>
    <row r="152" spans="2:11" ht="15" customHeight="1">
      <c r="B152" s="311"/>
      <c r="C152" s="336" t="s">
        <v>638</v>
      </c>
      <c r="D152" s="289"/>
      <c r="E152" s="289"/>
      <c r="F152" s="337" t="s">
        <v>639</v>
      </c>
      <c r="G152" s="289"/>
      <c r="H152" s="336" t="s">
        <v>672</v>
      </c>
      <c r="I152" s="336" t="s">
        <v>635</v>
      </c>
      <c r="J152" s="336">
        <v>50</v>
      </c>
      <c r="K152" s="332"/>
    </row>
    <row r="153" spans="2:11" ht="15" customHeight="1">
      <c r="B153" s="311"/>
      <c r="C153" s="336" t="s">
        <v>641</v>
      </c>
      <c r="D153" s="289"/>
      <c r="E153" s="289"/>
      <c r="F153" s="337" t="s">
        <v>633</v>
      </c>
      <c r="G153" s="289"/>
      <c r="H153" s="336" t="s">
        <v>672</v>
      </c>
      <c r="I153" s="336" t="s">
        <v>643</v>
      </c>
      <c r="J153" s="336"/>
      <c r="K153" s="332"/>
    </row>
    <row r="154" spans="2:11" ht="15" customHeight="1">
      <c r="B154" s="311"/>
      <c r="C154" s="336" t="s">
        <v>652</v>
      </c>
      <c r="D154" s="289"/>
      <c r="E154" s="289"/>
      <c r="F154" s="337" t="s">
        <v>639</v>
      </c>
      <c r="G154" s="289"/>
      <c r="H154" s="336" t="s">
        <v>672</v>
      </c>
      <c r="I154" s="336" t="s">
        <v>635</v>
      </c>
      <c r="J154" s="336">
        <v>50</v>
      </c>
      <c r="K154" s="332"/>
    </row>
    <row r="155" spans="2:11" ht="15" customHeight="1">
      <c r="B155" s="311"/>
      <c r="C155" s="336" t="s">
        <v>660</v>
      </c>
      <c r="D155" s="289"/>
      <c r="E155" s="289"/>
      <c r="F155" s="337" t="s">
        <v>639</v>
      </c>
      <c r="G155" s="289"/>
      <c r="H155" s="336" t="s">
        <v>672</v>
      </c>
      <c r="I155" s="336" t="s">
        <v>635</v>
      </c>
      <c r="J155" s="336">
        <v>50</v>
      </c>
      <c r="K155" s="332"/>
    </row>
    <row r="156" spans="2:11" ht="15" customHeight="1">
      <c r="B156" s="311"/>
      <c r="C156" s="336" t="s">
        <v>658</v>
      </c>
      <c r="D156" s="289"/>
      <c r="E156" s="289"/>
      <c r="F156" s="337" t="s">
        <v>639</v>
      </c>
      <c r="G156" s="289"/>
      <c r="H156" s="336" t="s">
        <v>672</v>
      </c>
      <c r="I156" s="336" t="s">
        <v>635</v>
      </c>
      <c r="J156" s="336">
        <v>50</v>
      </c>
      <c r="K156" s="332"/>
    </row>
    <row r="157" spans="2:11" ht="15" customHeight="1">
      <c r="B157" s="311"/>
      <c r="C157" s="336" t="s">
        <v>84</v>
      </c>
      <c r="D157" s="289"/>
      <c r="E157" s="289"/>
      <c r="F157" s="337" t="s">
        <v>633</v>
      </c>
      <c r="G157" s="289"/>
      <c r="H157" s="336" t="s">
        <v>694</v>
      </c>
      <c r="I157" s="336" t="s">
        <v>635</v>
      </c>
      <c r="J157" s="336" t="s">
        <v>695</v>
      </c>
      <c r="K157" s="332"/>
    </row>
    <row r="158" spans="2:11" ht="15" customHeight="1">
      <c r="B158" s="311"/>
      <c r="C158" s="336" t="s">
        <v>696</v>
      </c>
      <c r="D158" s="289"/>
      <c r="E158" s="289"/>
      <c r="F158" s="337" t="s">
        <v>633</v>
      </c>
      <c r="G158" s="289"/>
      <c r="H158" s="336" t="s">
        <v>697</v>
      </c>
      <c r="I158" s="336" t="s">
        <v>667</v>
      </c>
      <c r="J158" s="336"/>
      <c r="K158" s="332"/>
    </row>
    <row r="159" spans="2:11" ht="15" customHeight="1">
      <c r="B159" s="338"/>
      <c r="C159" s="320"/>
      <c r="D159" s="320"/>
      <c r="E159" s="320"/>
      <c r="F159" s="320"/>
      <c r="G159" s="320"/>
      <c r="H159" s="320"/>
      <c r="I159" s="320"/>
      <c r="J159" s="320"/>
      <c r="K159" s="339"/>
    </row>
    <row r="160" spans="2:11" ht="18.75" customHeight="1">
      <c r="B160" s="285"/>
      <c r="C160" s="289"/>
      <c r="D160" s="289"/>
      <c r="E160" s="289"/>
      <c r="F160" s="310"/>
      <c r="G160" s="289"/>
      <c r="H160" s="289"/>
      <c r="I160" s="289"/>
      <c r="J160" s="289"/>
      <c r="K160" s="285"/>
    </row>
    <row r="161" spans="2:11" ht="18.75" customHeight="1">
      <c r="B161" s="296"/>
      <c r="C161" s="296"/>
      <c r="D161" s="296"/>
      <c r="E161" s="296"/>
      <c r="F161" s="296"/>
      <c r="G161" s="296"/>
      <c r="H161" s="296"/>
      <c r="I161" s="296"/>
      <c r="J161" s="296"/>
      <c r="K161" s="296"/>
    </row>
    <row r="162" spans="2:11" ht="7.5" customHeight="1">
      <c r="B162" s="275"/>
      <c r="C162" s="276"/>
      <c r="D162" s="276"/>
      <c r="E162" s="276"/>
      <c r="F162" s="276"/>
      <c r="G162" s="276"/>
      <c r="H162" s="276"/>
      <c r="I162" s="276"/>
      <c r="J162" s="276"/>
      <c r="K162" s="277"/>
    </row>
    <row r="163" spans="2:11" ht="45" customHeight="1">
      <c r="B163" s="278"/>
      <c r="C163" s="279" t="s">
        <v>698</v>
      </c>
      <c r="D163" s="279"/>
      <c r="E163" s="279"/>
      <c r="F163" s="279"/>
      <c r="G163" s="279"/>
      <c r="H163" s="279"/>
      <c r="I163" s="279"/>
      <c r="J163" s="279"/>
      <c r="K163" s="280"/>
    </row>
    <row r="164" spans="2:11" ht="17.25" customHeight="1">
      <c r="B164" s="278"/>
      <c r="C164" s="303" t="s">
        <v>627</v>
      </c>
      <c r="D164" s="303"/>
      <c r="E164" s="303"/>
      <c r="F164" s="303" t="s">
        <v>628</v>
      </c>
      <c r="G164" s="340"/>
      <c r="H164" s="341" t="s">
        <v>102</v>
      </c>
      <c r="I164" s="341" t="s">
        <v>54</v>
      </c>
      <c r="J164" s="303" t="s">
        <v>629</v>
      </c>
      <c r="K164" s="280"/>
    </row>
    <row r="165" spans="2:11" ht="17.25" customHeight="1">
      <c r="B165" s="281"/>
      <c r="C165" s="305" t="s">
        <v>630</v>
      </c>
      <c r="D165" s="305"/>
      <c r="E165" s="305"/>
      <c r="F165" s="306" t="s">
        <v>631</v>
      </c>
      <c r="G165" s="342"/>
      <c r="H165" s="343"/>
      <c r="I165" s="343"/>
      <c r="J165" s="305" t="s">
        <v>632</v>
      </c>
      <c r="K165" s="283"/>
    </row>
    <row r="166" spans="2:11" ht="5.25" customHeight="1">
      <c r="B166" s="311"/>
      <c r="C166" s="308"/>
      <c r="D166" s="308"/>
      <c r="E166" s="308"/>
      <c r="F166" s="308"/>
      <c r="G166" s="309"/>
      <c r="H166" s="308"/>
      <c r="I166" s="308"/>
      <c r="J166" s="308"/>
      <c r="K166" s="332"/>
    </row>
    <row r="167" spans="2:11" ht="15" customHeight="1">
      <c r="B167" s="311"/>
      <c r="C167" s="289" t="s">
        <v>636</v>
      </c>
      <c r="D167" s="289"/>
      <c r="E167" s="289"/>
      <c r="F167" s="310" t="s">
        <v>633</v>
      </c>
      <c r="G167" s="289"/>
      <c r="H167" s="289" t="s">
        <v>672</v>
      </c>
      <c r="I167" s="289" t="s">
        <v>635</v>
      </c>
      <c r="J167" s="289">
        <v>120</v>
      </c>
      <c r="K167" s="332"/>
    </row>
    <row r="168" spans="2:11" ht="15" customHeight="1">
      <c r="B168" s="311"/>
      <c r="C168" s="289" t="s">
        <v>681</v>
      </c>
      <c r="D168" s="289"/>
      <c r="E168" s="289"/>
      <c r="F168" s="310" t="s">
        <v>633</v>
      </c>
      <c r="G168" s="289"/>
      <c r="H168" s="289" t="s">
        <v>682</v>
      </c>
      <c r="I168" s="289" t="s">
        <v>635</v>
      </c>
      <c r="J168" s="289" t="s">
        <v>683</v>
      </c>
      <c r="K168" s="332"/>
    </row>
    <row r="169" spans="2:11" ht="15" customHeight="1">
      <c r="B169" s="311"/>
      <c r="C169" s="289" t="s">
        <v>582</v>
      </c>
      <c r="D169" s="289"/>
      <c r="E169" s="289"/>
      <c r="F169" s="310" t="s">
        <v>633</v>
      </c>
      <c r="G169" s="289"/>
      <c r="H169" s="289" t="s">
        <v>699</v>
      </c>
      <c r="I169" s="289" t="s">
        <v>635</v>
      </c>
      <c r="J169" s="289" t="s">
        <v>683</v>
      </c>
      <c r="K169" s="332"/>
    </row>
    <row r="170" spans="2:11" ht="15" customHeight="1">
      <c r="B170" s="311"/>
      <c r="C170" s="289" t="s">
        <v>638</v>
      </c>
      <c r="D170" s="289"/>
      <c r="E170" s="289"/>
      <c r="F170" s="310" t="s">
        <v>639</v>
      </c>
      <c r="G170" s="289"/>
      <c r="H170" s="289" t="s">
        <v>699</v>
      </c>
      <c r="I170" s="289" t="s">
        <v>635</v>
      </c>
      <c r="J170" s="289">
        <v>50</v>
      </c>
      <c r="K170" s="332"/>
    </row>
    <row r="171" spans="2:11" ht="15" customHeight="1">
      <c r="B171" s="311"/>
      <c r="C171" s="289" t="s">
        <v>641</v>
      </c>
      <c r="D171" s="289"/>
      <c r="E171" s="289"/>
      <c r="F171" s="310" t="s">
        <v>633</v>
      </c>
      <c r="G171" s="289"/>
      <c r="H171" s="289" t="s">
        <v>699</v>
      </c>
      <c r="I171" s="289" t="s">
        <v>643</v>
      </c>
      <c r="J171" s="289"/>
      <c r="K171" s="332"/>
    </row>
    <row r="172" spans="2:11" ht="15" customHeight="1">
      <c r="B172" s="311"/>
      <c r="C172" s="289" t="s">
        <v>652</v>
      </c>
      <c r="D172" s="289"/>
      <c r="E172" s="289"/>
      <c r="F172" s="310" t="s">
        <v>639</v>
      </c>
      <c r="G172" s="289"/>
      <c r="H172" s="289" t="s">
        <v>699</v>
      </c>
      <c r="I172" s="289" t="s">
        <v>635</v>
      </c>
      <c r="J172" s="289">
        <v>50</v>
      </c>
      <c r="K172" s="332"/>
    </row>
    <row r="173" spans="2:11" ht="15" customHeight="1">
      <c r="B173" s="311"/>
      <c r="C173" s="289" t="s">
        <v>660</v>
      </c>
      <c r="D173" s="289"/>
      <c r="E173" s="289"/>
      <c r="F173" s="310" t="s">
        <v>639</v>
      </c>
      <c r="G173" s="289"/>
      <c r="H173" s="289" t="s">
        <v>699</v>
      </c>
      <c r="I173" s="289" t="s">
        <v>635</v>
      </c>
      <c r="J173" s="289">
        <v>50</v>
      </c>
      <c r="K173" s="332"/>
    </row>
    <row r="174" spans="2:11" ht="15" customHeight="1">
      <c r="B174" s="311"/>
      <c r="C174" s="289" t="s">
        <v>658</v>
      </c>
      <c r="D174" s="289"/>
      <c r="E174" s="289"/>
      <c r="F174" s="310" t="s">
        <v>639</v>
      </c>
      <c r="G174" s="289"/>
      <c r="H174" s="289" t="s">
        <v>699</v>
      </c>
      <c r="I174" s="289" t="s">
        <v>635</v>
      </c>
      <c r="J174" s="289">
        <v>50</v>
      </c>
      <c r="K174" s="332"/>
    </row>
    <row r="175" spans="2:11" ht="15" customHeight="1">
      <c r="B175" s="311"/>
      <c r="C175" s="289" t="s">
        <v>101</v>
      </c>
      <c r="D175" s="289"/>
      <c r="E175" s="289"/>
      <c r="F175" s="310" t="s">
        <v>633</v>
      </c>
      <c r="G175" s="289"/>
      <c r="H175" s="289" t="s">
        <v>700</v>
      </c>
      <c r="I175" s="289" t="s">
        <v>701</v>
      </c>
      <c r="J175" s="289"/>
      <c r="K175" s="332"/>
    </row>
    <row r="176" spans="2:11" ht="15" customHeight="1">
      <c r="B176" s="311"/>
      <c r="C176" s="289" t="s">
        <v>54</v>
      </c>
      <c r="D176" s="289"/>
      <c r="E176" s="289"/>
      <c r="F176" s="310" t="s">
        <v>633</v>
      </c>
      <c r="G176" s="289"/>
      <c r="H176" s="289" t="s">
        <v>702</v>
      </c>
      <c r="I176" s="289" t="s">
        <v>703</v>
      </c>
      <c r="J176" s="289">
        <v>1</v>
      </c>
      <c r="K176" s="332"/>
    </row>
    <row r="177" spans="2:11" ht="15" customHeight="1">
      <c r="B177" s="311"/>
      <c r="C177" s="289" t="s">
        <v>50</v>
      </c>
      <c r="D177" s="289"/>
      <c r="E177" s="289"/>
      <c r="F177" s="310" t="s">
        <v>633</v>
      </c>
      <c r="G177" s="289"/>
      <c r="H177" s="289" t="s">
        <v>704</v>
      </c>
      <c r="I177" s="289" t="s">
        <v>635</v>
      </c>
      <c r="J177" s="289">
        <v>20</v>
      </c>
      <c r="K177" s="332"/>
    </row>
    <row r="178" spans="2:11" ht="15" customHeight="1">
      <c r="B178" s="311"/>
      <c r="C178" s="289" t="s">
        <v>102</v>
      </c>
      <c r="D178" s="289"/>
      <c r="E178" s="289"/>
      <c r="F178" s="310" t="s">
        <v>633</v>
      </c>
      <c r="G178" s="289"/>
      <c r="H178" s="289" t="s">
        <v>705</v>
      </c>
      <c r="I178" s="289" t="s">
        <v>635</v>
      </c>
      <c r="J178" s="289">
        <v>255</v>
      </c>
      <c r="K178" s="332"/>
    </row>
    <row r="179" spans="2:11" ht="15" customHeight="1">
      <c r="B179" s="311"/>
      <c r="C179" s="289" t="s">
        <v>103</v>
      </c>
      <c r="D179" s="289"/>
      <c r="E179" s="289"/>
      <c r="F179" s="310" t="s">
        <v>633</v>
      </c>
      <c r="G179" s="289"/>
      <c r="H179" s="289" t="s">
        <v>598</v>
      </c>
      <c r="I179" s="289" t="s">
        <v>635</v>
      </c>
      <c r="J179" s="289">
        <v>10</v>
      </c>
      <c r="K179" s="332"/>
    </row>
    <row r="180" spans="2:11" ht="15" customHeight="1">
      <c r="B180" s="311"/>
      <c r="C180" s="289" t="s">
        <v>104</v>
      </c>
      <c r="D180" s="289"/>
      <c r="E180" s="289"/>
      <c r="F180" s="310" t="s">
        <v>633</v>
      </c>
      <c r="G180" s="289"/>
      <c r="H180" s="289" t="s">
        <v>706</v>
      </c>
      <c r="I180" s="289" t="s">
        <v>667</v>
      </c>
      <c r="J180" s="289"/>
      <c r="K180" s="332"/>
    </row>
    <row r="181" spans="2:11" ht="15" customHeight="1">
      <c r="B181" s="311"/>
      <c r="C181" s="289" t="s">
        <v>707</v>
      </c>
      <c r="D181" s="289"/>
      <c r="E181" s="289"/>
      <c r="F181" s="310" t="s">
        <v>633</v>
      </c>
      <c r="G181" s="289"/>
      <c r="H181" s="289" t="s">
        <v>708</v>
      </c>
      <c r="I181" s="289" t="s">
        <v>667</v>
      </c>
      <c r="J181" s="289"/>
      <c r="K181" s="332"/>
    </row>
    <row r="182" spans="2:11" ht="15" customHeight="1">
      <c r="B182" s="311"/>
      <c r="C182" s="289" t="s">
        <v>696</v>
      </c>
      <c r="D182" s="289"/>
      <c r="E182" s="289"/>
      <c r="F182" s="310" t="s">
        <v>633</v>
      </c>
      <c r="G182" s="289"/>
      <c r="H182" s="289" t="s">
        <v>709</v>
      </c>
      <c r="I182" s="289" t="s">
        <v>667</v>
      </c>
      <c r="J182" s="289"/>
      <c r="K182" s="332"/>
    </row>
    <row r="183" spans="2:11" ht="15" customHeight="1">
      <c r="B183" s="311"/>
      <c r="C183" s="289" t="s">
        <v>106</v>
      </c>
      <c r="D183" s="289"/>
      <c r="E183" s="289"/>
      <c r="F183" s="310" t="s">
        <v>639</v>
      </c>
      <c r="G183" s="289"/>
      <c r="H183" s="289" t="s">
        <v>710</v>
      </c>
      <c r="I183" s="289" t="s">
        <v>635</v>
      </c>
      <c r="J183" s="289">
        <v>50</v>
      </c>
      <c r="K183" s="332"/>
    </row>
    <row r="184" spans="2:11" ht="15" customHeight="1">
      <c r="B184" s="311"/>
      <c r="C184" s="289" t="s">
        <v>711</v>
      </c>
      <c r="D184" s="289"/>
      <c r="E184" s="289"/>
      <c r="F184" s="310" t="s">
        <v>639</v>
      </c>
      <c r="G184" s="289"/>
      <c r="H184" s="289" t="s">
        <v>712</v>
      </c>
      <c r="I184" s="289" t="s">
        <v>713</v>
      </c>
      <c r="J184" s="289"/>
      <c r="K184" s="332"/>
    </row>
    <row r="185" spans="2:11" ht="15" customHeight="1">
      <c r="B185" s="311"/>
      <c r="C185" s="289" t="s">
        <v>714</v>
      </c>
      <c r="D185" s="289"/>
      <c r="E185" s="289"/>
      <c r="F185" s="310" t="s">
        <v>639</v>
      </c>
      <c r="G185" s="289"/>
      <c r="H185" s="289" t="s">
        <v>715</v>
      </c>
      <c r="I185" s="289" t="s">
        <v>713</v>
      </c>
      <c r="J185" s="289"/>
      <c r="K185" s="332"/>
    </row>
    <row r="186" spans="2:11" ht="15" customHeight="1">
      <c r="B186" s="311"/>
      <c r="C186" s="289" t="s">
        <v>716</v>
      </c>
      <c r="D186" s="289"/>
      <c r="E186" s="289"/>
      <c r="F186" s="310" t="s">
        <v>639</v>
      </c>
      <c r="G186" s="289"/>
      <c r="H186" s="289" t="s">
        <v>717</v>
      </c>
      <c r="I186" s="289" t="s">
        <v>713</v>
      </c>
      <c r="J186" s="289"/>
      <c r="K186" s="332"/>
    </row>
    <row r="187" spans="2:11" ht="15" customHeight="1">
      <c r="B187" s="311"/>
      <c r="C187" s="344" t="s">
        <v>718</v>
      </c>
      <c r="D187" s="289"/>
      <c r="E187" s="289"/>
      <c r="F187" s="310" t="s">
        <v>639</v>
      </c>
      <c r="G187" s="289"/>
      <c r="H187" s="289" t="s">
        <v>719</v>
      </c>
      <c r="I187" s="289" t="s">
        <v>720</v>
      </c>
      <c r="J187" s="345" t="s">
        <v>721</v>
      </c>
      <c r="K187" s="332"/>
    </row>
    <row r="188" spans="2:11" ht="15" customHeight="1">
      <c r="B188" s="311"/>
      <c r="C188" s="295" t="s">
        <v>39</v>
      </c>
      <c r="D188" s="289"/>
      <c r="E188" s="289"/>
      <c r="F188" s="310" t="s">
        <v>633</v>
      </c>
      <c r="G188" s="289"/>
      <c r="H188" s="285" t="s">
        <v>722</v>
      </c>
      <c r="I188" s="289" t="s">
        <v>723</v>
      </c>
      <c r="J188" s="289"/>
      <c r="K188" s="332"/>
    </row>
    <row r="189" spans="2:11" ht="15" customHeight="1">
      <c r="B189" s="311"/>
      <c r="C189" s="295" t="s">
        <v>724</v>
      </c>
      <c r="D189" s="289"/>
      <c r="E189" s="289"/>
      <c r="F189" s="310" t="s">
        <v>633</v>
      </c>
      <c r="G189" s="289"/>
      <c r="H189" s="289" t="s">
        <v>725</v>
      </c>
      <c r="I189" s="289" t="s">
        <v>667</v>
      </c>
      <c r="J189" s="289"/>
      <c r="K189" s="332"/>
    </row>
    <row r="190" spans="2:11" ht="15" customHeight="1">
      <c r="B190" s="311"/>
      <c r="C190" s="295" t="s">
        <v>726</v>
      </c>
      <c r="D190" s="289"/>
      <c r="E190" s="289"/>
      <c r="F190" s="310" t="s">
        <v>633</v>
      </c>
      <c r="G190" s="289"/>
      <c r="H190" s="289" t="s">
        <v>727</v>
      </c>
      <c r="I190" s="289" t="s">
        <v>667</v>
      </c>
      <c r="J190" s="289"/>
      <c r="K190" s="332"/>
    </row>
    <row r="191" spans="2:11" ht="15" customHeight="1">
      <c r="B191" s="311"/>
      <c r="C191" s="295" t="s">
        <v>728</v>
      </c>
      <c r="D191" s="289"/>
      <c r="E191" s="289"/>
      <c r="F191" s="310" t="s">
        <v>639</v>
      </c>
      <c r="G191" s="289"/>
      <c r="H191" s="289" t="s">
        <v>729</v>
      </c>
      <c r="I191" s="289" t="s">
        <v>667</v>
      </c>
      <c r="J191" s="289"/>
      <c r="K191" s="332"/>
    </row>
    <row r="192" spans="2:11" ht="15" customHeight="1">
      <c r="B192" s="338"/>
      <c r="C192" s="346"/>
      <c r="D192" s="320"/>
      <c r="E192" s="320"/>
      <c r="F192" s="320"/>
      <c r="G192" s="320"/>
      <c r="H192" s="320"/>
      <c r="I192" s="320"/>
      <c r="J192" s="320"/>
      <c r="K192" s="339"/>
    </row>
    <row r="193" spans="2:11" ht="18.75" customHeight="1">
      <c r="B193" s="285"/>
      <c r="C193" s="289"/>
      <c r="D193" s="289"/>
      <c r="E193" s="289"/>
      <c r="F193" s="310"/>
      <c r="G193" s="289"/>
      <c r="H193" s="289"/>
      <c r="I193" s="289"/>
      <c r="J193" s="289"/>
      <c r="K193" s="285"/>
    </row>
    <row r="194" spans="2:11" ht="18.75" customHeight="1">
      <c r="B194" s="285"/>
      <c r="C194" s="289"/>
      <c r="D194" s="289"/>
      <c r="E194" s="289"/>
      <c r="F194" s="310"/>
      <c r="G194" s="289"/>
      <c r="H194" s="289"/>
      <c r="I194" s="289"/>
      <c r="J194" s="289"/>
      <c r="K194" s="285"/>
    </row>
    <row r="195" spans="2:11" ht="18.75" customHeight="1">
      <c r="B195" s="296"/>
      <c r="C195" s="296"/>
      <c r="D195" s="296"/>
      <c r="E195" s="296"/>
      <c r="F195" s="296"/>
      <c r="G195" s="296"/>
      <c r="H195" s="296"/>
      <c r="I195" s="296"/>
      <c r="J195" s="296"/>
      <c r="K195" s="296"/>
    </row>
    <row r="196" spans="2:11" ht="13.5">
      <c r="B196" s="275"/>
      <c r="C196" s="276"/>
      <c r="D196" s="276"/>
      <c r="E196" s="276"/>
      <c r="F196" s="276"/>
      <c r="G196" s="276"/>
      <c r="H196" s="276"/>
      <c r="I196" s="276"/>
      <c r="J196" s="276"/>
      <c r="K196" s="277"/>
    </row>
    <row r="197" spans="2:11" ht="21">
      <c r="B197" s="278"/>
      <c r="C197" s="279" t="s">
        <v>730</v>
      </c>
      <c r="D197" s="279"/>
      <c r="E197" s="279"/>
      <c r="F197" s="279"/>
      <c r="G197" s="279"/>
      <c r="H197" s="279"/>
      <c r="I197" s="279"/>
      <c r="J197" s="279"/>
      <c r="K197" s="280"/>
    </row>
    <row r="198" spans="2:11" ht="25.5" customHeight="1">
      <c r="B198" s="278"/>
      <c r="C198" s="347" t="s">
        <v>731</v>
      </c>
      <c r="D198" s="347"/>
      <c r="E198" s="347"/>
      <c r="F198" s="347" t="s">
        <v>732</v>
      </c>
      <c r="G198" s="348"/>
      <c r="H198" s="347" t="s">
        <v>733</v>
      </c>
      <c r="I198" s="347"/>
      <c r="J198" s="347"/>
      <c r="K198" s="280"/>
    </row>
    <row r="199" spans="2:11" ht="5.25" customHeight="1">
      <c r="B199" s="311"/>
      <c r="C199" s="308"/>
      <c r="D199" s="308"/>
      <c r="E199" s="308"/>
      <c r="F199" s="308"/>
      <c r="G199" s="289"/>
      <c r="H199" s="308"/>
      <c r="I199" s="308"/>
      <c r="J199" s="308"/>
      <c r="K199" s="332"/>
    </row>
    <row r="200" spans="2:11" ht="15" customHeight="1">
      <c r="B200" s="311"/>
      <c r="C200" s="289" t="s">
        <v>723</v>
      </c>
      <c r="D200" s="289"/>
      <c r="E200" s="289"/>
      <c r="F200" s="310" t="s">
        <v>40</v>
      </c>
      <c r="G200" s="289"/>
      <c r="H200" s="289" t="s">
        <v>734</v>
      </c>
      <c r="I200" s="289"/>
      <c r="J200" s="289"/>
      <c r="K200" s="332"/>
    </row>
    <row r="201" spans="2:11" ht="15" customHeight="1">
      <c r="B201" s="311"/>
      <c r="C201" s="317"/>
      <c r="D201" s="289"/>
      <c r="E201" s="289"/>
      <c r="F201" s="310" t="s">
        <v>41</v>
      </c>
      <c r="G201" s="289"/>
      <c r="H201" s="289" t="s">
        <v>735</v>
      </c>
      <c r="I201" s="289"/>
      <c r="J201" s="289"/>
      <c r="K201" s="332"/>
    </row>
    <row r="202" spans="2:11" ht="15" customHeight="1">
      <c r="B202" s="311"/>
      <c r="C202" s="317"/>
      <c r="D202" s="289"/>
      <c r="E202" s="289"/>
      <c r="F202" s="310" t="s">
        <v>44</v>
      </c>
      <c r="G202" s="289"/>
      <c r="H202" s="289" t="s">
        <v>736</v>
      </c>
      <c r="I202" s="289"/>
      <c r="J202" s="289"/>
      <c r="K202" s="332"/>
    </row>
    <row r="203" spans="2:11" ht="15" customHeight="1">
      <c r="B203" s="311"/>
      <c r="C203" s="289"/>
      <c r="D203" s="289"/>
      <c r="E203" s="289"/>
      <c r="F203" s="310" t="s">
        <v>42</v>
      </c>
      <c r="G203" s="289"/>
      <c r="H203" s="289" t="s">
        <v>737</v>
      </c>
      <c r="I203" s="289"/>
      <c r="J203" s="289"/>
      <c r="K203" s="332"/>
    </row>
    <row r="204" spans="2:11" ht="15" customHeight="1">
      <c r="B204" s="311"/>
      <c r="C204" s="289"/>
      <c r="D204" s="289"/>
      <c r="E204" s="289"/>
      <c r="F204" s="310" t="s">
        <v>43</v>
      </c>
      <c r="G204" s="289"/>
      <c r="H204" s="289" t="s">
        <v>738</v>
      </c>
      <c r="I204" s="289"/>
      <c r="J204" s="289"/>
      <c r="K204" s="332"/>
    </row>
    <row r="205" spans="2:11" ht="15" customHeight="1">
      <c r="B205" s="311"/>
      <c r="C205" s="289"/>
      <c r="D205" s="289"/>
      <c r="E205" s="289"/>
      <c r="F205" s="310"/>
      <c r="G205" s="289"/>
      <c r="H205" s="289"/>
      <c r="I205" s="289"/>
      <c r="J205" s="289"/>
      <c r="K205" s="332"/>
    </row>
    <row r="206" spans="2:11" ht="15" customHeight="1">
      <c r="B206" s="311"/>
      <c r="C206" s="289" t="s">
        <v>679</v>
      </c>
      <c r="D206" s="289"/>
      <c r="E206" s="289"/>
      <c r="F206" s="310" t="s">
        <v>73</v>
      </c>
      <c r="G206" s="289"/>
      <c r="H206" s="289" t="s">
        <v>739</v>
      </c>
      <c r="I206" s="289"/>
      <c r="J206" s="289"/>
      <c r="K206" s="332"/>
    </row>
    <row r="207" spans="2:11" ht="15" customHeight="1">
      <c r="B207" s="311"/>
      <c r="C207" s="317"/>
      <c r="D207" s="289"/>
      <c r="E207" s="289"/>
      <c r="F207" s="310" t="s">
        <v>576</v>
      </c>
      <c r="G207" s="289"/>
      <c r="H207" s="289" t="s">
        <v>577</v>
      </c>
      <c r="I207" s="289"/>
      <c r="J207" s="289"/>
      <c r="K207" s="332"/>
    </row>
    <row r="208" spans="2:11" ht="15" customHeight="1">
      <c r="B208" s="311"/>
      <c r="C208" s="289"/>
      <c r="D208" s="289"/>
      <c r="E208" s="289"/>
      <c r="F208" s="310" t="s">
        <v>574</v>
      </c>
      <c r="G208" s="289"/>
      <c r="H208" s="289" t="s">
        <v>740</v>
      </c>
      <c r="I208" s="289"/>
      <c r="J208" s="289"/>
      <c r="K208" s="332"/>
    </row>
    <row r="209" spans="2:11" ht="15" customHeight="1">
      <c r="B209" s="349"/>
      <c r="C209" s="317"/>
      <c r="D209" s="317"/>
      <c r="E209" s="317"/>
      <c r="F209" s="310" t="s">
        <v>578</v>
      </c>
      <c r="G209" s="295"/>
      <c r="H209" s="336" t="s">
        <v>579</v>
      </c>
      <c r="I209" s="336"/>
      <c r="J209" s="336"/>
      <c r="K209" s="350"/>
    </row>
    <row r="210" spans="2:11" ht="15" customHeight="1">
      <c r="B210" s="349"/>
      <c r="C210" s="317"/>
      <c r="D210" s="317"/>
      <c r="E210" s="317"/>
      <c r="F210" s="310" t="s">
        <v>580</v>
      </c>
      <c r="G210" s="295"/>
      <c r="H210" s="336" t="s">
        <v>741</v>
      </c>
      <c r="I210" s="336"/>
      <c r="J210" s="336"/>
      <c r="K210" s="350"/>
    </row>
    <row r="211" spans="2:11" ht="15" customHeight="1">
      <c r="B211" s="349"/>
      <c r="C211" s="317"/>
      <c r="D211" s="317"/>
      <c r="E211" s="317"/>
      <c r="F211" s="351"/>
      <c r="G211" s="295"/>
      <c r="H211" s="352"/>
      <c r="I211" s="352"/>
      <c r="J211" s="352"/>
      <c r="K211" s="350"/>
    </row>
    <row r="212" spans="2:11" ht="15" customHeight="1">
      <c r="B212" s="349"/>
      <c r="C212" s="289" t="s">
        <v>703</v>
      </c>
      <c r="D212" s="317"/>
      <c r="E212" s="317"/>
      <c r="F212" s="310">
        <v>1</v>
      </c>
      <c r="G212" s="295"/>
      <c r="H212" s="336" t="s">
        <v>742</v>
      </c>
      <c r="I212" s="336"/>
      <c r="J212" s="336"/>
      <c r="K212" s="350"/>
    </row>
    <row r="213" spans="2:11" ht="15" customHeight="1">
      <c r="B213" s="349"/>
      <c r="C213" s="317"/>
      <c r="D213" s="317"/>
      <c r="E213" s="317"/>
      <c r="F213" s="310">
        <v>2</v>
      </c>
      <c r="G213" s="295"/>
      <c r="H213" s="336" t="s">
        <v>743</v>
      </c>
      <c r="I213" s="336"/>
      <c r="J213" s="336"/>
      <c r="K213" s="350"/>
    </row>
    <row r="214" spans="2:11" ht="15" customHeight="1">
      <c r="B214" s="349"/>
      <c r="C214" s="317"/>
      <c r="D214" s="317"/>
      <c r="E214" s="317"/>
      <c r="F214" s="310">
        <v>3</v>
      </c>
      <c r="G214" s="295"/>
      <c r="H214" s="336" t="s">
        <v>744</v>
      </c>
      <c r="I214" s="336"/>
      <c r="J214" s="336"/>
      <c r="K214" s="350"/>
    </row>
    <row r="215" spans="2:11" ht="15" customHeight="1">
      <c r="B215" s="349"/>
      <c r="C215" s="317"/>
      <c r="D215" s="317"/>
      <c r="E215" s="317"/>
      <c r="F215" s="310">
        <v>4</v>
      </c>
      <c r="G215" s="295"/>
      <c r="H215" s="336" t="s">
        <v>745</v>
      </c>
      <c r="I215" s="336"/>
      <c r="J215" s="336"/>
      <c r="K215" s="350"/>
    </row>
    <row r="216" spans="2:11" ht="12.75" customHeight="1">
      <c r="B216" s="353"/>
      <c r="C216" s="354"/>
      <c r="D216" s="354"/>
      <c r="E216" s="354"/>
      <c r="F216" s="354"/>
      <c r="G216" s="354"/>
      <c r="H216" s="354"/>
      <c r="I216" s="354"/>
      <c r="J216" s="354"/>
      <c r="K216" s="355"/>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BOULALIBORNB\Administrator</dc:creator>
  <cp:keywords/>
  <dc:description/>
  <cp:lastModifiedBy>BOULALIBORNB\Administrator</cp:lastModifiedBy>
  <dcterms:created xsi:type="dcterms:W3CDTF">2018-06-19T20:18:31Z</dcterms:created>
  <dcterms:modified xsi:type="dcterms:W3CDTF">2018-06-19T20:18:34Z</dcterms:modified>
  <cp:category/>
  <cp:version/>
  <cp:contentType/>
  <cp:contentStatus/>
</cp:coreProperties>
</file>