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2600" activeTab="0"/>
  </bookViews>
  <sheets>
    <sheet name="Rozpočet" sheetId="1" r:id="rId1"/>
  </sheets>
  <definedNames>
    <definedName name="_xlnm.Print_Titles" localSheetId="0">'Rozpočet'!$1:$3</definedName>
  </definedNames>
  <calcPr fullCalcOnLoad="1"/>
</workbook>
</file>

<file path=xl/sharedStrings.xml><?xml version="1.0" encoding="utf-8"?>
<sst xmlns="http://schemas.openxmlformats.org/spreadsheetml/2006/main" count="175" uniqueCount="134">
  <si>
    <t>Číslo položky</t>
  </si>
  <si>
    <t>Popis - zkrácený název položky</t>
  </si>
  <si>
    <t>Jednotka</t>
  </si>
  <si>
    <t>Množství</t>
  </si>
  <si>
    <t>položky</t>
  </si>
  <si>
    <t>katalogu</t>
  </si>
  <si>
    <t>v Kč</t>
  </si>
  <si>
    <t>v t</t>
  </si>
  <si>
    <t>Hmotnost celkem</t>
  </si>
  <si>
    <t>Cena celkem</t>
  </si>
  <si>
    <t>Hmotnost</t>
  </si>
  <si>
    <t>Cena jednotková</t>
  </si>
  <si>
    <t>Číslo</t>
  </si>
  <si>
    <t>CELKEM</t>
  </si>
  <si>
    <t>CENA CELKEM bez DPH</t>
  </si>
  <si>
    <t>CENA CELKEM včetně DPH</t>
  </si>
  <si>
    <t>001</t>
  </si>
  <si>
    <t>Zemní práce</t>
  </si>
  <si>
    <t>005</t>
  </si>
  <si>
    <t>Komunikace</t>
  </si>
  <si>
    <t>009</t>
  </si>
  <si>
    <t>Ostatní konstrukce a práce</t>
  </si>
  <si>
    <t>R</t>
  </si>
  <si>
    <t>m2</t>
  </si>
  <si>
    <t>97908-2213</t>
  </si>
  <si>
    <t>t</t>
  </si>
  <si>
    <t>97908-2219</t>
  </si>
  <si>
    <t>příplatek za každý započatý 1 km navíc</t>
  </si>
  <si>
    <t>57323-1111</t>
  </si>
  <si>
    <t>postřik živičný spojovací z emulze 0,5-0,7 kg/m2</t>
  </si>
  <si>
    <t>91973-5112</t>
  </si>
  <si>
    <t>m</t>
  </si>
  <si>
    <t>DPH 21 %</t>
  </si>
  <si>
    <t>91972-1221</t>
  </si>
  <si>
    <t>91911-2114</t>
  </si>
  <si>
    <t>000</t>
  </si>
  <si>
    <t>Všeobecné konstrukce a práce</t>
  </si>
  <si>
    <t>kpl</t>
  </si>
  <si>
    <t>03440-3000</t>
  </si>
  <si>
    <t>řezání spar vč. zalití modifikovanou zálivkou</t>
  </si>
  <si>
    <t>poplatek</t>
  </si>
  <si>
    <t>m3</t>
  </si>
  <si>
    <t>uložení výkopku na skládku</t>
  </si>
  <si>
    <t>16270-1105</t>
  </si>
  <si>
    <t>vodorovné přemístění výkopku z hor. 1. až 4. tř. přez 9000 do 10000 m</t>
  </si>
  <si>
    <t>16270-1109</t>
  </si>
  <si>
    <t>příplatek za každých započatých 1000 m navíc</t>
  </si>
  <si>
    <t>008</t>
  </si>
  <si>
    <t>Trubní vedení</t>
  </si>
  <si>
    <t>89923-1111</t>
  </si>
  <si>
    <t>výšková úprava do 200 mm zvýšením mříže</t>
  </si>
  <si>
    <t>ks</t>
  </si>
  <si>
    <t>89933-1111</t>
  </si>
  <si>
    <t>výšková úprava do 200 mm zvýšením poklopu</t>
  </si>
  <si>
    <t>89943-1111</t>
  </si>
  <si>
    <t>výšková úprava do 200 mm zvýšením krycího hrnce, šoupěte nebo hydrantu</t>
  </si>
  <si>
    <t>řezání stávajícího živičného krytu tl. 5 cm vč. dobourání</t>
  </si>
  <si>
    <t>93890-9611</t>
  </si>
  <si>
    <t>odstranění nánosu na krajnicích tl. do 100 mm</t>
  </si>
  <si>
    <t>91571-1112</t>
  </si>
  <si>
    <t>91571-2112</t>
  </si>
  <si>
    <t>91524-1111</t>
  </si>
  <si>
    <t>91524-1112</t>
  </si>
  <si>
    <t xml:space="preserve">opatření zajišťující regulaci a ochranu dopravy - DIO </t>
  </si>
  <si>
    <t>93890-8411</t>
  </si>
  <si>
    <t>Očištění povrchu krytu od prachu a nánosu z krytu živičného</t>
  </si>
  <si>
    <t>vodorovné dopravní značení bílým plastem přechody pro chodce, šipky, symboly vč. předznačení</t>
  </si>
  <si>
    <t>vodorovné dopravní značení plastem autobusové zastávky vč. předznačení</t>
  </si>
  <si>
    <t>vodorovné značení bílým plastem š. 125 mm vč. předznačení</t>
  </si>
  <si>
    <t>vodorovné značení  bílým plastem š. 250 mm vč. Předznačení</t>
  </si>
  <si>
    <t>pokládka asfaltu - při částečné uzavírce vozovky, po úsecích délky max. 300m</t>
  </si>
  <si>
    <t>geomříž pro vyztužení asfaltového povrchu ze skelných vláken. odhad 8% z celkové plochy</t>
  </si>
  <si>
    <t>celková plocha V11a =57,5m2</t>
  </si>
  <si>
    <t>ostranění přerostlých krajnic tl. do 100mm s naložením na dopravní prostředek - výměra krajnic =294,2m2</t>
  </si>
  <si>
    <t>Celková plocha V7 =7x1,5+7x1,5=21,0m2</t>
  </si>
  <si>
    <t>výšková úprava stávající uliční vpusti =29ks</t>
  </si>
  <si>
    <t>výšková úprava stávajícího kanalizačního poklopu =13ks</t>
  </si>
  <si>
    <t>výšková úprava stávajícího hrníčku šoupěte, hydrantu a.j. =6ks</t>
  </si>
  <si>
    <t>podél spára v celém úseku a pracovní spáry  1342,9+611,6 =1954,5m</t>
  </si>
  <si>
    <t>podél spára v celém úseku, pracovní spáry, terhliny po vyfrézování  1342,9+611,6 =1954,5m</t>
  </si>
  <si>
    <t>celková délka V2b, V4  = 337+206,3m=543,3m</t>
  </si>
  <si>
    <t>Odvoz zeminy z krajnic na skládku =294,2*,05 =14,71m2</t>
  </si>
  <si>
    <t>příplatek za km ujeté nad 10km = 14,71*3=44,13m3</t>
  </si>
  <si>
    <t>poplatek za uložení zeminy na skkládku =14,71m3</t>
  </si>
  <si>
    <t>obrusná vrstva intravilán+vjezdy = plocha celé trasy = 9855,94+308,53 =10146,47m2</t>
  </si>
  <si>
    <t>celková délka V1a, V2b, V4  = 3*15,16,7-337   =4213,1m</t>
  </si>
  <si>
    <t>II/203 Vejprnice - průtah, oprava povrchu</t>
  </si>
  <si>
    <t>11320-2111</t>
  </si>
  <si>
    <t>vytrhání obrub z krajníků nebo obrubníků stojatých</t>
  </si>
  <si>
    <t>11310-6121</t>
  </si>
  <si>
    <t>rozebrání dlažeb komun. pro pěší z bet. nebo kam. dlaždic, desek, tvarovek</t>
  </si>
  <si>
    <t>59451-1111</t>
  </si>
  <si>
    <t xml:space="preserve">přídlažba z betonové dlažby do lože tl. 50 mm z betonu B 7,5 </t>
  </si>
  <si>
    <t>dodávka</t>
  </si>
  <si>
    <t>59131-1111</t>
  </si>
  <si>
    <t>kladení dlažby z bet. tvarovek (zámková dlažba) do lože z kam.drc. fr. 4-8 do tl. 60 mm</t>
  </si>
  <si>
    <t>91746-1111</t>
  </si>
  <si>
    <t>vodorovná doprava suti do 1 km</t>
  </si>
  <si>
    <t>Poplatek za skládku (beton)</t>
  </si>
  <si>
    <t>Betonová dlažba 200x100x80mm</t>
  </si>
  <si>
    <t>osazení obrubníku bet. stojatého s boční opěrou do lože z betonu</t>
  </si>
  <si>
    <t>odvoz vybourané bet. Suti na skládku = 19+26=45t</t>
  </si>
  <si>
    <t>odvoz vybourané bet. Suti na skládku = 45*13=585t</t>
  </si>
  <si>
    <t>91524-1211</t>
  </si>
  <si>
    <t>91524-1113</t>
  </si>
  <si>
    <t>vodorovné dopravní značení plastem barevné vč. předznačení</t>
  </si>
  <si>
    <t>celková plocha A11+A12a =2,8x4=11,2m2</t>
  </si>
  <si>
    <t>vodorovné dopravní značení bílou barvou přechody pro chodce, šipky, symboly vč. předznačení - dočasné</t>
  </si>
  <si>
    <t>Betonový silniční obrubník 1000x150x250</t>
  </si>
  <si>
    <t>vybourání stávajících poškozených obrubníků odhad 10% = 1343*,1=134,3m - čerpáno jen se souhlasem TDS</t>
  </si>
  <si>
    <t>vybourání stávající poškozené přídlažby odhad 10% = 1343*,1+134,3*,1=147,73m2 - čerpáno jen se souhlasem TDS</t>
  </si>
  <si>
    <t>pokládka nové dlažby odhad 10% = 1343*,1=134,30m2 - čerpáno jen se souhlasem TDS</t>
  </si>
  <si>
    <t>pokládka nové přídlažby odhad 10% = 1343*,1*,1=13,43m2 - čerpáno jen se souhlasem TDS</t>
  </si>
  <si>
    <t>dodávka nové přídlažby přídlažby odhad 10% = 1343*1,1=147,51m2 - čerpáno jen se souhlasem TDS</t>
  </si>
  <si>
    <t>osazení nových betonových obrubníků odhad 10% = 1343*,1=134,3m - čerpáno jen se souhlasem TDS</t>
  </si>
  <si>
    <t>dodávka nových betonových obrubníků odhad 10% = 1343*,1=134,3m - čerpáno jen se souhlasem TDS</t>
  </si>
  <si>
    <t>Liniový odvodňovací žlab ACODRAIN</t>
  </si>
  <si>
    <t>Dosávka a osazení do betonu žlabu ACODRAIN včeně vpusti0,5, zaústění do stývající kanalizace a litinových mřížek</t>
  </si>
  <si>
    <r>
      <t>Výkaz výměr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Objednatel:</t>
    </r>
    <r>
      <rPr>
        <sz val="8"/>
        <rFont val="Arial"/>
        <family val="2"/>
      </rPr>
      <t xml:space="preserve"> Správa a údržba silnic Plzeňského kraje
</t>
    </r>
    <r>
      <rPr>
        <b/>
        <sz val="8"/>
        <rFont val="Arial"/>
        <family val="2"/>
      </rPr>
      <t>Stavební objekt:</t>
    </r>
    <r>
      <rPr>
        <sz val="8"/>
        <rFont val="Arial"/>
        <family val="2"/>
      </rPr>
      <t xml:space="preserve">  SO - Komunikace
</t>
    </r>
    <r>
      <rPr>
        <b/>
        <sz val="8"/>
        <rFont val="Arial"/>
        <family val="2"/>
      </rPr>
      <t>Místo stavby:</t>
    </r>
    <r>
      <rPr>
        <sz val="8"/>
        <rFont val="Arial"/>
        <family val="2"/>
      </rPr>
      <t xml:space="preserve"> Vejprnice, okres Plzeň - sever</t>
    </r>
  </si>
  <si>
    <t>11315-1219</t>
  </si>
  <si>
    <t>frézování krytu nad 500 m2, s překážkami, tl.10 cm</t>
  </si>
  <si>
    <t>56983-1111</t>
  </si>
  <si>
    <t>spojovací postřik intravilán+vjezdy = plocha celé trasy = (9855,94+308,53)*2 =20328,94m2</t>
  </si>
  <si>
    <t>57713-4131</t>
  </si>
  <si>
    <t xml:space="preserve">beton asfalt. ACO 11S PMB 45/80-65,nad 3 m, tl. 4 cm </t>
  </si>
  <si>
    <t>57715-5122</t>
  </si>
  <si>
    <t xml:space="preserve">beton asfalt. ACL 22S PMB 25/55-60,nad 3 m,tl. 6 cm </t>
  </si>
  <si>
    <t>ložná vrstva intravilán+vjezdy = plocha celé trasy = 9855,94+308,53 =10146,47m2</t>
  </si>
  <si>
    <t>kompozit 50x50kN/m2, tažnost do 3%, včetně spojovacího postřiku plocha =1024m2 - čerpáno jen se souhlasem TDS</t>
  </si>
  <si>
    <t>lokální sanace - odtěžení konstr. vrstev na podloží a následné vybudování nových konstrukčních vrstev (ŠD 300, KSC 120, ACP 22+ 60mm)  vč. odvozu přebytečného materiálu</t>
  </si>
  <si>
    <t>odborný odhad plochy  =284m2 - čerpáno jen se souhlasem TDS</t>
  </si>
  <si>
    <t>zpevnění krajnic z vyfrézovaného R-materiálu tl. do 100mm</t>
  </si>
  <si>
    <t>zpevnění krajnic tl. do 100mm  =294,2m2</t>
  </si>
  <si>
    <t>frézování v průměrnhé tl.100mm s prekážkami v trase, intravilán+vjezdy = plocha celé trasy = 9855,94+308,53 =10146,47m2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</si>
</sst>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[$-405]d\.\ mmmm\ yyyy"/>
    <numFmt numFmtId="167" formatCode="0.0,\t"/>
    <numFmt numFmtId="168" formatCode="0.0,,\t"/>
    <numFmt numFmtId="169" formatCode="#,##0.000\ &quot;Kč&quot;"/>
    <numFmt numFmtId="170" formatCode="#,##0.0\ &quot;Kč&quot;"/>
    <numFmt numFmtId="171" formatCode="#,##0.0000000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0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right"/>
    </xf>
    <xf numFmtId="165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164" fontId="1" fillId="0" borderId="14" xfId="0" applyNumberFormat="1" applyFont="1" applyBorder="1" applyAlignment="1">
      <alignment horizontal="right"/>
    </xf>
    <xf numFmtId="165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/>
    </xf>
    <xf numFmtId="165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1" fillId="0" borderId="20" xfId="0" applyNumberFormat="1" applyFont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right"/>
      <protection/>
    </xf>
    <xf numFmtId="165" fontId="1" fillId="0" borderId="17" xfId="0" applyNumberFormat="1" applyFont="1" applyFill="1" applyBorder="1" applyAlignment="1" applyProtection="1">
      <alignment horizontal="right"/>
      <protection/>
    </xf>
    <xf numFmtId="2" fontId="1" fillId="0" borderId="17" xfId="0" applyNumberFormat="1" applyFont="1" applyBorder="1" applyAlignment="1" applyProtection="1">
      <alignment horizontal="right"/>
      <protection/>
    </xf>
    <xf numFmtId="164" fontId="1" fillId="0" borderId="17" xfId="0" applyNumberFormat="1" applyFont="1" applyFill="1" applyBorder="1" applyAlignment="1" applyProtection="1">
      <alignment horizontal="right"/>
      <protection/>
    </xf>
    <xf numFmtId="49" fontId="1" fillId="0" borderId="17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2" fontId="1" fillId="34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wrapText="1"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164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64" fontId="1" fillId="34" borderId="14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right"/>
    </xf>
    <xf numFmtId="1" fontId="1" fillId="34" borderId="18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showGridLines="0" tabSelected="1" workbookViewId="0" topLeftCell="A1">
      <selection activeCell="D22" sqref="D22"/>
    </sheetView>
  </sheetViews>
  <sheetFormatPr defaultColWidth="9.140625" defaultRowHeight="12.75"/>
  <cols>
    <col min="1" max="1" width="8.28125" style="0" customWidth="1"/>
    <col min="2" max="2" width="13.8515625" style="0" customWidth="1"/>
    <col min="3" max="3" width="42.7109375" style="0" customWidth="1"/>
    <col min="4" max="4" width="8.28125" style="0" customWidth="1"/>
    <col min="5" max="5" width="8.28125" style="0" hidden="1" customWidth="1"/>
    <col min="6" max="6" width="13.8515625" style="0" customWidth="1"/>
    <col min="7" max="7" width="13.8515625" style="0" hidden="1" customWidth="1"/>
    <col min="8" max="11" width="13.8515625" style="0" customWidth="1"/>
    <col min="13" max="13" width="13.7109375" style="0" bestFit="1" customWidth="1"/>
  </cols>
  <sheetData>
    <row r="1" spans="3:11" ht="34.5" customHeight="1">
      <c r="C1" s="15"/>
      <c r="H1" s="86" t="s">
        <v>118</v>
      </c>
      <c r="I1" s="87"/>
      <c r="J1" s="87"/>
      <c r="K1" s="87"/>
    </row>
    <row r="2" spans="1:11" ht="22.5" customHeight="1">
      <c r="A2" s="40" t="s">
        <v>86</v>
      </c>
      <c r="D2" s="17"/>
      <c r="E2" s="17"/>
      <c r="F2" s="17"/>
      <c r="G2" s="16"/>
      <c r="H2" s="87"/>
      <c r="I2" s="87"/>
      <c r="J2" s="87"/>
      <c r="K2" s="87"/>
    </row>
    <row r="3" ht="21.75" customHeight="1"/>
    <row r="4" spans="1:11" s="1" customFormat="1" ht="22.5">
      <c r="A4" s="19" t="s">
        <v>12</v>
      </c>
      <c r="B4" s="20" t="s">
        <v>0</v>
      </c>
      <c r="C4" s="21" t="s">
        <v>1</v>
      </c>
      <c r="D4" s="20" t="s">
        <v>2</v>
      </c>
      <c r="E4" s="20"/>
      <c r="F4" s="20" t="s">
        <v>11</v>
      </c>
      <c r="G4" s="20"/>
      <c r="H4" s="20" t="s">
        <v>10</v>
      </c>
      <c r="I4" s="20" t="s">
        <v>3</v>
      </c>
      <c r="J4" s="20" t="s">
        <v>9</v>
      </c>
      <c r="K4" s="22" t="s">
        <v>8</v>
      </c>
    </row>
    <row r="5" spans="1:11" ht="12.75">
      <c r="A5" s="23" t="s">
        <v>4</v>
      </c>
      <c r="B5" s="24" t="s">
        <v>5</v>
      </c>
      <c r="C5" s="25"/>
      <c r="D5" s="24"/>
      <c r="E5" s="24"/>
      <c r="F5" s="24" t="s">
        <v>6</v>
      </c>
      <c r="G5" s="24"/>
      <c r="H5" s="24" t="s">
        <v>7</v>
      </c>
      <c r="I5" s="24"/>
      <c r="J5" s="24" t="s">
        <v>6</v>
      </c>
      <c r="K5" s="26" t="s">
        <v>7</v>
      </c>
    </row>
    <row r="6" spans="1:11" ht="12.75">
      <c r="A6" s="10"/>
      <c r="B6" s="11"/>
      <c r="C6" s="12"/>
      <c r="D6" s="11"/>
      <c r="E6" s="11"/>
      <c r="F6" s="11"/>
      <c r="G6" s="11"/>
      <c r="H6" s="11"/>
      <c r="I6" s="11"/>
      <c r="J6" s="11"/>
      <c r="K6" s="8"/>
    </row>
    <row r="7" spans="1:11" ht="12.75">
      <c r="A7" s="27"/>
      <c r="B7" s="28" t="s">
        <v>35</v>
      </c>
      <c r="C7" s="29" t="s">
        <v>36</v>
      </c>
      <c r="D7" s="27"/>
      <c r="E7" s="27"/>
      <c r="F7" s="27"/>
      <c r="G7" s="27"/>
      <c r="H7" s="27"/>
      <c r="I7" s="27"/>
      <c r="J7" s="27"/>
      <c r="K7" s="27"/>
    </row>
    <row r="8" spans="1:13" ht="12.75">
      <c r="A8" s="35">
        <v>1</v>
      </c>
      <c r="B8" s="34" t="s">
        <v>38</v>
      </c>
      <c r="C8" s="36" t="s">
        <v>63</v>
      </c>
      <c r="D8" s="34" t="s">
        <v>37</v>
      </c>
      <c r="E8" s="34"/>
      <c r="F8" s="53"/>
      <c r="G8" s="37"/>
      <c r="H8" s="38">
        <v>0</v>
      </c>
      <c r="I8" s="39">
        <v>1</v>
      </c>
      <c r="J8" s="37">
        <f>ROUND(F8*I8,1)</f>
        <v>0</v>
      </c>
      <c r="K8" s="47">
        <f>ROUND(H8*I8,0)</f>
        <v>0</v>
      </c>
      <c r="M8" s="60"/>
    </row>
    <row r="9" spans="1:13" ht="22.5">
      <c r="A9" s="35"/>
      <c r="B9" s="34"/>
      <c r="C9" s="62" t="s">
        <v>70</v>
      </c>
      <c r="D9" s="34"/>
      <c r="E9" s="34"/>
      <c r="F9" s="53"/>
      <c r="G9" s="37"/>
      <c r="H9" s="38"/>
      <c r="I9" s="39"/>
      <c r="J9" s="37"/>
      <c r="K9" s="47"/>
      <c r="M9" s="60"/>
    </row>
    <row r="10" spans="1:13" ht="12.75">
      <c r="A10" s="9"/>
      <c r="B10" s="2"/>
      <c r="C10" s="13" t="s">
        <v>13</v>
      </c>
      <c r="D10" s="2"/>
      <c r="E10" s="2"/>
      <c r="F10" s="6">
        <f>SUM(J7:J10)</f>
        <v>0</v>
      </c>
      <c r="G10" s="6"/>
      <c r="H10" s="4"/>
      <c r="I10" s="5"/>
      <c r="J10" s="3"/>
      <c r="K10" s="48"/>
      <c r="M10" s="60"/>
    </row>
    <row r="11" spans="1:13" ht="12.75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50"/>
      <c r="M11" s="60"/>
    </row>
    <row r="12" spans="1:13" ht="12.75">
      <c r="A12" s="27"/>
      <c r="B12" s="28" t="s">
        <v>16</v>
      </c>
      <c r="C12" s="29" t="s">
        <v>17</v>
      </c>
      <c r="D12" s="27"/>
      <c r="E12" s="27"/>
      <c r="F12" s="27"/>
      <c r="G12" s="27"/>
      <c r="H12" s="27"/>
      <c r="I12" s="27"/>
      <c r="J12" s="27"/>
      <c r="K12" s="27"/>
      <c r="M12" s="60"/>
    </row>
    <row r="13" spans="1:13" ht="12.75">
      <c r="A13" s="35">
        <v>2</v>
      </c>
      <c r="B13" s="34" t="s">
        <v>57</v>
      </c>
      <c r="C13" s="36" t="s">
        <v>58</v>
      </c>
      <c r="D13" s="34" t="s">
        <v>23</v>
      </c>
      <c r="E13" s="34">
        <v>9.1</v>
      </c>
      <c r="F13" s="37"/>
      <c r="G13" s="37"/>
      <c r="H13" s="38">
        <v>0.126</v>
      </c>
      <c r="I13" s="39">
        <v>294.2</v>
      </c>
      <c r="J13" s="37">
        <f aca="true" t="shared" si="0" ref="J13:J21">ROUND(F13*I13,1)</f>
        <v>0</v>
      </c>
      <c r="K13" s="47">
        <f aca="true" t="shared" si="1" ref="K13:K21">ROUND(H13*I13,0)</f>
        <v>37</v>
      </c>
      <c r="M13" s="60"/>
    </row>
    <row r="14" spans="1:13" ht="22.5">
      <c r="A14" s="35"/>
      <c r="B14" s="34"/>
      <c r="C14" s="63" t="s">
        <v>73</v>
      </c>
      <c r="D14" s="34"/>
      <c r="E14" s="34"/>
      <c r="F14" s="37"/>
      <c r="G14" s="37"/>
      <c r="H14" s="38"/>
      <c r="I14" s="39"/>
      <c r="J14" s="37"/>
      <c r="K14" s="47"/>
      <c r="M14" s="60"/>
    </row>
    <row r="15" spans="1:13" ht="22.5">
      <c r="A15" s="9">
        <v>3</v>
      </c>
      <c r="B15" s="2" t="s">
        <v>43</v>
      </c>
      <c r="C15" s="18" t="s">
        <v>44</v>
      </c>
      <c r="D15" s="2" t="s">
        <v>41</v>
      </c>
      <c r="E15" s="2"/>
      <c r="F15" s="3"/>
      <c r="G15" s="3"/>
      <c r="H15" s="4">
        <v>0</v>
      </c>
      <c r="I15" s="5">
        <f>I13*0.05</f>
        <v>14.71</v>
      </c>
      <c r="J15" s="3">
        <f t="shared" si="0"/>
        <v>0</v>
      </c>
      <c r="K15" s="48">
        <f t="shared" si="1"/>
        <v>0</v>
      </c>
      <c r="M15" s="60"/>
    </row>
    <row r="16" spans="1:13" ht="14.25" customHeight="1">
      <c r="A16" s="9"/>
      <c r="B16" s="2"/>
      <c r="C16" s="71" t="s">
        <v>81</v>
      </c>
      <c r="D16" s="2"/>
      <c r="E16" s="2"/>
      <c r="F16" s="3"/>
      <c r="G16" s="3"/>
      <c r="H16" s="4"/>
      <c r="I16" s="5"/>
      <c r="J16" s="3"/>
      <c r="K16" s="48"/>
      <c r="M16" s="60"/>
    </row>
    <row r="17" spans="1:13" ht="12.75">
      <c r="A17" s="9">
        <v>4</v>
      </c>
      <c r="B17" s="2" t="s">
        <v>45</v>
      </c>
      <c r="C17" s="70" t="s">
        <v>46</v>
      </c>
      <c r="D17" s="2" t="s">
        <v>41</v>
      </c>
      <c r="E17" s="2"/>
      <c r="F17" s="3"/>
      <c r="G17" s="3"/>
      <c r="H17" s="4">
        <v>0</v>
      </c>
      <c r="I17" s="5">
        <f>I15*3</f>
        <v>44.13</v>
      </c>
      <c r="J17" s="3">
        <f t="shared" si="0"/>
        <v>0</v>
      </c>
      <c r="K17" s="48">
        <f t="shared" si="1"/>
        <v>0</v>
      </c>
      <c r="M17" s="60"/>
    </row>
    <row r="18" spans="1:13" ht="12.75">
      <c r="A18" s="9"/>
      <c r="B18" s="2"/>
      <c r="C18" s="63" t="s">
        <v>82</v>
      </c>
      <c r="D18" s="2"/>
      <c r="E18" s="2"/>
      <c r="F18" s="3"/>
      <c r="G18" s="3"/>
      <c r="H18" s="4"/>
      <c r="I18" s="5"/>
      <c r="J18" s="3"/>
      <c r="K18" s="48"/>
      <c r="M18" s="60"/>
    </row>
    <row r="19" spans="1:13" ht="12.75">
      <c r="A19" s="9">
        <v>5</v>
      </c>
      <c r="B19" s="2" t="s">
        <v>40</v>
      </c>
      <c r="C19" s="18" t="s">
        <v>42</v>
      </c>
      <c r="D19" s="2" t="s">
        <v>41</v>
      </c>
      <c r="E19" s="2"/>
      <c r="F19" s="3"/>
      <c r="G19" s="3"/>
      <c r="H19" s="4">
        <v>0</v>
      </c>
      <c r="I19" s="5">
        <f>I15</f>
        <v>14.71</v>
      </c>
      <c r="J19" s="3">
        <f t="shared" si="0"/>
        <v>0</v>
      </c>
      <c r="K19" s="48">
        <f t="shared" si="1"/>
        <v>0</v>
      </c>
      <c r="M19" s="60"/>
    </row>
    <row r="20" spans="1:13" ht="12.75">
      <c r="A20" s="9"/>
      <c r="B20" s="2"/>
      <c r="C20" s="63" t="s">
        <v>83</v>
      </c>
      <c r="D20" s="2"/>
      <c r="E20" s="2"/>
      <c r="F20" s="3"/>
      <c r="G20" s="3"/>
      <c r="H20" s="4"/>
      <c r="I20" s="5"/>
      <c r="J20" s="3"/>
      <c r="K20" s="48"/>
      <c r="M20" s="60"/>
    </row>
    <row r="21" spans="1:13" ht="12.75">
      <c r="A21" s="9">
        <v>6</v>
      </c>
      <c r="B21" s="2" t="s">
        <v>119</v>
      </c>
      <c r="C21" s="18" t="s">
        <v>120</v>
      </c>
      <c r="D21" s="2" t="s">
        <v>23</v>
      </c>
      <c r="E21" s="2"/>
      <c r="F21" s="3"/>
      <c r="G21" s="3"/>
      <c r="H21" s="4">
        <v>0.235</v>
      </c>
      <c r="I21" s="5">
        <f>9855.94+308.53</f>
        <v>10164.470000000001</v>
      </c>
      <c r="J21" s="3">
        <f t="shared" si="0"/>
        <v>0</v>
      </c>
      <c r="K21" s="48">
        <f t="shared" si="1"/>
        <v>2389</v>
      </c>
      <c r="M21" s="60"/>
    </row>
    <row r="22" spans="1:13" ht="33.75">
      <c r="A22" s="9"/>
      <c r="B22" s="2"/>
      <c r="C22" s="62" t="s">
        <v>133</v>
      </c>
      <c r="D22" s="2"/>
      <c r="E22" s="2"/>
      <c r="F22" s="3"/>
      <c r="G22" s="3"/>
      <c r="H22" s="4"/>
      <c r="I22" s="5"/>
      <c r="J22" s="3"/>
      <c r="K22" s="48"/>
      <c r="M22" s="60"/>
    </row>
    <row r="23" spans="1:13" ht="12.75">
      <c r="A23" s="9">
        <v>7</v>
      </c>
      <c r="B23" s="11" t="s">
        <v>87</v>
      </c>
      <c r="C23" s="18" t="s">
        <v>88</v>
      </c>
      <c r="D23" s="11" t="s">
        <v>31</v>
      </c>
      <c r="E23" s="11">
        <v>19.5</v>
      </c>
      <c r="F23" s="72"/>
      <c r="G23" s="72"/>
      <c r="H23" s="73">
        <v>0.1435</v>
      </c>
      <c r="I23" s="74">
        <v>134.3</v>
      </c>
      <c r="J23" s="72">
        <f>ROUND(F23*I23,1)</f>
        <v>0</v>
      </c>
      <c r="K23" s="75">
        <f>ROUND(H23*I23,0)</f>
        <v>19</v>
      </c>
      <c r="M23" s="60"/>
    </row>
    <row r="24" spans="1:13" ht="22.5">
      <c r="A24" s="9"/>
      <c r="B24" s="2"/>
      <c r="C24" s="62" t="s">
        <v>109</v>
      </c>
      <c r="D24" s="2"/>
      <c r="E24" s="2"/>
      <c r="F24" s="3"/>
      <c r="G24" s="3"/>
      <c r="H24" s="4"/>
      <c r="I24" s="5"/>
      <c r="J24" s="3"/>
      <c r="K24" s="76"/>
      <c r="M24" s="60"/>
    </row>
    <row r="25" spans="1:13" ht="22.5">
      <c r="A25" s="9">
        <v>8</v>
      </c>
      <c r="B25" s="2" t="s">
        <v>89</v>
      </c>
      <c r="C25" s="18" t="s">
        <v>90</v>
      </c>
      <c r="D25" s="2" t="s">
        <v>23</v>
      </c>
      <c r="E25" s="2">
        <v>10.7</v>
      </c>
      <c r="F25" s="3"/>
      <c r="G25" s="3"/>
      <c r="H25" s="4">
        <v>0.176</v>
      </c>
      <c r="I25" s="5">
        <f>134.1*1.1</f>
        <v>147.51000000000002</v>
      </c>
      <c r="J25" s="3">
        <f>ROUND(F25*I25,1)</f>
        <v>0</v>
      </c>
      <c r="K25" s="76">
        <f>ROUND(H25*I25,0)</f>
        <v>26</v>
      </c>
      <c r="M25" s="60"/>
    </row>
    <row r="26" spans="1:13" ht="33.75">
      <c r="A26" s="9"/>
      <c r="B26" s="2"/>
      <c r="C26" s="62" t="s">
        <v>110</v>
      </c>
      <c r="D26" s="2"/>
      <c r="E26" s="2"/>
      <c r="F26" s="3"/>
      <c r="G26" s="3"/>
      <c r="H26" s="4"/>
      <c r="I26" s="5"/>
      <c r="J26" s="3"/>
      <c r="K26" s="48"/>
      <c r="M26" s="60"/>
    </row>
    <row r="27" spans="1:13" ht="12.75">
      <c r="A27" s="9"/>
      <c r="B27" s="2"/>
      <c r="C27" s="13" t="s">
        <v>13</v>
      </c>
      <c r="D27" s="2"/>
      <c r="E27" s="2"/>
      <c r="F27" s="6">
        <f>SUM(J12:J27)</f>
        <v>0</v>
      </c>
      <c r="G27" s="6"/>
      <c r="H27" s="4"/>
      <c r="I27" s="5"/>
      <c r="J27" s="3"/>
      <c r="K27" s="48"/>
      <c r="M27" s="60"/>
    </row>
    <row r="28" spans="1:13" ht="12.75">
      <c r="A28" s="42"/>
      <c r="B28" s="43"/>
      <c r="C28" s="44"/>
      <c r="D28" s="43"/>
      <c r="E28" s="43"/>
      <c r="F28" s="45"/>
      <c r="G28" s="45"/>
      <c r="H28" s="46"/>
      <c r="I28" s="51"/>
      <c r="J28" s="45"/>
      <c r="K28" s="52"/>
      <c r="M28" s="60"/>
    </row>
    <row r="29" spans="1:13" ht="12.75">
      <c r="A29" s="27"/>
      <c r="B29" s="28" t="s">
        <v>18</v>
      </c>
      <c r="C29" s="29" t="s">
        <v>19</v>
      </c>
      <c r="D29" s="27"/>
      <c r="E29" s="27"/>
      <c r="F29" s="30"/>
      <c r="G29" s="30"/>
      <c r="H29" s="31"/>
      <c r="I29" s="32"/>
      <c r="J29" s="30"/>
      <c r="K29" s="33"/>
      <c r="M29" s="60"/>
    </row>
    <row r="30" spans="1:13" ht="12.75">
      <c r="A30" s="35">
        <v>9</v>
      </c>
      <c r="B30" s="34" t="s">
        <v>121</v>
      </c>
      <c r="C30" s="36" t="s">
        <v>131</v>
      </c>
      <c r="D30" s="34" t="s">
        <v>23</v>
      </c>
      <c r="E30" s="34">
        <v>25</v>
      </c>
      <c r="F30" s="80"/>
      <c r="G30" s="37"/>
      <c r="H30" s="38">
        <v>0.235</v>
      </c>
      <c r="I30" s="39">
        <v>294.2</v>
      </c>
      <c r="J30" s="37">
        <f>ROUND(F30*I30,1)</f>
        <v>0</v>
      </c>
      <c r="K30" s="85">
        <f>I30*H30</f>
        <v>69.137</v>
      </c>
      <c r="M30" s="60"/>
    </row>
    <row r="31" spans="1:13" ht="12.75">
      <c r="A31" s="35"/>
      <c r="B31" s="34"/>
      <c r="C31" s="64" t="s">
        <v>132</v>
      </c>
      <c r="D31" s="34"/>
      <c r="E31" s="34"/>
      <c r="F31" s="37"/>
      <c r="G31" s="37"/>
      <c r="H31" s="38"/>
      <c r="I31" s="39"/>
      <c r="J31" s="37"/>
      <c r="K31" s="47"/>
      <c r="M31" s="60"/>
    </row>
    <row r="32" spans="1:13" ht="12.75">
      <c r="A32" s="9">
        <v>10</v>
      </c>
      <c r="B32" s="2" t="s">
        <v>28</v>
      </c>
      <c r="C32" s="18" t="s">
        <v>29</v>
      </c>
      <c r="D32" s="2" t="s">
        <v>23</v>
      </c>
      <c r="E32" s="2"/>
      <c r="F32" s="3"/>
      <c r="G32" s="3"/>
      <c r="H32" s="4">
        <v>0</v>
      </c>
      <c r="I32" s="5">
        <f>I21*2</f>
        <v>20328.940000000002</v>
      </c>
      <c r="J32" s="3">
        <f>ROUND(F32*I32,1)</f>
        <v>0</v>
      </c>
      <c r="K32" s="48">
        <f>ROUND(H32*I32,0)</f>
        <v>0</v>
      </c>
      <c r="M32" s="60"/>
    </row>
    <row r="33" spans="1:13" ht="22.5">
      <c r="A33" s="9"/>
      <c r="B33" s="2"/>
      <c r="C33" s="62" t="s">
        <v>122</v>
      </c>
      <c r="D33" s="2"/>
      <c r="E33" s="2"/>
      <c r="F33" s="3"/>
      <c r="G33" s="3"/>
      <c r="H33" s="4"/>
      <c r="I33" s="5"/>
      <c r="J33" s="3"/>
      <c r="K33" s="48"/>
      <c r="M33" s="60"/>
    </row>
    <row r="34" spans="1:17" ht="12.75">
      <c r="A34" s="9">
        <v>11</v>
      </c>
      <c r="B34" s="43" t="s">
        <v>123</v>
      </c>
      <c r="C34" s="18" t="s">
        <v>124</v>
      </c>
      <c r="D34" s="2" t="s">
        <v>23</v>
      </c>
      <c r="E34" s="2"/>
      <c r="F34" s="81"/>
      <c r="G34" s="3"/>
      <c r="H34" s="4">
        <f>0.0256*4</f>
        <v>0.1024</v>
      </c>
      <c r="I34" s="5">
        <f>I21</f>
        <v>10164.470000000001</v>
      </c>
      <c r="J34" s="3">
        <f>ROUND(F34*I34,1)</f>
        <v>0</v>
      </c>
      <c r="K34" s="48">
        <f>ROUND(H34*I34,0)</f>
        <v>1041</v>
      </c>
      <c r="M34" s="60"/>
      <c r="N34" s="60"/>
      <c r="Q34" s="82"/>
    </row>
    <row r="35" spans="1:14" ht="22.5">
      <c r="A35" s="9"/>
      <c r="B35" s="2"/>
      <c r="C35" s="62" t="s">
        <v>84</v>
      </c>
      <c r="D35" s="2"/>
      <c r="E35" s="2"/>
      <c r="F35" s="3"/>
      <c r="G35" s="3"/>
      <c r="H35" s="4"/>
      <c r="I35" s="5"/>
      <c r="J35" s="3"/>
      <c r="K35" s="48"/>
      <c r="M35" s="60"/>
      <c r="N35" s="60"/>
    </row>
    <row r="36" spans="1:15" ht="12.75">
      <c r="A36" s="9">
        <v>12</v>
      </c>
      <c r="B36" s="43" t="s">
        <v>125</v>
      </c>
      <c r="C36" s="18" t="s">
        <v>126</v>
      </c>
      <c r="D36" s="2" t="s">
        <v>23</v>
      </c>
      <c r="E36" s="2"/>
      <c r="F36" s="81"/>
      <c r="G36" s="3"/>
      <c r="H36" s="4">
        <f>0.0256*6</f>
        <v>0.15360000000000001</v>
      </c>
      <c r="I36" s="5">
        <f>I21</f>
        <v>10164.470000000001</v>
      </c>
      <c r="J36" s="3">
        <f>ROUND(F36*I36,1)</f>
        <v>0</v>
      </c>
      <c r="K36" s="48">
        <f>ROUND(H36*I36,0)</f>
        <v>1561</v>
      </c>
      <c r="M36" s="60"/>
      <c r="N36" s="60"/>
      <c r="O36" s="83"/>
    </row>
    <row r="37" spans="1:13" ht="22.5">
      <c r="A37" s="9"/>
      <c r="B37" s="2"/>
      <c r="C37" s="62" t="s">
        <v>127</v>
      </c>
      <c r="D37" s="2"/>
      <c r="E37" s="2"/>
      <c r="F37" s="3"/>
      <c r="G37" s="3"/>
      <c r="H37" s="4"/>
      <c r="I37" s="5"/>
      <c r="J37" s="3"/>
      <c r="K37" s="48"/>
      <c r="M37" s="60"/>
    </row>
    <row r="38" spans="1:13" ht="22.5">
      <c r="A38" s="9">
        <v>13</v>
      </c>
      <c r="B38" s="2" t="s">
        <v>33</v>
      </c>
      <c r="C38" s="18" t="s">
        <v>71</v>
      </c>
      <c r="D38" s="2" t="s">
        <v>23</v>
      </c>
      <c r="E38" s="2"/>
      <c r="F38" s="3"/>
      <c r="G38" s="3"/>
      <c r="H38" s="4">
        <v>0</v>
      </c>
      <c r="I38" s="61">
        <v>1024</v>
      </c>
      <c r="J38" s="3">
        <f>ROUND(F38*I38,1)</f>
        <v>0</v>
      </c>
      <c r="K38" s="48">
        <f>ROUND(H38*I38,0)</f>
        <v>0</v>
      </c>
      <c r="M38" s="60"/>
    </row>
    <row r="39" spans="1:13" ht="22.5">
      <c r="A39" s="9"/>
      <c r="B39" s="2"/>
      <c r="C39" s="62" t="s">
        <v>128</v>
      </c>
      <c r="D39" s="2"/>
      <c r="E39" s="2"/>
      <c r="F39" s="3"/>
      <c r="G39" s="3"/>
      <c r="H39" s="4"/>
      <c r="I39" s="61"/>
      <c r="J39" s="3"/>
      <c r="K39" s="48"/>
      <c r="M39" s="60"/>
    </row>
    <row r="40" spans="1:14" ht="45">
      <c r="A40" s="9">
        <v>14</v>
      </c>
      <c r="B40" s="2" t="s">
        <v>22</v>
      </c>
      <c r="C40" s="18" t="s">
        <v>129</v>
      </c>
      <c r="D40" s="2" t="s">
        <v>23</v>
      </c>
      <c r="E40" s="2"/>
      <c r="F40" s="81"/>
      <c r="G40" s="3"/>
      <c r="H40" s="4">
        <v>1.03</v>
      </c>
      <c r="I40" s="61">
        <v>284</v>
      </c>
      <c r="J40" s="3">
        <f>ROUND(F40*I40,1)</f>
        <v>0</v>
      </c>
      <c r="K40" s="48">
        <f>ROUND(H40*I40,0)</f>
        <v>293</v>
      </c>
      <c r="M40" s="60"/>
      <c r="N40" s="60"/>
    </row>
    <row r="41" spans="1:13" ht="22.5">
      <c r="A41" s="9"/>
      <c r="B41" s="2"/>
      <c r="C41" s="65" t="s">
        <v>130</v>
      </c>
      <c r="D41" s="2"/>
      <c r="E41" s="2"/>
      <c r="F41" s="41"/>
      <c r="G41" s="3"/>
      <c r="H41" s="4"/>
      <c r="I41" s="61"/>
      <c r="J41" s="3"/>
      <c r="K41" s="48"/>
      <c r="M41" s="68"/>
    </row>
    <row r="42" spans="1:13" ht="22.5">
      <c r="A42" s="9">
        <v>15</v>
      </c>
      <c r="B42" s="2" t="s">
        <v>94</v>
      </c>
      <c r="C42" s="18" t="s">
        <v>95</v>
      </c>
      <c r="D42" s="2" t="s">
        <v>23</v>
      </c>
      <c r="E42" s="2">
        <v>63</v>
      </c>
      <c r="F42" s="3"/>
      <c r="G42" s="3"/>
      <c r="H42" s="4">
        <v>0.176</v>
      </c>
      <c r="I42" s="5">
        <v>134.3</v>
      </c>
      <c r="J42" s="3">
        <f>ROUND(F42*I42,1)</f>
        <v>0</v>
      </c>
      <c r="K42" s="48">
        <f>ROUND(H42*I42,0)</f>
        <v>24</v>
      </c>
      <c r="M42" s="68"/>
    </row>
    <row r="43" spans="1:13" ht="22.5">
      <c r="A43" s="9"/>
      <c r="B43" s="2"/>
      <c r="C43" s="66" t="s">
        <v>111</v>
      </c>
      <c r="D43" s="2"/>
      <c r="E43" s="2"/>
      <c r="F43" s="41"/>
      <c r="G43" s="3"/>
      <c r="H43" s="4"/>
      <c r="I43" s="61"/>
      <c r="J43" s="3"/>
      <c r="K43" s="76"/>
      <c r="M43" s="68"/>
    </row>
    <row r="44" spans="1:13" ht="15.75" customHeight="1">
      <c r="A44" s="35">
        <v>16</v>
      </c>
      <c r="B44" s="34" t="s">
        <v>91</v>
      </c>
      <c r="C44" s="36" t="s">
        <v>92</v>
      </c>
      <c r="D44" s="34" t="s">
        <v>23</v>
      </c>
      <c r="E44" s="34"/>
      <c r="F44" s="37"/>
      <c r="G44" s="72"/>
      <c r="H44" s="73">
        <v>0.176</v>
      </c>
      <c r="I44" s="74">
        <f>I23*0.1</f>
        <v>13.430000000000001</v>
      </c>
      <c r="J44" s="72">
        <f>ROUND(F44*I44,1)</f>
        <v>0</v>
      </c>
      <c r="K44" s="75">
        <f>ROUND(H44*I44,0)</f>
        <v>2</v>
      </c>
      <c r="M44" s="68"/>
    </row>
    <row r="45" spans="1:13" ht="22.5" customHeight="1">
      <c r="A45" s="9"/>
      <c r="B45" s="2"/>
      <c r="C45" s="62" t="s">
        <v>112</v>
      </c>
      <c r="D45" s="2"/>
      <c r="E45" s="2"/>
      <c r="F45" s="3"/>
      <c r="G45" s="3"/>
      <c r="H45" s="4"/>
      <c r="I45" s="5"/>
      <c r="J45" s="3"/>
      <c r="K45" s="76"/>
      <c r="M45" s="68"/>
    </row>
    <row r="46" spans="1:13" ht="12.75">
      <c r="A46" s="9">
        <v>17</v>
      </c>
      <c r="B46" s="2" t="s">
        <v>93</v>
      </c>
      <c r="C46" s="18" t="s">
        <v>99</v>
      </c>
      <c r="D46" s="2" t="s">
        <v>23</v>
      </c>
      <c r="E46" s="2"/>
      <c r="F46" s="3"/>
      <c r="G46" s="3"/>
      <c r="H46" s="4">
        <v>0.176</v>
      </c>
      <c r="I46" s="5">
        <f>I25</f>
        <v>147.51000000000002</v>
      </c>
      <c r="J46" s="3">
        <f>ROUND(F46*I46,1)</f>
        <v>0</v>
      </c>
      <c r="K46" s="76">
        <f>ROUND(H46*I46,0)</f>
        <v>26</v>
      </c>
      <c r="M46" s="68"/>
    </row>
    <row r="47" spans="1:13" ht="22.5">
      <c r="A47" s="9"/>
      <c r="B47" s="2"/>
      <c r="C47" s="62" t="s">
        <v>113</v>
      </c>
      <c r="D47" s="2"/>
      <c r="E47" s="2"/>
      <c r="F47" s="41"/>
      <c r="G47" s="3"/>
      <c r="H47" s="4"/>
      <c r="I47" s="61"/>
      <c r="J47" s="3"/>
      <c r="K47" s="48"/>
      <c r="M47" s="68"/>
    </row>
    <row r="48" spans="1:13" ht="12.75">
      <c r="A48" s="9"/>
      <c r="B48" s="2"/>
      <c r="C48" s="13" t="s">
        <v>13</v>
      </c>
      <c r="D48" s="2"/>
      <c r="E48" s="2"/>
      <c r="F48" s="6">
        <f>SUM(J29:J48)</f>
        <v>0</v>
      </c>
      <c r="G48" s="6"/>
      <c r="H48" s="4"/>
      <c r="I48" s="2"/>
      <c r="J48" s="3"/>
      <c r="K48" s="49"/>
      <c r="M48" s="60"/>
    </row>
    <row r="49" spans="1:13" ht="12.75">
      <c r="A49" s="42"/>
      <c r="B49" s="43"/>
      <c r="C49" s="44"/>
      <c r="D49" s="43"/>
      <c r="E49" s="43"/>
      <c r="F49" s="45"/>
      <c r="G49" s="45"/>
      <c r="H49" s="46"/>
      <c r="I49" s="51"/>
      <c r="J49" s="45"/>
      <c r="K49" s="52"/>
      <c r="M49" s="60"/>
    </row>
    <row r="50" spans="1:13" ht="12.75">
      <c r="A50" s="27"/>
      <c r="B50" s="28" t="s">
        <v>47</v>
      </c>
      <c r="C50" s="29" t="s">
        <v>48</v>
      </c>
      <c r="D50" s="27"/>
      <c r="E50" s="27"/>
      <c r="F50" s="30"/>
      <c r="G50" s="30"/>
      <c r="H50" s="31"/>
      <c r="I50" s="32"/>
      <c r="J50" s="30"/>
      <c r="K50" s="33"/>
      <c r="M50" s="60"/>
    </row>
    <row r="51" spans="1:13" ht="12.75">
      <c r="A51" s="35">
        <v>18</v>
      </c>
      <c r="B51" s="34" t="s">
        <v>49</v>
      </c>
      <c r="C51" s="36" t="s">
        <v>50</v>
      </c>
      <c r="D51" s="34" t="s">
        <v>51</v>
      </c>
      <c r="E51" s="34">
        <v>675</v>
      </c>
      <c r="F51" s="37"/>
      <c r="G51" s="37"/>
      <c r="H51" s="38">
        <v>0.423</v>
      </c>
      <c r="I51" s="39">
        <v>29</v>
      </c>
      <c r="J51" s="37">
        <f>ROUND(F51*I51,1)</f>
        <v>0</v>
      </c>
      <c r="K51" s="47">
        <f>ROUND(H51*I51,0)</f>
        <v>12</v>
      </c>
      <c r="M51" s="60"/>
    </row>
    <row r="52" spans="1:13" ht="12" customHeight="1">
      <c r="A52" s="35"/>
      <c r="B52" s="34"/>
      <c r="C52" s="67" t="s">
        <v>75</v>
      </c>
      <c r="D52" s="34"/>
      <c r="E52" s="34"/>
      <c r="F52" s="37"/>
      <c r="G52" s="37"/>
      <c r="H52" s="38"/>
      <c r="I52" s="39"/>
      <c r="J52" s="37"/>
      <c r="K52" s="47"/>
      <c r="M52" s="60"/>
    </row>
    <row r="53" spans="1:13" ht="12.75">
      <c r="A53" s="9">
        <v>19</v>
      </c>
      <c r="B53" s="2" t="s">
        <v>52</v>
      </c>
      <c r="C53" s="18" t="s">
        <v>53</v>
      </c>
      <c r="D53" s="2" t="s">
        <v>51</v>
      </c>
      <c r="E53" s="2">
        <v>615</v>
      </c>
      <c r="F53" s="3"/>
      <c r="G53" s="3"/>
      <c r="H53" s="4">
        <v>0.42</v>
      </c>
      <c r="I53" s="5">
        <v>13</v>
      </c>
      <c r="J53" s="3">
        <f>ROUND(F53*I53,1)</f>
        <v>0</v>
      </c>
      <c r="K53" s="48">
        <f>ROUND(H53*I53,0)</f>
        <v>5</v>
      </c>
      <c r="M53" s="60"/>
    </row>
    <row r="54" spans="1:13" ht="12" customHeight="1">
      <c r="A54" s="9"/>
      <c r="B54" s="2"/>
      <c r="C54" s="67" t="s">
        <v>76</v>
      </c>
      <c r="D54" s="2"/>
      <c r="E54" s="2"/>
      <c r="F54" s="3"/>
      <c r="G54" s="3"/>
      <c r="H54" s="4"/>
      <c r="I54" s="5"/>
      <c r="J54" s="3"/>
      <c r="K54" s="48"/>
      <c r="M54" s="60"/>
    </row>
    <row r="55" spans="1:13" ht="12" customHeight="1">
      <c r="A55" s="9">
        <v>20</v>
      </c>
      <c r="B55" s="2" t="s">
        <v>54</v>
      </c>
      <c r="C55" s="18" t="s">
        <v>55</v>
      </c>
      <c r="D55" s="2" t="s">
        <v>51</v>
      </c>
      <c r="E55" s="2">
        <v>364</v>
      </c>
      <c r="F55" s="3"/>
      <c r="G55" s="3"/>
      <c r="H55" s="4">
        <v>0.31</v>
      </c>
      <c r="I55" s="5">
        <v>6</v>
      </c>
      <c r="J55" s="3">
        <f>ROUND(F55*I55,1)</f>
        <v>0</v>
      </c>
      <c r="K55" s="48">
        <f>ROUND(H55*I55,0)</f>
        <v>2</v>
      </c>
      <c r="M55" s="60"/>
    </row>
    <row r="56" spans="1:13" ht="12" customHeight="1">
      <c r="A56" s="9"/>
      <c r="B56" s="2"/>
      <c r="C56" s="67" t="s">
        <v>77</v>
      </c>
      <c r="D56" s="2"/>
      <c r="E56" s="2"/>
      <c r="F56" s="3"/>
      <c r="G56" s="3"/>
      <c r="H56" s="4"/>
      <c r="I56" s="5"/>
      <c r="J56" s="3"/>
      <c r="K56" s="48"/>
      <c r="M56" s="60"/>
    </row>
    <row r="57" spans="1:13" ht="12.75">
      <c r="A57" s="9">
        <v>21</v>
      </c>
      <c r="B57" s="2" t="s">
        <v>22</v>
      </c>
      <c r="C57" s="18" t="s">
        <v>116</v>
      </c>
      <c r="D57" s="2" t="s">
        <v>31</v>
      </c>
      <c r="E57" s="2">
        <v>364</v>
      </c>
      <c r="F57" s="3"/>
      <c r="G57" s="3"/>
      <c r="H57" s="4">
        <v>0.156</v>
      </c>
      <c r="I57" s="5">
        <v>10.5</v>
      </c>
      <c r="J57" s="3">
        <f>ROUND(F57*I57,1)</f>
        <v>0</v>
      </c>
      <c r="K57" s="48">
        <f>ROUND(H57*I57,0)</f>
        <v>2</v>
      </c>
      <c r="M57" s="60"/>
    </row>
    <row r="58" spans="1:13" ht="22.5" customHeight="1">
      <c r="A58" s="9"/>
      <c r="B58" s="2"/>
      <c r="C58" s="67" t="s">
        <v>117</v>
      </c>
      <c r="D58" s="2"/>
      <c r="E58" s="2"/>
      <c r="F58" s="3"/>
      <c r="G58" s="3"/>
      <c r="H58" s="4"/>
      <c r="I58" s="5"/>
      <c r="J58" s="3"/>
      <c r="K58" s="48"/>
      <c r="M58" s="60"/>
    </row>
    <row r="59" spans="1:13" ht="12.75">
      <c r="A59" s="9"/>
      <c r="B59" s="2"/>
      <c r="C59" s="13" t="s">
        <v>13</v>
      </c>
      <c r="D59" s="2"/>
      <c r="E59" s="2"/>
      <c r="F59" s="6">
        <f>SUM(J50:J59)</f>
        <v>0</v>
      </c>
      <c r="G59" s="6"/>
      <c r="H59" s="4"/>
      <c r="I59" s="2"/>
      <c r="J59" s="3"/>
      <c r="K59" s="49"/>
      <c r="M59" s="60"/>
    </row>
    <row r="60" spans="1:13" ht="12.75">
      <c r="A60" s="42"/>
      <c r="B60" s="43"/>
      <c r="C60" s="44"/>
      <c r="D60" s="43"/>
      <c r="E60" s="43"/>
      <c r="F60" s="45"/>
      <c r="G60" s="45"/>
      <c r="H60" s="46"/>
      <c r="I60" s="43"/>
      <c r="J60" s="45"/>
      <c r="K60" s="50"/>
      <c r="M60" s="60"/>
    </row>
    <row r="61" spans="1:13" ht="12.75">
      <c r="A61" s="27"/>
      <c r="B61" s="28" t="s">
        <v>20</v>
      </c>
      <c r="C61" s="29" t="s">
        <v>21</v>
      </c>
      <c r="D61" s="27"/>
      <c r="E61" s="27"/>
      <c r="F61" s="30"/>
      <c r="G61" s="30"/>
      <c r="H61" s="31"/>
      <c r="I61" s="32"/>
      <c r="J61" s="30"/>
      <c r="K61" s="33"/>
      <c r="M61" s="60"/>
    </row>
    <row r="62" spans="1:13" ht="22.5">
      <c r="A62" s="9">
        <v>22</v>
      </c>
      <c r="B62" s="2" t="s">
        <v>61</v>
      </c>
      <c r="C62" s="18" t="s">
        <v>66</v>
      </c>
      <c r="D62" s="2" t="s">
        <v>23</v>
      </c>
      <c r="E62" s="2"/>
      <c r="F62" s="3"/>
      <c r="G62" s="3"/>
      <c r="H62" s="4">
        <v>0</v>
      </c>
      <c r="I62" s="5">
        <v>21</v>
      </c>
      <c r="J62" s="3">
        <f>ROUND(F62*I62,1)</f>
        <v>0</v>
      </c>
      <c r="K62" s="48">
        <f>ROUND(H62*I62,0)</f>
        <v>0</v>
      </c>
      <c r="M62" s="60"/>
    </row>
    <row r="63" spans="1:13" ht="12.75">
      <c r="A63" s="9"/>
      <c r="B63" s="2"/>
      <c r="C63" s="62" t="s">
        <v>74</v>
      </c>
      <c r="D63" s="2"/>
      <c r="E63" s="2"/>
      <c r="F63" s="3"/>
      <c r="G63" s="3"/>
      <c r="H63" s="4"/>
      <c r="I63" s="5"/>
      <c r="J63" s="3"/>
      <c r="K63" s="48"/>
      <c r="M63" s="60"/>
    </row>
    <row r="64" spans="1:13" ht="22.5">
      <c r="A64" s="9">
        <v>23</v>
      </c>
      <c r="B64" s="2" t="s">
        <v>103</v>
      </c>
      <c r="C64" s="18" t="s">
        <v>107</v>
      </c>
      <c r="D64" s="2" t="s">
        <v>23</v>
      </c>
      <c r="E64" s="2"/>
      <c r="F64" s="3"/>
      <c r="G64" s="3"/>
      <c r="H64" s="4">
        <v>0</v>
      </c>
      <c r="I64" s="5">
        <v>21</v>
      </c>
      <c r="J64" s="3">
        <f>ROUND(F64*I64,1)</f>
        <v>0</v>
      </c>
      <c r="K64" s="48">
        <f>ROUND(H64*I64,0)</f>
        <v>0</v>
      </c>
      <c r="M64" s="60"/>
    </row>
    <row r="65" spans="1:13" ht="12.75">
      <c r="A65" s="9"/>
      <c r="B65" s="2"/>
      <c r="C65" s="62" t="s">
        <v>74</v>
      </c>
      <c r="D65" s="2"/>
      <c r="E65" s="2"/>
      <c r="F65" s="3"/>
      <c r="G65" s="3"/>
      <c r="H65" s="4"/>
      <c r="I65" s="5"/>
      <c r="J65" s="3"/>
      <c r="K65" s="48"/>
      <c r="M65" s="60"/>
    </row>
    <row r="66" spans="1:13" ht="22.5">
      <c r="A66" s="9">
        <v>24</v>
      </c>
      <c r="B66" s="2" t="s">
        <v>62</v>
      </c>
      <c r="C66" s="18" t="s">
        <v>67</v>
      </c>
      <c r="D66" s="2" t="s">
        <v>23</v>
      </c>
      <c r="E66" s="2"/>
      <c r="F66" s="3"/>
      <c r="G66" s="3"/>
      <c r="H66" s="4">
        <v>0</v>
      </c>
      <c r="I66" s="5">
        <v>57.5</v>
      </c>
      <c r="J66" s="3">
        <f>ROUND(F66*I66,1)</f>
        <v>0</v>
      </c>
      <c r="K66" s="48">
        <f>ROUND(H66*I66,0)</f>
        <v>0</v>
      </c>
      <c r="M66" s="60"/>
    </row>
    <row r="67" spans="1:13" ht="12.75">
      <c r="A67" s="9"/>
      <c r="B67" s="2"/>
      <c r="C67" s="62" t="s">
        <v>72</v>
      </c>
      <c r="D67" s="2"/>
      <c r="E67" s="2"/>
      <c r="F67" s="3"/>
      <c r="G67" s="3"/>
      <c r="H67" s="4"/>
      <c r="I67" s="5"/>
      <c r="J67" s="3"/>
      <c r="K67" s="48"/>
      <c r="M67" s="60"/>
    </row>
    <row r="68" spans="1:13" ht="22.5">
      <c r="A68" s="9">
        <v>25</v>
      </c>
      <c r="B68" s="2" t="s">
        <v>104</v>
      </c>
      <c r="C68" s="18" t="s">
        <v>105</v>
      </c>
      <c r="D68" s="2" t="s">
        <v>23</v>
      </c>
      <c r="E68" s="2"/>
      <c r="F68" s="3"/>
      <c r="G68" s="3"/>
      <c r="H68" s="4">
        <v>0</v>
      </c>
      <c r="I68" s="5">
        <v>11.2</v>
      </c>
      <c r="J68" s="3">
        <f>ROUND(F68*I68,1)</f>
        <v>0</v>
      </c>
      <c r="K68" s="48">
        <f>ROUND(H68*I68,0)</f>
        <v>0</v>
      </c>
      <c r="M68" s="60"/>
    </row>
    <row r="69" spans="1:13" ht="12.75">
      <c r="A69" s="9"/>
      <c r="B69" s="2"/>
      <c r="C69" s="62" t="s">
        <v>106</v>
      </c>
      <c r="D69" s="2"/>
      <c r="E69" s="2"/>
      <c r="F69" s="3"/>
      <c r="G69" s="3"/>
      <c r="H69" s="4"/>
      <c r="I69" s="5"/>
      <c r="J69" s="3"/>
      <c r="K69" s="48"/>
      <c r="M69" s="60"/>
    </row>
    <row r="70" spans="1:13" ht="18" customHeight="1">
      <c r="A70" s="9">
        <v>26</v>
      </c>
      <c r="B70" s="2" t="s">
        <v>59</v>
      </c>
      <c r="C70" s="18" t="s">
        <v>68</v>
      </c>
      <c r="D70" s="2" t="s">
        <v>31</v>
      </c>
      <c r="E70" s="2"/>
      <c r="F70" s="3"/>
      <c r="G70" s="3"/>
      <c r="H70" s="4">
        <v>0</v>
      </c>
      <c r="I70" s="5">
        <f>(3*1516.7-337)</f>
        <v>4213.1</v>
      </c>
      <c r="J70" s="3">
        <f>ROUND(F70*I70,1)</f>
        <v>0</v>
      </c>
      <c r="K70" s="48">
        <f>ROUND(H70*I70,0)</f>
        <v>0</v>
      </c>
      <c r="M70" s="60"/>
    </row>
    <row r="71" spans="1:16" ht="14.25" customHeight="1">
      <c r="A71" s="9"/>
      <c r="B71" s="2"/>
      <c r="C71" s="62" t="s">
        <v>85</v>
      </c>
      <c r="D71" s="2"/>
      <c r="E71" s="2"/>
      <c r="F71" s="3"/>
      <c r="G71" s="3"/>
      <c r="H71" s="4"/>
      <c r="I71" s="5"/>
      <c r="J71" s="3"/>
      <c r="K71" s="48"/>
      <c r="M71" s="60"/>
      <c r="P71" s="69"/>
    </row>
    <row r="72" spans="1:13" ht="22.5">
      <c r="A72" s="9">
        <v>27</v>
      </c>
      <c r="B72" s="2" t="s">
        <v>60</v>
      </c>
      <c r="C72" s="18" t="s">
        <v>69</v>
      </c>
      <c r="D72" s="2" t="s">
        <v>31</v>
      </c>
      <c r="E72" s="2"/>
      <c r="F72" s="3"/>
      <c r="G72" s="3"/>
      <c r="H72" s="4">
        <v>0</v>
      </c>
      <c r="I72" s="5">
        <f>337+206.3</f>
        <v>543.3</v>
      </c>
      <c r="J72" s="3">
        <f>ROUND(F72*I72,1)</f>
        <v>0</v>
      </c>
      <c r="K72" s="48">
        <f>ROUND(H72*I72,0)</f>
        <v>0</v>
      </c>
      <c r="M72" s="60"/>
    </row>
    <row r="73" spans="1:13" ht="12.75">
      <c r="A73" s="9"/>
      <c r="B73" s="43"/>
      <c r="C73" s="62" t="s">
        <v>80</v>
      </c>
      <c r="D73" s="2"/>
      <c r="E73" s="43"/>
      <c r="F73" s="3"/>
      <c r="G73" s="45"/>
      <c r="H73" s="46"/>
      <c r="I73" s="51"/>
      <c r="J73" s="45"/>
      <c r="K73" s="48"/>
      <c r="M73" s="60"/>
    </row>
    <row r="74" spans="1:13" ht="22.5">
      <c r="A74" s="9">
        <v>28</v>
      </c>
      <c r="B74" s="59" t="s">
        <v>64</v>
      </c>
      <c r="C74" s="54" t="s">
        <v>65</v>
      </c>
      <c r="D74" s="2" t="s">
        <v>23</v>
      </c>
      <c r="E74" s="55"/>
      <c r="F74" s="3"/>
      <c r="G74" s="55"/>
      <c r="H74" s="56">
        <v>0</v>
      </c>
      <c r="I74" s="57">
        <f>I36</f>
        <v>10164.470000000001</v>
      </c>
      <c r="J74" s="58">
        <f>I74*F74</f>
        <v>0</v>
      </c>
      <c r="K74" s="48">
        <f>ROUND(H74*I74,0)</f>
        <v>0</v>
      </c>
      <c r="M74" s="60"/>
    </row>
    <row r="75" spans="1:13" ht="22.5">
      <c r="A75" s="9"/>
      <c r="B75" s="59"/>
      <c r="C75" s="66" t="s">
        <v>84</v>
      </c>
      <c r="D75" s="2"/>
      <c r="E75" s="55"/>
      <c r="F75" s="3"/>
      <c r="G75" s="55"/>
      <c r="H75" s="56"/>
      <c r="I75" s="57"/>
      <c r="J75" s="58"/>
      <c r="K75" s="48"/>
      <c r="M75" s="60"/>
    </row>
    <row r="76" spans="1:13" ht="12.75">
      <c r="A76" s="9">
        <v>29</v>
      </c>
      <c r="B76" s="2" t="s">
        <v>30</v>
      </c>
      <c r="C76" s="18" t="s">
        <v>56</v>
      </c>
      <c r="D76" s="2" t="s">
        <v>31</v>
      </c>
      <c r="E76" s="2"/>
      <c r="F76" s="3"/>
      <c r="G76" s="3"/>
      <c r="H76" s="4">
        <v>0</v>
      </c>
      <c r="I76" s="5">
        <v>2954.5</v>
      </c>
      <c r="J76" s="3">
        <f>ROUND(F76*I76,1)</f>
        <v>0</v>
      </c>
      <c r="K76" s="48">
        <f>ROUND(H76*I76,0)</f>
        <v>0</v>
      </c>
      <c r="M76" s="60"/>
    </row>
    <row r="77" spans="1:13" ht="22.5">
      <c r="A77" s="9"/>
      <c r="B77" s="2"/>
      <c r="C77" s="65" t="s">
        <v>78</v>
      </c>
      <c r="D77" s="2"/>
      <c r="E77" s="2"/>
      <c r="F77" s="3"/>
      <c r="G77" s="3"/>
      <c r="H77" s="4"/>
      <c r="I77" s="5"/>
      <c r="J77" s="3"/>
      <c r="K77" s="48"/>
      <c r="M77" s="60"/>
    </row>
    <row r="78" spans="1:13" ht="12.75" customHeight="1">
      <c r="A78" s="9">
        <v>30</v>
      </c>
      <c r="B78" s="2" t="s">
        <v>34</v>
      </c>
      <c r="C78" s="18" t="s">
        <v>39</v>
      </c>
      <c r="D78" s="2" t="s">
        <v>31</v>
      </c>
      <c r="E78" s="2"/>
      <c r="F78" s="3"/>
      <c r="G78" s="3"/>
      <c r="H78" s="4">
        <v>0</v>
      </c>
      <c r="I78" s="5">
        <f>I76</f>
        <v>2954.5</v>
      </c>
      <c r="J78" s="3">
        <f>ROUND(F78*I78,1)</f>
        <v>0</v>
      </c>
      <c r="K78" s="48">
        <f>ROUND(H78*I78,0)</f>
        <v>0</v>
      </c>
      <c r="M78" s="60"/>
    </row>
    <row r="79" spans="1:13" ht="22.5" customHeight="1">
      <c r="A79" s="9"/>
      <c r="B79" s="2"/>
      <c r="C79" s="65" t="s">
        <v>79</v>
      </c>
      <c r="D79" s="2"/>
      <c r="E79" s="2"/>
      <c r="F79" s="3"/>
      <c r="G79" s="3"/>
      <c r="H79" s="4"/>
      <c r="I79" s="5"/>
      <c r="J79" s="3"/>
      <c r="K79" s="48"/>
      <c r="M79" s="60"/>
    </row>
    <row r="80" spans="1:13" ht="25.5" customHeight="1">
      <c r="A80" s="9">
        <v>31</v>
      </c>
      <c r="B80" s="43" t="s">
        <v>96</v>
      </c>
      <c r="C80" s="18" t="s">
        <v>100</v>
      </c>
      <c r="D80" s="43" t="s">
        <v>31</v>
      </c>
      <c r="E80" s="43">
        <v>88</v>
      </c>
      <c r="F80" s="45"/>
      <c r="G80" s="45"/>
      <c r="H80" s="46">
        <v>0.144</v>
      </c>
      <c r="I80" s="51">
        <f>I23</f>
        <v>134.3</v>
      </c>
      <c r="J80" s="45">
        <f>ROUND(F80*I80,1)</f>
        <v>0</v>
      </c>
      <c r="K80" s="77">
        <f>ROUND(H80*I80,0)</f>
        <v>19</v>
      </c>
      <c r="M80" s="60"/>
    </row>
    <row r="81" spans="1:13" ht="25.5" customHeight="1">
      <c r="A81" s="9"/>
      <c r="B81" s="43"/>
      <c r="C81" s="66" t="s">
        <v>114</v>
      </c>
      <c r="D81" s="43"/>
      <c r="E81" s="43"/>
      <c r="F81" s="45"/>
      <c r="G81" s="45"/>
      <c r="H81" s="46"/>
      <c r="I81" s="51"/>
      <c r="J81" s="45"/>
      <c r="K81" s="77"/>
      <c r="M81" s="60"/>
    </row>
    <row r="82" spans="1:13" ht="12.75" customHeight="1">
      <c r="A82" s="9">
        <v>32</v>
      </c>
      <c r="B82" s="2" t="s">
        <v>93</v>
      </c>
      <c r="C82" s="18" t="s">
        <v>108</v>
      </c>
      <c r="D82" s="2" t="s">
        <v>31</v>
      </c>
      <c r="E82" s="2"/>
      <c r="F82" s="3"/>
      <c r="G82" s="3"/>
      <c r="H82" s="4">
        <v>0.086</v>
      </c>
      <c r="I82" s="5">
        <f>I23</f>
        <v>134.3</v>
      </c>
      <c r="J82" s="3">
        <f>ROUND(F82*I82,1)</f>
        <v>0</v>
      </c>
      <c r="K82" s="48">
        <f>ROUND(H82*I82,0)</f>
        <v>12</v>
      </c>
      <c r="M82" s="60"/>
    </row>
    <row r="83" spans="1:13" ht="24" customHeight="1">
      <c r="A83" s="9"/>
      <c r="B83" s="78"/>
      <c r="C83" s="66" t="s">
        <v>115</v>
      </c>
      <c r="D83" s="78"/>
      <c r="E83" s="78"/>
      <c r="F83" s="78"/>
      <c r="G83" s="78"/>
      <c r="H83" s="78"/>
      <c r="I83" s="78"/>
      <c r="J83" s="78"/>
      <c r="K83" s="79"/>
      <c r="M83" s="60"/>
    </row>
    <row r="84" spans="1:13" ht="12.75" customHeight="1">
      <c r="A84" s="9">
        <v>33</v>
      </c>
      <c r="B84" s="2" t="s">
        <v>24</v>
      </c>
      <c r="C84" s="18" t="s">
        <v>97</v>
      </c>
      <c r="D84" s="2" t="s">
        <v>25</v>
      </c>
      <c r="E84" s="2">
        <v>15.3</v>
      </c>
      <c r="F84" s="3"/>
      <c r="G84" s="3"/>
      <c r="H84" s="4">
        <v>0</v>
      </c>
      <c r="I84" s="61">
        <f>K25+K23</f>
        <v>45</v>
      </c>
      <c r="J84" s="3">
        <f>ROUND(F84*I84,1)</f>
        <v>0</v>
      </c>
      <c r="K84" s="48">
        <f>ROUND(H84*I84,0)</f>
        <v>0</v>
      </c>
      <c r="M84" s="60"/>
    </row>
    <row r="85" spans="1:13" ht="14.25" customHeight="1">
      <c r="A85" s="9"/>
      <c r="B85" s="2"/>
      <c r="C85" s="66" t="s">
        <v>101</v>
      </c>
      <c r="D85" s="2"/>
      <c r="E85" s="2"/>
      <c r="F85" s="3"/>
      <c r="G85" s="3"/>
      <c r="H85" s="4"/>
      <c r="I85" s="84"/>
      <c r="J85" s="3"/>
      <c r="K85" s="49"/>
      <c r="M85" s="60"/>
    </row>
    <row r="86" spans="1:13" ht="12.75" customHeight="1">
      <c r="A86" s="9">
        <v>34</v>
      </c>
      <c r="B86" s="2" t="s">
        <v>26</v>
      </c>
      <c r="C86" s="18" t="s">
        <v>27</v>
      </c>
      <c r="D86" s="2" t="s">
        <v>25</v>
      </c>
      <c r="E86" s="2">
        <v>3.25</v>
      </c>
      <c r="F86" s="3"/>
      <c r="G86" s="3"/>
      <c r="H86" s="4">
        <v>0</v>
      </c>
      <c r="I86" s="61">
        <f>I84*13</f>
        <v>585</v>
      </c>
      <c r="J86" s="3">
        <f>ROUND(F86*I86,1)</f>
        <v>0</v>
      </c>
      <c r="K86" s="48">
        <f>ROUND(H86*I86,0)</f>
        <v>0</v>
      </c>
      <c r="M86" s="60"/>
    </row>
    <row r="87" spans="1:13" ht="12.75" customHeight="1">
      <c r="A87" s="9"/>
      <c r="B87" s="2"/>
      <c r="C87" s="66" t="s">
        <v>102</v>
      </c>
      <c r="D87" s="2"/>
      <c r="E87" s="2"/>
      <c r="F87" s="3"/>
      <c r="G87" s="3"/>
      <c r="H87" s="4"/>
      <c r="I87" s="2"/>
      <c r="J87" s="3"/>
      <c r="K87" s="49"/>
      <c r="M87" s="60"/>
    </row>
    <row r="88" spans="1:13" ht="12.75" customHeight="1">
      <c r="A88" s="9">
        <v>35</v>
      </c>
      <c r="B88" s="2" t="s">
        <v>22</v>
      </c>
      <c r="C88" s="18" t="s">
        <v>98</v>
      </c>
      <c r="D88" s="2" t="s">
        <v>25</v>
      </c>
      <c r="E88" s="2"/>
      <c r="F88" s="3"/>
      <c r="G88" s="3"/>
      <c r="H88" s="4">
        <v>0</v>
      </c>
      <c r="I88" s="5">
        <f>I84</f>
        <v>45</v>
      </c>
      <c r="J88" s="3">
        <f>ROUND(F88*I88,1)</f>
        <v>0</v>
      </c>
      <c r="K88" s="48">
        <f>ROUND(H88*I88,0)</f>
        <v>0</v>
      </c>
      <c r="M88" s="60"/>
    </row>
    <row r="89" spans="1:13" ht="12.75" customHeight="1">
      <c r="A89" s="9"/>
      <c r="B89" s="2"/>
      <c r="C89" s="66" t="s">
        <v>101</v>
      </c>
      <c r="D89" s="2"/>
      <c r="E89" s="2"/>
      <c r="F89" s="3"/>
      <c r="G89" s="3"/>
      <c r="H89" s="4"/>
      <c r="I89" s="2"/>
      <c r="J89" s="3"/>
      <c r="K89" s="49"/>
      <c r="M89" s="60"/>
    </row>
    <row r="90" spans="1:13" ht="12.75" customHeight="1">
      <c r="A90" s="9"/>
      <c r="B90" s="2"/>
      <c r="C90" s="13" t="s">
        <v>13</v>
      </c>
      <c r="D90" s="2"/>
      <c r="E90" s="2"/>
      <c r="F90" s="6">
        <f>SUM(J61:J89)</f>
        <v>0</v>
      </c>
      <c r="G90" s="3"/>
      <c r="H90" s="4"/>
      <c r="I90" s="2"/>
      <c r="J90" s="3"/>
      <c r="K90" s="49"/>
      <c r="M90" s="60"/>
    </row>
    <row r="91" spans="1:13" ht="12.75" customHeight="1">
      <c r="A91" s="9"/>
      <c r="B91" s="2"/>
      <c r="C91" s="7"/>
      <c r="D91" s="2"/>
      <c r="E91" s="2"/>
      <c r="F91" s="3"/>
      <c r="G91" s="3"/>
      <c r="H91" s="4"/>
      <c r="I91" s="2"/>
      <c r="J91" s="3"/>
      <c r="K91" s="49"/>
      <c r="M91" s="60"/>
    </row>
    <row r="92" spans="1:11" ht="12.75" customHeight="1">
      <c r="A92" s="9"/>
      <c r="B92" s="2"/>
      <c r="C92" s="13" t="s">
        <v>14</v>
      </c>
      <c r="D92" s="2"/>
      <c r="E92" s="2"/>
      <c r="F92" s="3"/>
      <c r="G92" s="3"/>
      <c r="H92" s="4"/>
      <c r="I92" s="2"/>
      <c r="J92" s="6">
        <f>SUM(J7:J88)</f>
        <v>0</v>
      </c>
      <c r="K92" s="49"/>
    </row>
    <row r="93" spans="1:11" ht="12.75" customHeight="1">
      <c r="A93" s="9"/>
      <c r="B93" s="2"/>
      <c r="C93" s="13" t="s">
        <v>32</v>
      </c>
      <c r="D93" s="2"/>
      <c r="E93" s="2"/>
      <c r="F93" s="3"/>
      <c r="G93" s="3"/>
      <c r="H93" s="4"/>
      <c r="I93" s="14">
        <v>0.21</v>
      </c>
      <c r="J93" s="6">
        <f>ROUND(I93*J92,1)</f>
        <v>0</v>
      </c>
      <c r="K93" s="49"/>
    </row>
    <row r="94" spans="1:13" ht="12.75" customHeight="1">
      <c r="A94" s="9"/>
      <c r="B94" s="2"/>
      <c r="C94" s="13" t="s">
        <v>15</v>
      </c>
      <c r="D94" s="2"/>
      <c r="E94" s="2"/>
      <c r="F94" s="3"/>
      <c r="G94" s="3"/>
      <c r="H94" s="4"/>
      <c r="I94" s="2"/>
      <c r="J94" s="6">
        <f>SUM(J92:J93)</f>
        <v>0</v>
      </c>
      <c r="K94" s="49"/>
      <c r="M94" s="60"/>
    </row>
    <row r="95" spans="1:11" ht="12.75" customHeight="1">
      <c r="A95" s="9"/>
      <c r="B95" s="2"/>
      <c r="C95" s="7"/>
      <c r="D95" s="2"/>
      <c r="E95" s="2"/>
      <c r="F95" s="2"/>
      <c r="G95" s="2"/>
      <c r="H95" s="2"/>
      <c r="I95" s="2"/>
      <c r="J95" s="2"/>
      <c r="K95" s="49"/>
    </row>
  </sheetData>
  <sheetProtection/>
  <mergeCells count="1">
    <mergeCell ref="H1:K2"/>
  </mergeCells>
  <printOptions/>
  <pageMargins left="0.4724409448818898" right="0.4724409448818898" top="0.3937007874015748" bottom="0.8267716535433072" header="0.4330708661417323" footer="0.4330708661417323"/>
  <pageSetup fitToHeight="2" horizontalDpi="300" verticalDpi="300" orientation="portrait" paperSize="9" scale="66" r:id="rId1"/>
  <headerFooter>
    <oddFooter>&amp;R&amp;8&amp;F | 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Omega Design,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Sztulova</dc:creator>
  <cp:keywords/>
  <dc:description/>
  <cp:lastModifiedBy>Špilarová Eva</cp:lastModifiedBy>
  <cp:lastPrinted>2018-06-10T09:02:49Z</cp:lastPrinted>
  <dcterms:created xsi:type="dcterms:W3CDTF">2008-02-14T12:44:57Z</dcterms:created>
  <dcterms:modified xsi:type="dcterms:W3CDTF">2018-06-15T05:24:56Z</dcterms:modified>
  <cp:category/>
  <cp:version/>
  <cp:contentType/>
  <cp:contentStatus/>
</cp:coreProperties>
</file>