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755" tabRatio="989" activeTab="3"/>
  </bookViews>
  <sheets>
    <sheet name="Rekapitulace stavby" sheetId="1" r:id="rId1"/>
    <sheet name="01 - Bezbariérové úpravy ..." sheetId="2" r:id="rId2"/>
    <sheet name="04 - D.1.4 Elektroinstalace" sheetId="3" r:id="rId3"/>
    <sheet name="10 - Vedlejší a ostatní n..." sheetId="4" r:id="rId4"/>
    <sheet name="Pokyny pro vyplnění" sheetId="5" r:id="rId5"/>
  </sheets>
  <definedNames>
    <definedName name="_xlnm._FilterDatabase" localSheetId="1" hidden="1">'01 - Bezbariérové úpravy ...'!$C$97:$K$455</definedName>
    <definedName name="_xlnm._FilterDatabase" localSheetId="2" hidden="1">'04 - D.1.4 Elektroinstalace'!$C$90:$K$214</definedName>
    <definedName name="_xlnm._FilterDatabase" localSheetId="3" hidden="1">'10 - Vedlejší a ostatní n...'!$C$80:$K$94</definedName>
    <definedName name="_xlnm.Print_Area" localSheetId="1">'01 - Bezbariérové úpravy ...'!$C$4:$J$36,'01 - Bezbariérové úpravy ...'!$C$42:$J$79,'01 - Bezbariérové úpravy ...'!$C$85:$K$455</definedName>
    <definedName name="_xlnm.Print_Area" localSheetId="2">'04 - D.1.4 Elektroinstalace'!$C$4:$J$36,'04 - D.1.4 Elektroinstalace'!$C$42:$J$72,'04 - D.1.4 Elektroinstalace'!$C$78:$K$214</definedName>
    <definedName name="_xlnm.Print_Area" localSheetId="3">'10 - Vedlejší a ostatní n...'!$C$4:$J$36,'10 - Vedlejší a ostatní n...'!$C$42:$J$62,'10 - Vedlejší a ostatní n...'!$C$68:$K$94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'01 - Bezbariérové úpravy ...'!$97:$97</definedName>
    <definedName name="_xlnm.Print_Titles" localSheetId="2">'04 - D.1.4 Elektroinstalace'!$90:$90</definedName>
    <definedName name="_xlnm.Print_Titles" localSheetId="3">'10 - Vedlejší a ostatní n...'!$80:$80</definedName>
  </definedNames>
  <calcPr calcId="152511"/>
</workbook>
</file>

<file path=xl/sharedStrings.xml><?xml version="1.0" encoding="utf-8"?>
<sst xmlns="http://schemas.openxmlformats.org/spreadsheetml/2006/main" count="5062" uniqueCount="1082">
  <si>
    <t>Export VZ</t>
  </si>
  <si>
    <t>List obsahuje:</t>
  </si>
  <si>
    <t>1) Rekapitulace stavby</t>
  </si>
  <si>
    <t>2) Rekapitulace objektů stavby a soupisů prací</t>
  </si>
  <si>
    <t>3.0</t>
  </si>
  <si>
    <t>False</t>
  </si>
  <si>
    <t>{ac337ed7-9c5b-4b62-b4ad-3e7717d8044b}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</si>
  <si>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</si>
  <si>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</si>
  <si>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</si>
  <si>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</si>
  <si>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</si>
  <si>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</si>
  <si>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</si>
  <si>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</si>
  <si>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</si>
  <si>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3277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</si>
  <si>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</si>
  <si>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</si>
  <si>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SOŠ obchodu, užitného umění a designu, Plzeň Nerudova 1214/33</t>
  </si>
  <si>
    <t>KSO:</t>
  </si>
  <si>
    <t>CC-CZ:</t>
  </si>
  <si>
    <t>Místo:</t>
  </si>
  <si>
    <t/>
  </si>
  <si>
    <t>Datum:</t>
  </si>
  <si>
    <t>Zadavatel:</t>
  </si>
  <si>
    <t>IČ:</t>
  </si>
  <si>
    <t>0,1</t>
  </si>
  <si>
    <t>DIČ:</t>
  </si>
  <si>
    <t>Uchazeč:</t>
  </si>
  <si>
    <t>True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</si>
  <si>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</si>
  <si>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</si>
  <si>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</si>
  <si>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</si>
  <si>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</si>
  <si>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</si>
  <si>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</si>
  <si>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</si>
  <si>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</si>
  <si>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</si>
  <si>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</si>
  <si>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</si>
  <si>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</si>
  <si>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</si>
  <si>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</si>
  <si>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</si>
  <si>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</si>
  <si>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</si>
  <si>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</si>
  <si>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</si>
  <si>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</si>
  <si>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</si>
  <si>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</si>
  <si>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</si>
  <si>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</si>
  <si>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</si>
  <si>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</si>
  <si>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</si>
  <si>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</si>
  <si>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</si>
  <si>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</si>
  <si>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</si>
  <si>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</si>
  <si>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</si>
  <si>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</si>
  <si>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</si>
  <si>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</si>
  <si>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</si>
  <si>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</si>
  <si>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</si>
  <si>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</si>
  <si>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</si>
  <si>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Bezbariérové úpravy v objektu</t>
  </si>
  <si>
    <t>STA</t>
  </si>
  <si>
    <t>1</t>
  </si>
  <si>
    <t>{b7772e37-3a7e-4aac-9750-6fc328ef72e5}</t>
  </si>
  <si>
    <t>2</t>
  </si>
  <si>
    <t>04</t>
  </si>
  <si>
    <t>D.1.4 Elektroinstalace</t>
  </si>
  <si>
    <t>{36e76861-7b1f-4345-8252-0ac8ea0bd368}</t>
  </si>
  <si>
    <t>10</t>
  </si>
  <si>
    <t>Vedlejší a ostatní náklady</t>
  </si>
  <si>
    <t>VON</t>
  </si>
  <si>
    <t>{896774b9-97ef-47dd-a4c9-a8deed23ab8d}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</si>
  <si>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</si>
  <si>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</si>
  <si>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</si>
  <si>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</si>
  <si>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</si>
  <si>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</si>
  <si>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</si>
  <si>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Bezbariérové úpravy v objektu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</si>
  <si>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</si>
  <si>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</si>
  <si>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</si>
  <si>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</si>
  <si>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</si>
  <si>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</si>
  <si>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>1 - Zemní práce</t>
  </si>
  <si>
    <t>2 - Zakládání</t>
  </si>
  <si>
    <t>3 - Svislé a kompletní konstrukce</t>
  </si>
  <si>
    <t>4 - Vodorovné konstrukce</t>
  </si>
  <si>
    <t>5 - Komunikace pozemní</t>
  </si>
  <si>
    <t>6 - Úpravy povrchů, podlahy a osazování výplní</t>
  </si>
  <si>
    <t>9 - Ostatní konstrukce a práce, bourání</t>
  </si>
  <si>
    <t>997 - Přesun sutě</t>
  </si>
  <si>
    <t>998 - Přesun hmot</t>
  </si>
  <si>
    <t>PSV - Práce a dodávky PSV</t>
  </si>
  <si>
    <t>711 - Izolace proti vodě, vlhkosti a plynům</t>
  </si>
  <si>
    <t>735 - Ústřední vytápění - otopná tělesa</t>
  </si>
  <si>
    <t>762 - Konstrukce tesařské</t>
  </si>
  <si>
    <t>764 - Konstrukce klempířské</t>
  </si>
  <si>
    <t>766 - Konstrukce truhlářské</t>
  </si>
  <si>
    <t>767 - Konstrukce zámečnické</t>
  </si>
  <si>
    <t>771 - Podlahy z dlaždic</t>
  </si>
  <si>
    <t>783 - Dokončovací práce - nátěry</t>
  </si>
  <si>
    <t>784 - Dokončovací práce - malby a tapety</t>
  </si>
  <si>
    <t>M - M</t>
  </si>
  <si>
    <t>7999 - Výtahy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</si>
  <si>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</si>
  <si>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</si>
  <si>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</si>
  <si>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</si>
  <si>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</si>
  <si>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</si>
  <si>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</si>
  <si>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</si>
  <si>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</si>
  <si>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</si>
  <si>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</si>
  <si>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</si>
  <si>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</si>
  <si>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</si>
  <si>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</si>
  <si>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</si>
  <si>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</si>
  <si>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</si>
  <si>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</si>
  <si>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113107151</t>
  </si>
  <si>
    <t>Odstranění podkladu pl přes 50 do 200 m2 z kameniva těženého tl 100 mm</t>
  </si>
  <si>
    <t>m2</t>
  </si>
  <si>
    <t>CS ÚRS 2017 01</t>
  </si>
  <si>
    <t>16</t>
  </si>
  <si>
    <t>166704507</t>
  </si>
  <si>
    <t>PP</t>
  </si>
  <si>
    <t>Odstranění podkladů nebo krytů s přemístěním hmot na skládku na vzdálenost do 20 m nebo s naložením na dopravní prostředek v ploše jednotlivě přes 50 m2 do 200 m2 z kameniva těženého, o tl. vrstvy do 100 mm</t>
  </si>
  <si>
    <t>VV</t>
  </si>
  <si>
    <t>"plocha pod výtahem" (3,2*2,7)</t>
  </si>
  <si>
    <t>113107161</t>
  </si>
  <si>
    <t>Odstranění podkladu pl přes 50 do 200 m2 z kameniva drceného tl 100 mm</t>
  </si>
  <si>
    <t>4</t>
  </si>
  <si>
    <t>-1668394872</t>
  </si>
  <si>
    <t>Odstranění podkladů nebo krytů s přemístěním hmot na skládku na vzdálenost do 20 m nebo s naložením na dopravní prostředek v ploše jednotlivě přes 50 m2 do 200 m2 z kameniva hrubého drceného, o tl. vrstvy do 100 mm</t>
  </si>
  <si>
    <t>3</t>
  </si>
  <si>
    <t>113107182</t>
  </si>
  <si>
    <t>Odstranění podkladu pl přes 50 do 200 m2 živičných tl 100 mm</t>
  </si>
  <si>
    <t>-1594679017</t>
  </si>
  <si>
    <t>Odstranění podkladů nebo krytů s přemístěním hmot na skládku na vzdálenost do 20 m nebo s naložením na dopravní prostředek v ploše jednotlivě přes 50 m2 do 200 m2 živičných, o tl. vrstvy přes 50 do 100 mm</t>
  </si>
  <si>
    <t>131201101</t>
  </si>
  <si>
    <t>Hloubení jam nezapažených v hornině tř. 3 objemu do 100 m3</t>
  </si>
  <si>
    <t>m3</t>
  </si>
  <si>
    <t>1595308360</t>
  </si>
  <si>
    <t>Hloubení nezapažených jam a zářezů s urovnáním dna do předepsaného profilu a spádu v hornině tř. 3 do 100 m3</t>
  </si>
  <si>
    <t>"plocha pod výtahem" (3,2*2,7)*1,4</t>
  </si>
  <si>
    <t>5</t>
  </si>
  <si>
    <t>131201109</t>
  </si>
  <si>
    <t>Příplatek za lepivost u hloubení jam nezapažených v hornině tř. 3</t>
  </si>
  <si>
    <t>776127628</t>
  </si>
  <si>
    <t>Hloubení nezapažených jam a zářezů s urovnáním dna do předepsaného profilu a spádu Příplatek k cenám za lepivost horniny tř. 3</t>
  </si>
  <si>
    <t>12,096*0,5 'Přepočtené koeficientem množství</t>
  </si>
  <si>
    <t>6</t>
  </si>
  <si>
    <t>162701105</t>
  </si>
  <si>
    <t>Vodorovné přemístění do 10000 m výkopku/sypaniny z horniny tř. 1 až 4</t>
  </si>
  <si>
    <t>-731221295</t>
  </si>
  <si>
    <t>Vodorovné přemístění výkopku nebo sypaniny po suchu na obvyklém dopravním prostředku, bez naložení výkopku, avšak se složením bez rozhrnutí z horniny tř. 1 až 4 na vzdálenost přes 9 000 do 10 000 m</t>
  </si>
  <si>
    <t>12,096-3,724</t>
  </si>
  <si>
    <t>Součet</t>
  </si>
  <si>
    <t>7</t>
  </si>
  <si>
    <t>162701109</t>
  </si>
  <si>
    <t>Příplatek k vodorovnému přemístění výkopku/sypaniny z horniny tř. 1 až 4 ZKD 1000 m přes 10000 m</t>
  </si>
  <si>
    <t>-373857345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</si>
  <si>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</si>
  <si>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8,372*5 'Přepočtené koeficientem množství</t>
  </si>
  <si>
    <t>8</t>
  </si>
  <si>
    <t>171201211</t>
  </si>
  <si>
    <t>Poplatek za uložení odpadu ze sypaniny na skládce (skládkovné)</t>
  </si>
  <si>
    <t>t</t>
  </si>
  <si>
    <t>-1108672128</t>
  </si>
  <si>
    <t>Uložení sypaniny poplatek za uložení sypaniny na skládce (skládkovné)</t>
  </si>
  <si>
    <t>8,372*1,9 'Přepočtené koeficientem množství</t>
  </si>
  <si>
    <t>9</t>
  </si>
  <si>
    <t>174101101</t>
  </si>
  <si>
    <t>Zásyp jam, šachet rýh nebo kolem objektů sypaninou se zhutněním</t>
  </si>
  <si>
    <t>1355540083</t>
  </si>
  <si>
    <t>Zásyp sypaninou z jakékoliv horniny s uložením výkopku ve vrstvách se zhutněním jam, šachet, rýh nebo kolem objektů v těchto vykopávkách</t>
  </si>
  <si>
    <t>"plocha pod výtahem" (3,2*2,7)*1,4-(2,6*2,3)*1,4</t>
  </si>
  <si>
    <t>Zakládání</t>
  </si>
  <si>
    <t>273313311</t>
  </si>
  <si>
    <t>Základové desky z betonu tř. C 8/10</t>
  </si>
  <si>
    <t>1069736770</t>
  </si>
  <si>
    <t>Základy z betonu prostého desky z betonu kamenem neprokládaného tř. C 8/10</t>
  </si>
  <si>
    <t>"podklad základu" (3,2*2,7)*0,1</t>
  </si>
  <si>
    <t>11</t>
  </si>
  <si>
    <t>273321411</t>
  </si>
  <si>
    <t>Základové desky ze ŽB bez zvýšených nároků na prostředí tř. C 20/25</t>
  </si>
  <si>
    <t>896306177</t>
  </si>
  <si>
    <t>Základy z betonu železového (bez výztuže) desky z betonu bez zvýšených nároků na prostředí tř. C 20/25</t>
  </si>
  <si>
    <t>"základ" (2,6*2,3)*0,3</t>
  </si>
  <si>
    <t>12</t>
  </si>
  <si>
    <t>273351215</t>
  </si>
  <si>
    <t>Zřízení bednění stěn základových desek</t>
  </si>
  <si>
    <t>-1725390730</t>
  </si>
  <si>
    <t>Bednění základových stěn desek svislé nebo šikmé (odkloněné), půdorysně přímé nebo zalomené ve volných nebo zapažených jámách, rýhách, šachtách, včetně případných vzpěr zřízení</t>
  </si>
  <si>
    <t>"základ" (2,6+2,3)*0,3</t>
  </si>
  <si>
    <t>13</t>
  </si>
  <si>
    <t>273351216</t>
  </si>
  <si>
    <t>Odstranění bednění stěn základových desek</t>
  </si>
  <si>
    <t>-850083904</t>
  </si>
  <si>
    <t>Bednění základových stěn desek svislé nebo šikmé (odkloněné), půdorysně přímé nebo zalomené ve volných nebo zapažených jámách, rýhách, šachtách, včetně případných vzpěr odstranění</t>
  </si>
  <si>
    <t>14</t>
  </si>
  <si>
    <t>273361821</t>
  </si>
  <si>
    <t>Výztuž základových desek betonářskou ocelí 10 505 (R)</t>
  </si>
  <si>
    <t>-674616754</t>
  </si>
  <si>
    <t>Výztuž základů desek z betonářské oceli 10 505 (R) nebo BSt 500</t>
  </si>
  <si>
    <t>1,794*0,15</t>
  </si>
  <si>
    <t>Svislé a kompletní konstrukce</t>
  </si>
  <si>
    <t>310238411</t>
  </si>
  <si>
    <t>Zazdívka otvorů pl do 1 m2 ve zdivu nadzákladovém cihlami pálenými na MC</t>
  </si>
  <si>
    <t>1841985878</t>
  </si>
  <si>
    <t>Zazdívka otvorů ve zdivu nadzákladovém cihlami pálenými plochy přes 0,25 m2 do 1 m2 na maltu cementovou</t>
  </si>
  <si>
    <t>"1.NP" (1,2*1,4*0,65)</t>
  </si>
  <si>
    <t>"2.NP" (1,2*1,4*0,65)</t>
  </si>
  <si>
    <t>"3.NP" (1,2*1,4*0,65)</t>
  </si>
  <si>
    <t>"4.NP" (1,2*1,4*0,65)</t>
  </si>
  <si>
    <t>"5.NP" (1,2*1,4*0,45+0,7*1,46*0,45)</t>
  </si>
  <si>
    <t>311113134</t>
  </si>
  <si>
    <t>Nosná zeď tl do 300 mm z hladkých tvárnic ztraceného bednění včetně výplně z betonu tř. C 16/20</t>
  </si>
  <si>
    <t>505574949</t>
  </si>
  <si>
    <t>Nadzákladové zdi z tvárnic ztraceného bednění hladkých, včetně výplně z betonu třídy C 16/20, tloušťky zdiva přes 250 do 300 mm</t>
  </si>
  <si>
    <t>"základ" (2,2+2,5)*1,2</t>
  </si>
  <si>
    <t>17</t>
  </si>
  <si>
    <t>317944321</t>
  </si>
  <si>
    <t>Válcované nosníky do č.12 dodatečně osazované do připravených otvorů</t>
  </si>
  <si>
    <t>2039631581</t>
  </si>
  <si>
    <t>Válcované nosníky dodatečně osazované do připravených otvorů bez zazdění hlav do č. 12</t>
  </si>
  <si>
    <t>" I 120" (1,6*4*4+1,6*3)*0,01115</t>
  </si>
  <si>
    <t>18</t>
  </si>
  <si>
    <t>346244811</t>
  </si>
  <si>
    <t>Přizdívky izolační tl 65 mm z cihel dl 290 mm pevnosti P 20 na MC 10</t>
  </si>
  <si>
    <t>-2030291299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</si>
  <si>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65 mm</t>
  </si>
  <si>
    <t>(2,2+2,5)*1,2</t>
  </si>
  <si>
    <t>19</t>
  </si>
  <si>
    <t>349231811</t>
  </si>
  <si>
    <t>Přizdívka ostění s ozubem z cihel tl do 150 mm</t>
  </si>
  <si>
    <t>-312566175</t>
  </si>
  <si>
    <t>Přizdívka z cihel ostění s ozubem ve vybouraných otvorech, s vysekáním kapes pro zavázaní přes 80 do 150 mm</t>
  </si>
  <si>
    <t>"1.NP" 2,2*0,65</t>
  </si>
  <si>
    <t>"2.NP" 2,2*0,65</t>
  </si>
  <si>
    <t>"3.NP" 2,2*0,65</t>
  </si>
  <si>
    <t>"4.NP" 2,2*0,65</t>
  </si>
  <si>
    <t>"5.NP" 0</t>
  </si>
  <si>
    <t>Vodorovné konstrukce</t>
  </si>
  <si>
    <t>20</t>
  </si>
  <si>
    <t>4113215191R</t>
  </si>
  <si>
    <t>ŽB stropní deska tl.100mm v ocelovém rámu (viz zámečnické konstrukce )</t>
  </si>
  <si>
    <t>1030802091</t>
  </si>
  <si>
    <t>(2,4*2,05)*0,1</t>
  </si>
  <si>
    <t>411351101</t>
  </si>
  <si>
    <t>Zřízení bednění stropů deskových</t>
  </si>
  <si>
    <t>754440610</t>
  </si>
  <si>
    <t>Bednění stropů, kleneb nebo skořepin bez podpěrné konstrukce stropů deskových, balkonových nebo plošných konzol plné, rovné, popř. s náběhy zřízení</t>
  </si>
  <si>
    <t>(2,4*2,05)+(2,4+2,05)*0,1</t>
  </si>
  <si>
    <t>22</t>
  </si>
  <si>
    <t>411351102</t>
  </si>
  <si>
    <t>Odstranění bednění stropů deskových</t>
  </si>
  <si>
    <t>-708522585</t>
  </si>
  <si>
    <t>Bednění stropů, kleneb nebo skořepin bez podpěrné konstrukce stropů deskových, balkonových nebo plošných konzol plné, rovné, popř. s náběhy odstranění</t>
  </si>
  <si>
    <t>23</t>
  </si>
  <si>
    <t>411354173</t>
  </si>
  <si>
    <t>Zřízení podpěrné konstrukce stropů v do 4 m pro zatížení do 12 kPa</t>
  </si>
  <si>
    <t>-1767928424</t>
  </si>
  <si>
    <t>Podpěrná konstrukce stropů výšky do 4 m se zesílením dna bednění na výměru m2 půdorysu pro zatížení betonovou směsí a výztuží přes 5 do 12 kPa zřízení</t>
  </si>
  <si>
    <t>(2,4*2,05)</t>
  </si>
  <si>
    <t>24</t>
  </si>
  <si>
    <t>411354174</t>
  </si>
  <si>
    <t>Odstranění podpěrné konstrukce stropů v do 4 m pro zatížení do 12 kPa</t>
  </si>
  <si>
    <t>1136191099</t>
  </si>
  <si>
    <t>Podpěrná konstrukce stropů výšky do 4 m se zesílením dna bednění na výměru m2 půdorysu pro zatížení betonovou směsí a výztuží přes 5 do 12 kPa odstranění</t>
  </si>
  <si>
    <t>25</t>
  </si>
  <si>
    <t>411361821</t>
  </si>
  <si>
    <t>Výztuž stropů betonářskou ocelí 10 505</t>
  </si>
  <si>
    <t>914234684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</si>
  <si>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</si>
  <si>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(2,4*2,05)*0,1*0,15</t>
  </si>
  <si>
    <t>Komunikace pozemní</t>
  </si>
  <si>
    <t>26</t>
  </si>
  <si>
    <t>5642711191R</t>
  </si>
  <si>
    <t>Doplnění povrchu zpevněné plochy</t>
  </si>
  <si>
    <t>731207751</t>
  </si>
  <si>
    <t>"doplnění zpevněné plochy" (3,2*2,7)-(2,25*1,9)</t>
  </si>
  <si>
    <t>27</t>
  </si>
  <si>
    <t>564871111</t>
  </si>
  <si>
    <t>Podklad ze štěrkodrtě ŠD tl 250 mm</t>
  </si>
  <si>
    <t>-184074259</t>
  </si>
  <si>
    <t>Podklad ze štěrkodrti ŠD s rozprostřením a zhutněním, po zhutnění tl. 250 mm</t>
  </si>
  <si>
    <t>"doplnění zpevněné plochy" (3,2*2,7)-(2,2*2,5)</t>
  </si>
  <si>
    <t>Úpravy povrchů, podlahy a osazování výplní</t>
  </si>
  <si>
    <t>28</t>
  </si>
  <si>
    <t>612135001</t>
  </si>
  <si>
    <t>Vyrovnání podkladu vnitřních stěn maltou vápenocementovou tl do 10 mm</t>
  </si>
  <si>
    <t>-1147210207</t>
  </si>
  <si>
    <t>Vyrovnání nerovností podkladu vnitřních omítaných ploch maltou, tloušťky do 10 mm vápenocementovou stěn</t>
  </si>
  <si>
    <t>"1.PP" (1,9+2,25)*1,2</t>
  </si>
  <si>
    <t>"1.NP" 1*0,65*2</t>
  </si>
  <si>
    <t>"2.NP" 1*0,65+2,2*0,65</t>
  </si>
  <si>
    <t>"3.NP" 1*0,65+2,2*0,65</t>
  </si>
  <si>
    <t>"4.NP" 1*0,65+2,2*0,65</t>
  </si>
  <si>
    <t>"5.NP" 1,3*0,45+2,2*0,45</t>
  </si>
  <si>
    <t>29</t>
  </si>
  <si>
    <t>612325302</t>
  </si>
  <si>
    <t>Vápenocementová štuková omítka ostění nebo nadpraží</t>
  </si>
  <si>
    <t>-986884591</t>
  </si>
  <si>
    <t>Vápenocementová nebo vápenná omítka ostění nebo nadpraží štuková</t>
  </si>
  <si>
    <t>"omítka zazdívek a ostění"</t>
  </si>
  <si>
    <t>"1.NP" 2,25*0,65*2+1,2*0,65</t>
  </si>
  <si>
    <t>"1.NP" (1,2*1,4*2)</t>
  </si>
  <si>
    <t>"2.NP" 2,25*0,65*2+1,2*0,65</t>
  </si>
  <si>
    <t>"2.NP" (1,2*1,4*2)</t>
  </si>
  <si>
    <t>"3.NP" 2,25*0,65*2+1,2*0,65</t>
  </si>
  <si>
    <t>"3.NP" (1,2*1,4*2)</t>
  </si>
  <si>
    <t>"4.NP" 2,25*0,65*2+1,2*0,65</t>
  </si>
  <si>
    <t>"4.NP" (1,2*1,4*2)</t>
  </si>
  <si>
    <t>"5.NP" (2,25*0,45*2+1,2*0,45)+(1,46*0,45*2+1,2*0,45)</t>
  </si>
  <si>
    <t>"5.NP" (1,2*1,4*2+0,7*1,46*2)</t>
  </si>
  <si>
    <t>"doplnění napojení omítek na stávající plochy" 10</t>
  </si>
  <si>
    <t>30</t>
  </si>
  <si>
    <t>622221011</t>
  </si>
  <si>
    <t>Montáž kontaktního zateplení vnějších stěn z minerální vlny s podélnou orientací vláken tl do 80 mm</t>
  </si>
  <si>
    <t>-1957306395</t>
  </si>
  <si>
    <t>Montáž kontaktního zateplení z desek z minerální vlny s podélnou orientací vláken na vnější stěny, tloušťky desek přes 40 do 80 mm</t>
  </si>
  <si>
    <t>(2+2,35)*23,25-1,2*2,2</t>
  </si>
  <si>
    <t>31</t>
  </si>
  <si>
    <t>M</t>
  </si>
  <si>
    <t>631515260</t>
  </si>
  <si>
    <t>deska minerální izolační  tl. 80 mm</t>
  </si>
  <si>
    <t>-1937005076</t>
  </si>
  <si>
    <t>deska izolační minerální kontaktních fasád podélné vlákno λ-0.036 tl. 80 mm</t>
  </si>
  <si>
    <t>98,498*1,02 'Přepočtené koeficientem množství</t>
  </si>
  <si>
    <t>32</t>
  </si>
  <si>
    <t>622252001</t>
  </si>
  <si>
    <t>Montáž zakládacích soklových lišt kontaktního zateplení</t>
  </si>
  <si>
    <t>m</t>
  </si>
  <si>
    <t>-1422872525</t>
  </si>
  <si>
    <t>Montáž lišt kontaktního zateplení zakládacích soklových připevněných hmoždinkami</t>
  </si>
  <si>
    <t>2+2,35-1,2</t>
  </si>
  <si>
    <t>33</t>
  </si>
  <si>
    <t>590516450</t>
  </si>
  <si>
    <t>lišta soklová Al s okapničkou, zakládací U 08 cm, 0,7/200 cm</t>
  </si>
  <si>
    <t>2139652609</t>
  </si>
  <si>
    <t>3,15*1,05 'Přepočtené koeficientem množství</t>
  </si>
  <si>
    <t>34</t>
  </si>
  <si>
    <t>622252002</t>
  </si>
  <si>
    <t>Montáž ostatních lišt kontaktního zateplení</t>
  </si>
  <si>
    <t>102701041</t>
  </si>
  <si>
    <t>Montáž lišt kontaktního zateplení ostatních stěnových, dilatačních apod. lepených do tmelu</t>
  </si>
  <si>
    <t>(1)*23,25+1,2+2*2,2</t>
  </si>
  <si>
    <t>35</t>
  </si>
  <si>
    <t>590514800</t>
  </si>
  <si>
    <t>lišta rohová Al 10/10 cm s tkaninou bal. 2,5 m</t>
  </si>
  <si>
    <t>1073273923</t>
  </si>
  <si>
    <t>28,85*1,05 'Přepočtené koeficientem množství</t>
  </si>
  <si>
    <t>36</t>
  </si>
  <si>
    <t>622531021</t>
  </si>
  <si>
    <t>Tenkovrstvá silikonová zrnitá omítka tl. 2,0 mm včetně penetrace vnějších stěn</t>
  </si>
  <si>
    <t>-917919218</t>
  </si>
  <si>
    <t>Omítka tenkovrstvá silikonová vnějších ploch probarvená, včetně penetrace podkladu zrnitá, tloušťky 2,0 mm stěn</t>
  </si>
  <si>
    <t>(1,2+2*2,2)*0,1</t>
  </si>
  <si>
    <t>37</t>
  </si>
  <si>
    <t>631311113</t>
  </si>
  <si>
    <t>Mazanina tl do 80 mm z betonu prostého bez zvýšených nároků na prostředí tř. C 12/15</t>
  </si>
  <si>
    <t>-144171344</t>
  </si>
  <si>
    <t>Mazanina z betonu prostého bez zvýšených nároků na prostředí tl. přes 50 do 80 mm tř. C 12/15</t>
  </si>
  <si>
    <t>"dno výtahové šachty" 1,8*2,2*0,1</t>
  </si>
  <si>
    <t>" doplnění po parapetním zdivu" 1,2*0,65*0,1*4+1,2*0,45*0,1</t>
  </si>
  <si>
    <t>"spádová vrstva střechy" 2,4*2,05*0,05</t>
  </si>
  <si>
    <t>38</t>
  </si>
  <si>
    <t>631319171</t>
  </si>
  <si>
    <t>Příplatek k mazanině tl do 80 mm za stržení povrchu spodní vrstvy před vložením výztuže</t>
  </si>
  <si>
    <t>-1336276568</t>
  </si>
  <si>
    <t>Příplatek k cenám mazanin za stržení povrchu spodní vrstvy mazaniny latí před vložením výztuže nebo pletiva pro tl. obou vrstev mazaniny přes 50 do 80 mm</t>
  </si>
  <si>
    <t>39</t>
  </si>
  <si>
    <t>631362021</t>
  </si>
  <si>
    <t>Výztuž mazanin svařovanými sítěmi Kari</t>
  </si>
  <si>
    <t>1183798013</t>
  </si>
  <si>
    <t>Výztuž mazanin ze svařovaných sítí z drátů typu KARI</t>
  </si>
  <si>
    <t>"dno výtahové šachty" 1,8*2,2*1,3*0,0075</t>
  </si>
  <si>
    <t>"doplnění po parapetním zdivu" (1,2*0,65*4+1,2*0,45)*1,3*0,003108</t>
  </si>
  <si>
    <t>Ostatní konstrukce a práce, bourání</t>
  </si>
  <si>
    <t>40</t>
  </si>
  <si>
    <t>919735112</t>
  </si>
  <si>
    <t>Řezání stávajícího živičného krytu hl do 100 mm</t>
  </si>
  <si>
    <t>226133533</t>
  </si>
  <si>
    <t>Řezání stávajícího živičného krytu nebo podkladu hloubky přes 50 do 100 mm</t>
  </si>
  <si>
    <t>"plocha pod výtahem" (3,2+2,7)</t>
  </si>
  <si>
    <t>41</t>
  </si>
  <si>
    <t>941111121</t>
  </si>
  <si>
    <t>Montáž lešení řadového trubkového lehkého s podlahami zatížení do 200 kg/m2 š do 1,2 m v do 10 m</t>
  </si>
  <si>
    <t>564014913</t>
  </si>
  <si>
    <t>Montáž lešení řadového trubkového lehkého pracovního s podlahami s provozním zatížením tř. 3 do 200 kg/m2 šířky tř. W09 přes 0,9 do 1,2 m, výšky do 10 m</t>
  </si>
  <si>
    <t>"pro zazdívky a omítky zazdívek"(1,5*22)</t>
  </si>
  <si>
    <t>"pro monáž konstrukce a zateplení"(3+2)*22</t>
  </si>
  <si>
    <t>42</t>
  </si>
  <si>
    <t>941111221</t>
  </si>
  <si>
    <t>Příplatek k lešení řadovému trubkovému lehkému s podlahami š 1,2 m v 10 m za první a ZKD den použití</t>
  </si>
  <si>
    <t>550898213</t>
  </si>
  <si>
    <t>Montáž lešení řadového trubkového lehkého pracovního s podlahami s provozním zatížením tř. 3 do 200 kg/m2 Příplatek za první a každý další den použití lešení k ceně -1121</t>
  </si>
  <si>
    <t>143*45 'Přepočtené koeficientem množství</t>
  </si>
  <si>
    <t>43</t>
  </si>
  <si>
    <t>941111821</t>
  </si>
  <si>
    <t>Demontáž lešení řadového trubkového lehkého s podlahami zatížení do 200 kg/m2 š do 1,2 m v do 10 m</t>
  </si>
  <si>
    <t>1192180935</t>
  </si>
  <si>
    <t>Demontáž lešení řadového trubkového lehkého pracovního s podlahami s provozním zatížením tř. 3 do 200 kg/m2 šířky tř. W09 přes 0,9 do 1,2 m, výšky do 10 m</t>
  </si>
  <si>
    <t>44</t>
  </si>
  <si>
    <t>952901111</t>
  </si>
  <si>
    <t>Vyčištění budov bytové a občanské výstavby při výšce podlaží do 4 m</t>
  </si>
  <si>
    <t>-452931820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</si>
  <si>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</si>
  <si>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"1.NP"10</t>
  </si>
  <si>
    <t>"2.NP" 10</t>
  </si>
  <si>
    <t>"3.NP"10</t>
  </si>
  <si>
    <t>"4.NP" 10</t>
  </si>
  <si>
    <t>"5.NP" 10</t>
  </si>
  <si>
    <t>45</t>
  </si>
  <si>
    <t>967031142</t>
  </si>
  <si>
    <t>Přisekání rovných ostění v cihelném zdivu na MC</t>
  </si>
  <si>
    <t>-1592120951</t>
  </si>
  <si>
    <t>Přisekání (špicování) plošné nebo rovných ostění zdiva z cihel pálených rovných ostění, bez odstupu, po hrubém vybourání otvorů, na maltu cementovou</t>
  </si>
  <si>
    <t>46</t>
  </si>
  <si>
    <t>968062357</t>
  </si>
  <si>
    <t>Vybourání dřevěných rámů oken dvojitých včetně křídel pl přes 4 m2</t>
  </si>
  <si>
    <t>476497162</t>
  </si>
  <si>
    <t>Vybourání dřevěných rámů oken s křídly, dveřních zárubní, vrat, stěn, ostění nebo obkladů rámů oken s křídly dvojitých, plochy přes 4 m2</t>
  </si>
  <si>
    <t>"1.NP"1,2*2,6</t>
  </si>
  <si>
    <t>"2.NP"1,2*2,6</t>
  </si>
  <si>
    <t>"3.NP"1,2*2,6</t>
  </si>
  <si>
    <t>"4.NP"1,2*2,6</t>
  </si>
  <si>
    <t>"5.NP"2,36*1,46</t>
  </si>
  <si>
    <t>47</t>
  </si>
  <si>
    <t>971033651</t>
  </si>
  <si>
    <t>Vybourání otvorů ve zdivu cihelném pl do 4 m2 na MVC nebo MV tl do 600 mm</t>
  </si>
  <si>
    <t>-1525273471</t>
  </si>
  <si>
    <t>Vybourání otvorů ve zdivu základovém nebo nadzákladovém z cihel, tvárnic, příčkovek z cihel pálených na maltu vápennou nebo vápenocementovou plochy do 4 m2, tl. do 600 mm</t>
  </si>
  <si>
    <t>"5.NP" 1,3*0,45*1,2+0,75*1,46*0,45</t>
  </si>
  <si>
    <t>48</t>
  </si>
  <si>
    <t>971033681</t>
  </si>
  <si>
    <t>Vybourání otvorů ve zdivu cihelném pl do 4 m2 na MVC nebo MV tl do 900 mm</t>
  </si>
  <si>
    <t>-773955046</t>
  </si>
  <si>
    <t>Vybourání otvorů ve zdivu základovém nebo nadzákladovém z cihel, tvárnic, příčkovek z cihel pálených na maltu vápennou nebo vápenocementovou plochy do 4 m2, tl. do 900 mm</t>
  </si>
  <si>
    <t>"1.NP" 1*0,65*1,2</t>
  </si>
  <si>
    <t>"2.NP" 1*0,65*1,2</t>
  </si>
  <si>
    <t>"3.NP" 1*0,65*1,2</t>
  </si>
  <si>
    <t>"4.NP" 1*0,65*1,2</t>
  </si>
  <si>
    <t>49</t>
  </si>
  <si>
    <t>973031325</t>
  </si>
  <si>
    <t>Vysekání kapes ve zdivu cihelném na MV nebo MVC pl do 0,10 m2 hl do 300 mm</t>
  </si>
  <si>
    <t>kus</t>
  </si>
  <si>
    <t>-1426866152</t>
  </si>
  <si>
    <t>Vysekání výklenků nebo kapes ve zdivu z cihel na maltu vápennou nebo vápenocementovou kapes, plochy do 0,10 m2, hl. do 300 mm</t>
  </si>
  <si>
    <t>"pro osazení válcovaných překladů"(4*2*4+3*2)</t>
  </si>
  <si>
    <t>997</t>
  </si>
  <si>
    <t>Přesun sutě</t>
  </si>
  <si>
    <t>50</t>
  </si>
  <si>
    <t>997013111</t>
  </si>
  <si>
    <t>Vnitrostaveništní doprava suti a vybouraných hmot pro budovy v do 6 m s použitím mechanizace</t>
  </si>
  <si>
    <t>1581245396</t>
  </si>
  <si>
    <t>Vnitrostaveništní doprava suti a vybouraných hmot vodorovně do 50 m svisle s použitím mechanizace pro budovy a haly výšky do 6 m</t>
  </si>
  <si>
    <t>51</t>
  </si>
  <si>
    <t>997013501</t>
  </si>
  <si>
    <t>Odvoz suti a vybouraných hmot na skládku nebo meziskládku do 1 km se složením</t>
  </si>
  <si>
    <t>-149690297</t>
  </si>
  <si>
    <t>Odvoz suti a vybouraných hmot na skládku nebo meziskládku se složením, na vzdálenost do 1 km</t>
  </si>
  <si>
    <t>52</t>
  </si>
  <si>
    <t>997013509</t>
  </si>
  <si>
    <t>Příplatek k odvozu suti a vybouraných hmot na skládku ZKD 1 km přes 1 km</t>
  </si>
  <si>
    <t>666103547</t>
  </si>
  <si>
    <t>Odvoz suti a vybouraných hmot na skládku nebo meziskládku se složením, na vzdálenost Příplatek k ceně za každý další i započatý 1 km přes 1 km</t>
  </si>
  <si>
    <t>53</t>
  </si>
  <si>
    <t>997013801</t>
  </si>
  <si>
    <t>Poplatek za uložení stavebního betonového odpadu na skládce (skládkovné)</t>
  </si>
  <si>
    <t>903800192</t>
  </si>
  <si>
    <t>Poplatek za uložení stavebního odpadu na skládce (skládkovné) betonového</t>
  </si>
  <si>
    <t>15,248*0,2 'Přepočtené koeficientem množství</t>
  </si>
  <si>
    <t>54</t>
  </si>
  <si>
    <t>997013803</t>
  </si>
  <si>
    <t>Poplatek za uložení stavebního odpadu z keramických materiálů na skládce (skládkovné)</t>
  </si>
  <si>
    <t>1783660435</t>
  </si>
  <si>
    <t>Poplatek za uložení stavebního odpadu na skládce (skládkovné) z keramických materiálů</t>
  </si>
  <si>
    <t>15,248*0,75 'Přepočtené koeficientem množství</t>
  </si>
  <si>
    <t>55</t>
  </si>
  <si>
    <t>997013811</t>
  </si>
  <si>
    <t>Poplatek za uložení stavebního dřevěného odpadu na skládce (skládkovné)</t>
  </si>
  <si>
    <t>-2048642826</t>
  </si>
  <si>
    <t>Poplatek za uložení stavebního odpadu na skládce (skládkovné) dřevěného</t>
  </si>
  <si>
    <t>15,248*0,05 'Přepočtené koeficientem množství</t>
  </si>
  <si>
    <t>998</t>
  </si>
  <si>
    <t>Přesun hmot</t>
  </si>
  <si>
    <t>56</t>
  </si>
  <si>
    <t>998017003</t>
  </si>
  <si>
    <t>Přesun hmot s omezením mechanizace pro budovy v do 24 m</t>
  </si>
  <si>
    <t>1986091433</t>
  </si>
  <si>
    <t>Přesun hmot pro budovy občanské výstavby, bydlení, výrobu a služby s omezením mechanizace vodorovná dopravní vzdálenost do 100 m pro budovy s jakoukoliv nosnou konstrukcí výšky přes 12 do 24 m</t>
  </si>
  <si>
    <t>PSV</t>
  </si>
  <si>
    <t>Práce a dodávky PSV</t>
  </si>
  <si>
    <t>711</t>
  </si>
  <si>
    <t>Izolace proti vodě, vlhkosti a plynům</t>
  </si>
  <si>
    <t>57</t>
  </si>
  <si>
    <t>711111001</t>
  </si>
  <si>
    <t>Provedení izolace proti zemní vlhkosti vodorovné za studena nátěrem penetračním</t>
  </si>
  <si>
    <t>1582414128</t>
  </si>
  <si>
    <t>Provedení izolace proti zemní vlhkosti natěradly a tmely za studena na ploše vodorovné V nátěrem penetračním</t>
  </si>
  <si>
    <t>"základ" (2,6*2,3)</t>
  </si>
  <si>
    <t>58</t>
  </si>
  <si>
    <t>111631500</t>
  </si>
  <si>
    <t>lak asfaltový penetrační bal 9 kg</t>
  </si>
  <si>
    <t>-1567528158</t>
  </si>
  <si>
    <t>Výrobky asfaltové izolační a zálivkové hmoty asfalty oxidované stavebně-izolační k penetraci suchých a očištěných podkladů pod asfaltové izolační krytiny a izolace asfaltové</t>
  </si>
  <si>
    <t>P</t>
  </si>
  <si>
    <t>Poznámka k položce:
Spotřeba 0,3-0,4kg/m2 dle povrchu, ředidlo technický benzín</t>
  </si>
  <si>
    <t>5,98*0,0003 'Přepočtené koeficientem množství</t>
  </si>
  <si>
    <t>59</t>
  </si>
  <si>
    <t>711112001</t>
  </si>
  <si>
    <t>Provedení izolace proti zemní vlhkosti svislé za studena nátěrem penetračním</t>
  </si>
  <si>
    <t>382675468</t>
  </si>
  <si>
    <t>Provedení izolace proti zemní vlhkosti natěradly a tmely za studena na ploše svislé S nátěrem penetračním</t>
  </si>
  <si>
    <t>(2,6+2,3)*1,2</t>
  </si>
  <si>
    <t>60</t>
  </si>
  <si>
    <t>-890758812</t>
  </si>
  <si>
    <t>5,88*0,00035 'Přepočtené koeficientem množství</t>
  </si>
  <si>
    <t>61</t>
  </si>
  <si>
    <t>711141559</t>
  </si>
  <si>
    <t>Provedení izolace proti zemní vlhkosti pásy přitavením vodorovné NAIP</t>
  </si>
  <si>
    <t>1487604770</t>
  </si>
  <si>
    <t>Provedení izolace proti zemní vlhkosti pásy přitavením NAIP na ploše vodorovné V</t>
  </si>
  <si>
    <t>"základ" (2,6*2,3)*2</t>
  </si>
  <si>
    <t>62</t>
  </si>
  <si>
    <t>6283611001M</t>
  </si>
  <si>
    <t>pás těžký asfaltovaný s odolností proti radonu - střední riziko</t>
  </si>
  <si>
    <t>-842643361</t>
  </si>
  <si>
    <t>11,96*1,15 'Přepočtené koeficientem množství</t>
  </si>
  <si>
    <t>63</t>
  </si>
  <si>
    <t>711142559</t>
  </si>
  <si>
    <t>Provedení izolace proti zemní vlhkosti pásy přitavením svislé NAIP</t>
  </si>
  <si>
    <t>-741559527</t>
  </si>
  <si>
    <t>Provedení izolace proti zemní vlhkosti pásy přitavením NAIP na ploše svislé S</t>
  </si>
  <si>
    <t>(2,6+2,3)*1,2*2</t>
  </si>
  <si>
    <t>64</t>
  </si>
  <si>
    <t>-1190895030</t>
  </si>
  <si>
    <t>11,76*1,2 'Přepočtené koeficientem množství</t>
  </si>
  <si>
    <t>65</t>
  </si>
  <si>
    <t>998711103</t>
  </si>
  <si>
    <t>Přesun hmot tonážní pro izolace proti vodě, vlhkosti a plynům v objektech výšky do 60 m</t>
  </si>
  <si>
    <t>618880199</t>
  </si>
  <si>
    <t>Přesun hmot pro izolace proti vodě, vlhkosti a plynům stanovený z hmotnosti přesunovaného materiálu vodorovná dopravní vzdálenost do 50 m v objektech výšky přes 12 do 60 m</t>
  </si>
  <si>
    <t>735</t>
  </si>
  <si>
    <t>Ústřední vytápění - otopná tělesa</t>
  </si>
  <si>
    <t>66</t>
  </si>
  <si>
    <t>7351118191R</t>
  </si>
  <si>
    <t>Demontáž otopného tělesa litinového článkového včetně zaslepení rozvodů a začištění</t>
  </si>
  <si>
    <t>-375497312</t>
  </si>
  <si>
    <t>"1.NP" 1,4*0,6</t>
  </si>
  <si>
    <t>"2.NP" 1,4*0,6</t>
  </si>
  <si>
    <t>"3.NP" 1,4*0,6</t>
  </si>
  <si>
    <t>"4.NP" 1,4*0,6</t>
  </si>
  <si>
    <t>762</t>
  </si>
  <si>
    <t>Konstrukce tesařské</t>
  </si>
  <si>
    <t>67</t>
  </si>
  <si>
    <t>7624300351R</t>
  </si>
  <si>
    <t>Obložení stěn z desek cementotřískových  šroubovaných</t>
  </si>
  <si>
    <t>-721429843</t>
  </si>
  <si>
    <t>(1,9+2,25)*23,25-1,2*2,2</t>
  </si>
  <si>
    <t>68</t>
  </si>
  <si>
    <t>998762203</t>
  </si>
  <si>
    <t>Přesun hmot procentní pro kce tesařské v objektech v do 24 m</t>
  </si>
  <si>
    <t>%</t>
  </si>
  <si>
    <t>2128943747</t>
  </si>
  <si>
    <t>Přesun hmot pro konstrukce tesařské stanovený procentní sazbou (%) z ceny vodorovná dopravní vzdálenost do 50 m v objektech výšky přes 12 do 24 m</t>
  </si>
  <si>
    <t>764</t>
  </si>
  <si>
    <t>Konstrukce klempířské</t>
  </si>
  <si>
    <t>69</t>
  </si>
  <si>
    <t>764002851</t>
  </si>
  <si>
    <t>Demontáž oplechování parapetů do suti</t>
  </si>
  <si>
    <t>227253571</t>
  </si>
  <si>
    <t>Demontáž klempířských konstrukcí oplechování parapetů do suti</t>
  </si>
  <si>
    <t>"1.NP"1,2</t>
  </si>
  <si>
    <t>"2.NP"1,2</t>
  </si>
  <si>
    <t>"3.NP"1,2</t>
  </si>
  <si>
    <t>"4.NP"1,2</t>
  </si>
  <si>
    <t>"5.NP"2,36</t>
  </si>
  <si>
    <t>70</t>
  </si>
  <si>
    <t>7641116491R</t>
  </si>
  <si>
    <t>Krytina střechy rovné plechová</t>
  </si>
  <si>
    <t>-41998517</t>
  </si>
  <si>
    <t>(2,45*2,1)</t>
  </si>
  <si>
    <t>71</t>
  </si>
  <si>
    <t>764216604</t>
  </si>
  <si>
    <t>Oplechování rovných parapetů mechanicky kotvené z Pz s povrchovou úpravou rš 330 mm</t>
  </si>
  <si>
    <t>-872471093</t>
  </si>
  <si>
    <t>Oplechování parapetů z pozinkovaného plechu s povrchovou úpravou rovných mechanicky kotvené, bez rohů rš 330 mm</t>
  </si>
  <si>
    <t>72</t>
  </si>
  <si>
    <t>998764203</t>
  </si>
  <si>
    <t>Přesun hmot procentní pro konstrukce klempířské v objektech v do 24 m</t>
  </si>
  <si>
    <t>-1460202415</t>
  </si>
  <si>
    <t>Přesun hmot pro konstrukce klempířské stanovený procentní sazbou (%) z ceny vodorovná dopravní vzdálenost do 50 m v objektech výšky přes 12 do 24 m</t>
  </si>
  <si>
    <t>766</t>
  </si>
  <si>
    <t>Konstrukce truhlářské</t>
  </si>
  <si>
    <t>73</t>
  </si>
  <si>
    <t>766622115</t>
  </si>
  <si>
    <t>Montáž plastových oken plochy přes 1 m2 pevných výšky do 1,5 m s rámem do zdiva</t>
  </si>
  <si>
    <t>1861202096</t>
  </si>
  <si>
    <t>Montáž oken plastových včetně montáže rámu na polyuretanovou pěnu plochy přes 1 m2 pevných do zdiva, výšky do 1,5 m</t>
  </si>
  <si>
    <t>"5.NP" 1,2*1,46</t>
  </si>
  <si>
    <t>74</t>
  </si>
  <si>
    <t>6114000491M</t>
  </si>
  <si>
    <t>okno plastové 1200/1460</t>
  </si>
  <si>
    <t>-1813287001</t>
  </si>
  <si>
    <t>"5.NP" 1</t>
  </si>
  <si>
    <t>75</t>
  </si>
  <si>
    <t>766694112</t>
  </si>
  <si>
    <t>Montáž parapetních desek dřevěných nebo plastových šířky do 30 cm délky do 1,6 m</t>
  </si>
  <si>
    <t>-311377209</t>
  </si>
  <si>
    <t>Montáž ostatních truhlářských konstrukcí parapetních desek dřevěných nebo plastových šířky do 300 mm, délky přes 1000 do 1600 mm</t>
  </si>
  <si>
    <t>76</t>
  </si>
  <si>
    <t>6079410301M</t>
  </si>
  <si>
    <t>deska parapetní plastová včetně koncovek</t>
  </si>
  <si>
    <t>1457785423</t>
  </si>
  <si>
    <t>1,2</t>
  </si>
  <si>
    <t>77</t>
  </si>
  <si>
    <t>998766203</t>
  </si>
  <si>
    <t>Přesun hmot procentní pro konstrukce truhlářské v objektech v do 24 m</t>
  </si>
  <si>
    <t>1183251814</t>
  </si>
  <si>
    <t>Přesun hmot pro konstrukce truhlářské stanovený procentní sazbou (%) z ceny vodorovná dopravní vzdálenost do 50 m v objektech výšky přes 12 do 24 m</t>
  </si>
  <si>
    <t>767</t>
  </si>
  <si>
    <t>Konstrukce zámečnické</t>
  </si>
  <si>
    <t>78</t>
  </si>
  <si>
    <t>76799511911R</t>
  </si>
  <si>
    <t>Montáž a dodávka ocelové konstrukce výtahové šachty včetně kotvení a povrchových úprav</t>
  </si>
  <si>
    <t>-12801254</t>
  </si>
  <si>
    <t>79</t>
  </si>
  <si>
    <t>76799511912R</t>
  </si>
  <si>
    <t>Montáž a dodávka schodišťové plošiny pro imobilní osoby</t>
  </si>
  <si>
    <t>1946795261</t>
  </si>
  <si>
    <t>80</t>
  </si>
  <si>
    <t>76799511913R</t>
  </si>
  <si>
    <t>Montáž a dodávka dřevěné nájezdové rampy</t>
  </si>
  <si>
    <t>-986087449</t>
  </si>
  <si>
    <t>81</t>
  </si>
  <si>
    <t>76799511914R</t>
  </si>
  <si>
    <t>Montáž a dodávka vybavení stávajících dveřních křídel vstupních dveří dle vyhlášky 398/2009</t>
  </si>
  <si>
    <t>-656071890</t>
  </si>
  <si>
    <t>82</t>
  </si>
  <si>
    <t>998767203</t>
  </si>
  <si>
    <t>Přesun hmot procentní pro zámečnické konstrukce v objektech v do 24 m</t>
  </si>
  <si>
    <t>-1206716084</t>
  </si>
  <si>
    <t>Přesun hmot pro zámečnické konstrukce stanovený procentní sazbou (%) z ceny vodorovná dopravní vzdálenost do 50 m v objektech výšky přes 12 do 24 m</t>
  </si>
  <si>
    <t>771</t>
  </si>
  <si>
    <t>Podlahy z dlaždic</t>
  </si>
  <si>
    <t>83</t>
  </si>
  <si>
    <t>771473112</t>
  </si>
  <si>
    <t>Montáž soklíků z dlaždic keramických lepených rovných v do 90 mm</t>
  </si>
  <si>
    <t>1461931648</t>
  </si>
  <si>
    <t>Montáž soklíků z dlaždic keramických lepených standardním lepidlem rovných výšky přes 65 do 90 mm</t>
  </si>
  <si>
    <t>" doplnění po parapetním zdivu" ((2*0,65+0,15*4)*4+(2*0,45+0,15*4))</t>
  </si>
  <si>
    <t>84</t>
  </si>
  <si>
    <t>771574113</t>
  </si>
  <si>
    <t>Montáž podlah keramických režných hladkých lepených flexibilním lepidlem do 12 ks/m2</t>
  </si>
  <si>
    <t>736707861</t>
  </si>
  <si>
    <t>Montáž podlah z dlaždic keramických lepených flexibilním lepidlem režných nebo glazovaných hladkých přes 9 do 12 ks/ m2</t>
  </si>
  <si>
    <t>" doplnění po parapetním zdivu" (1,2*0,65*4+1,2*0,45)</t>
  </si>
  <si>
    <t>85</t>
  </si>
  <si>
    <t>5976102002M</t>
  </si>
  <si>
    <t>dodávka protiskluzné keramické dlažby</t>
  </si>
  <si>
    <t>1865300197</t>
  </si>
  <si>
    <t>" doplnění po parapetním zdivu" ((2*0,65+0,15*4)*4+(2*0,45+0,15*4))*0,3/2</t>
  </si>
  <si>
    <t>5,025*1,1 'Přepočtené koeficientem množství</t>
  </si>
  <si>
    <t>86</t>
  </si>
  <si>
    <t>771990112</t>
  </si>
  <si>
    <t>Vyrovnání podkladu samonivelační stěrkou tl 4 mm pevnosti 30 Mpa</t>
  </si>
  <si>
    <t>-751517470</t>
  </si>
  <si>
    <t>Vyrovnání podkladní vrstvy samonivelační stěrkou tl. 4 mm, min. pevnosti 30 MPa</t>
  </si>
  <si>
    <t>87</t>
  </si>
  <si>
    <t>998771103</t>
  </si>
  <si>
    <t>Přesun hmot tonážní pro podlahy z dlaždic v objektech v do 24 m</t>
  </si>
  <si>
    <t>-1199944894</t>
  </si>
  <si>
    <t>Přesun hmot pro podlahy z dlaždic stanovený z hmotnosti přesunovaného materiálu vodorovná dopravní vzdálenost do 50 m v objektech výšky přes 12 do 24 m</t>
  </si>
  <si>
    <t>783</t>
  </si>
  <si>
    <t>Dokončovací práce - nátěry</t>
  </si>
  <si>
    <t>88</t>
  </si>
  <si>
    <t>7839171612R</t>
  </si>
  <si>
    <t>Nátěr výtahové šachty protiolejový</t>
  </si>
  <si>
    <t>-1534440345</t>
  </si>
  <si>
    <t>Nátěr betonových podlah protiprašný</t>
  </si>
  <si>
    <t>"výtah" (2,25+1,9)*1,2*2+2,25*1,9</t>
  </si>
  <si>
    <t>784</t>
  </si>
  <si>
    <t>Dokončovací práce - malby a tapety</t>
  </si>
  <si>
    <t>89</t>
  </si>
  <si>
    <t>784221101</t>
  </si>
  <si>
    <t>Dvojnásobné bílé malby  ze směsí za sucha dobře otěruvzdorných v místnostech do 3,80 m</t>
  </si>
  <si>
    <t>96826092</t>
  </si>
  <si>
    <t>Malby z malířských směsí otěruvzdorných za sucha dvojnásobné, bílé za sucha otěruvzdorné dobře v místnostech výšky do 3,80 m</t>
  </si>
  <si>
    <t>"doplnění napojení omítek na stávající plochy" 50</t>
  </si>
  <si>
    <t>7999</t>
  </si>
  <si>
    <t>Výtahy</t>
  </si>
  <si>
    <t>90</t>
  </si>
  <si>
    <t>9535555511R</t>
  </si>
  <si>
    <t>Montáž a dodávka výtahu včetně vybavení</t>
  </si>
  <si>
    <t>-1292674602</t>
  </si>
  <si>
    <t>04 - D.1.4 Elektroinstalace</t>
  </si>
  <si>
    <t>D1 - rozvaděče montáž</t>
  </si>
  <si>
    <t>D2 - rozvaděče materiál</t>
  </si>
  <si>
    <t>D3 - kabely uložené volně - montáž</t>
  </si>
  <si>
    <t>D4 - kabely - materiál</t>
  </si>
  <si>
    <t>D5 - ukončení celoplastových kabelů</t>
  </si>
  <si>
    <t>D6 - spínače</t>
  </si>
  <si>
    <t>D7 - zásuvky</t>
  </si>
  <si>
    <t>D8 - montážní materiál - montáž</t>
  </si>
  <si>
    <t>D9 - montážní materiál - dodávka</t>
  </si>
  <si>
    <t>D10 - svítidla</t>
  </si>
  <si>
    <t>D11 - telefonní rozvody - montáž</t>
  </si>
  <si>
    <t>D12 - telefonní rozvody - dodávka</t>
  </si>
  <si>
    <t>D13 - pomocný materiál - montáž</t>
  </si>
  <si>
    <t>D14 - pomocný materiál - dodávka</t>
  </si>
  <si>
    <t>D15 - ostatní</t>
  </si>
  <si>
    <t>D1</t>
  </si>
  <si>
    <t>rozvaděče montáž</t>
  </si>
  <si>
    <t>741320163</t>
  </si>
  <si>
    <t>jistič 3/16A char B 10kA-doplnění stávajícího rozvaděče R5</t>
  </si>
  <si>
    <t>ks</t>
  </si>
  <si>
    <t>741320103</t>
  </si>
  <si>
    <t>jistič 1f/10A char B - doplnění stávajícího rozvaděče R5</t>
  </si>
  <si>
    <t>741321002</t>
  </si>
  <si>
    <t>kombinovaný proudový chránič 2P/16A/0,03mA - doplnění stávajího rovzaděče R5</t>
  </si>
  <si>
    <t>741320103.1</t>
  </si>
  <si>
    <t>jistič 1f/16A char B - doplnění stávajícího rozvaděče Rr</t>
  </si>
  <si>
    <t>D2</t>
  </si>
  <si>
    <t>rozvaděče materiál</t>
  </si>
  <si>
    <t>341126141</t>
  </si>
  <si>
    <t>341126112</t>
  </si>
  <si>
    <t>341126017</t>
  </si>
  <si>
    <t>341126113</t>
  </si>
  <si>
    <t>D3</t>
  </si>
  <si>
    <t>kabely uložené volně - montáž</t>
  </si>
  <si>
    <t>741122231</t>
  </si>
  <si>
    <t>kabel CYKY J 5x2,5 - silový instalační kabel s měděným jádrem a PVC izolací 1kV</t>
  </si>
  <si>
    <t>74112221</t>
  </si>
  <si>
    <t>kabel CYKY J 3x2,5 - silový instalační kabel s měděným jádrem a PVC izolací 1kV</t>
  </si>
  <si>
    <t>741122211</t>
  </si>
  <si>
    <t>kabel CYKY J 3x1,5 - silový instalační kabel s měděným jádrem a PVC izolací 1kV</t>
  </si>
  <si>
    <t>D4</t>
  </si>
  <si>
    <t>kabely - materiál</t>
  </si>
  <si>
    <t>341118088</t>
  </si>
  <si>
    <t>341581083</t>
  </si>
  <si>
    <t>341581081</t>
  </si>
  <si>
    <t>D5</t>
  </si>
  <si>
    <t>ukončení celoplastových kabelů</t>
  </si>
  <si>
    <t>741132103</t>
  </si>
  <si>
    <t>ukončení celoplastového kabelu do 3x2,5</t>
  </si>
  <si>
    <t>741132145</t>
  </si>
  <si>
    <t>ukončení celoplastového kabelu do 5x2,5</t>
  </si>
  <si>
    <t>342118941</t>
  </si>
  <si>
    <t>kabelové oko Cu 1,5 až  2,5</t>
  </si>
  <si>
    <t>D6</t>
  </si>
  <si>
    <t>spínače</t>
  </si>
  <si>
    <t>741310022</t>
  </si>
  <si>
    <t>montáž - spínač střídavý, 10 A / 250 V, na povrch, krytí IP 44 2</t>
  </si>
  <si>
    <t>345355164</t>
  </si>
  <si>
    <t>dodávka - spínač střídavý, 10 A / 250 V, na povrch, krytí IP 44 2</t>
  </si>
  <si>
    <t>D7</t>
  </si>
  <si>
    <t>zásuvky</t>
  </si>
  <si>
    <t>741313082</t>
  </si>
  <si>
    <t>montáž - zásuvka jednonásobná, 16 A / 250 V, na povrch, krytí IP 44</t>
  </si>
  <si>
    <t>358111232</t>
  </si>
  <si>
    <t>dodávka - zásuvka jednonásobná, 16 A / 250 V, na povrch, krytí IP 44</t>
  </si>
  <si>
    <t>D8</t>
  </si>
  <si>
    <t>montážní materiál - montáž</t>
  </si>
  <si>
    <t>741910502</t>
  </si>
  <si>
    <t>ocelová nosná konstrukce všeobecně kg</t>
  </si>
  <si>
    <t>kg</t>
  </si>
  <si>
    <t>741112071</t>
  </si>
  <si>
    <t>krabice přístrojová lištová</t>
  </si>
  <si>
    <t>741110511</t>
  </si>
  <si>
    <t>bezhalogenová instalační lišta LV 40x20 kompletní včetně víka a rohů</t>
  </si>
  <si>
    <t>741110512</t>
  </si>
  <si>
    <t>bezhalogenová instalační lišta LV 70x40 kompletní včetně víka a rohů</t>
  </si>
  <si>
    <t>HZS</t>
  </si>
  <si>
    <t>svítidlová svorkovnice</t>
  </si>
  <si>
    <t>hod</t>
  </si>
  <si>
    <t>210950101</t>
  </si>
  <si>
    <t>označovací štítek na kabely</t>
  </si>
  <si>
    <t>D9</t>
  </si>
  <si>
    <t>montážní materiál - dodávka</t>
  </si>
  <si>
    <t>211126000</t>
  </si>
  <si>
    <t>345711232</t>
  </si>
  <si>
    <t>245128112</t>
  </si>
  <si>
    <t>245128116</t>
  </si>
  <si>
    <t>345711308</t>
  </si>
  <si>
    <t>412128112</t>
  </si>
  <si>
    <t>D10</t>
  </si>
  <si>
    <t>svítidla</t>
  </si>
  <si>
    <t>741371002</t>
  </si>
  <si>
    <t>montáž - nástěnné  LED svítidlo  1x10W  IP 44 -osvětlení výtahové šachty</t>
  </si>
  <si>
    <t>348214299</t>
  </si>
  <si>
    <t>dodávka - nástěnné  LED svítidlo  1x10W  IP 44 -osvětlení výtahové šachty</t>
  </si>
  <si>
    <t>D11</t>
  </si>
  <si>
    <t>telefonní rozvody - montáž</t>
  </si>
  <si>
    <t>741110511.1</t>
  </si>
  <si>
    <t>bezhalogenová instalační lišta LV 18x18 kompletní včetně víka a rohů</t>
  </si>
  <si>
    <t>742121001</t>
  </si>
  <si>
    <t>kabel SYKFY 2x2x0,5</t>
  </si>
  <si>
    <t>742330041</t>
  </si>
  <si>
    <t>telefonní zásuvka</t>
  </si>
  <si>
    <t>D12</t>
  </si>
  <si>
    <t>telefonní rozvody - dodávka</t>
  </si>
  <si>
    <t>245128110</t>
  </si>
  <si>
    <t>341118505</t>
  </si>
  <si>
    <t>358111291</t>
  </si>
  <si>
    <t>D13</t>
  </si>
  <si>
    <t>pomocný materiál - montáž</t>
  </si>
  <si>
    <t>460690031</t>
  </si>
  <si>
    <t>upevňovací bod hmoždinkou PVC</t>
  </si>
  <si>
    <t>741920052</t>
  </si>
  <si>
    <t>protipožární tmel pro utěsnění prostupů kabelů zdmi</t>
  </si>
  <si>
    <t>D14</t>
  </si>
  <si>
    <t>pomocný materiál - dodávka</t>
  </si>
  <si>
    <t>92</t>
  </si>
  <si>
    <t>214489114</t>
  </si>
  <si>
    <t>94</t>
  </si>
  <si>
    <t>341000000</t>
  </si>
  <si>
    <t>materiál podružný  5% z materiálu nosného</t>
  </si>
  <si>
    <t>kpl</t>
  </si>
  <si>
    <t>96</t>
  </si>
  <si>
    <t>D15</t>
  </si>
  <si>
    <t>ostatní</t>
  </si>
  <si>
    <t>HZS.1</t>
  </si>
  <si>
    <t>práce nezahrnuté v cenících 21M.46M, zapsané do montážního deníku a potvrzené investorem</t>
  </si>
  <si>
    <t>98</t>
  </si>
  <si>
    <t>HZS.2</t>
  </si>
  <si>
    <t>úpravy ve stávajících rozvaděčích</t>
  </si>
  <si>
    <t>100</t>
  </si>
  <si>
    <t>HZS.3</t>
  </si>
  <si>
    <t>dokumentace skutečného provedení</t>
  </si>
  <si>
    <t>102</t>
  </si>
  <si>
    <t>HZS.4</t>
  </si>
  <si>
    <t>podíl prací jiných profesí než elektro</t>
  </si>
  <si>
    <t>104</t>
  </si>
  <si>
    <t>HZS.5</t>
  </si>
  <si>
    <t>koordinace profesí</t>
  </si>
  <si>
    <t>106</t>
  </si>
  <si>
    <t>741810001</t>
  </si>
  <si>
    <t>výchozí revize do 100 000,-Kč montáž prací</t>
  </si>
  <si>
    <t>108</t>
  </si>
  <si>
    <t>10 - Vedlejší a ostatní náklady</t>
  </si>
  <si>
    <t>VRN - Vedlejší rozpočtové náklady</t>
  </si>
  <si>
    <t>VRN1 - Průzkumné, geodetické a projektové práce</t>
  </si>
  <si>
    <t>VRN3 - Zařízení staveniště</t>
  </si>
  <si>
    <t>VRN4 - Inženýrská činnost</t>
  </si>
  <si>
    <t>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</si>
  <si>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</si>
  <si>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</si>
  <si>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</si>
  <si>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</si>
  <si>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</si>
  <si>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</si>
  <si>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</si>
  <si>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-507812236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</si>
  <si>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</si>
  <si>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</si>
  <si>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</si>
  <si>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</si>
  <si>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CS ÚRS 2016 01</t>
  </si>
  <si>
    <t>-1866057506</t>
  </si>
  <si>
    <t>Základní rozdělení průvodních činností a nákladů zařízení staveniště</t>
  </si>
  <si>
    <t>VRN4</t>
  </si>
  <si>
    <t>Inženýrská činnost</t>
  </si>
  <si>
    <t>045203000</t>
  </si>
  <si>
    <t>Kompletační činnost</t>
  </si>
  <si>
    <t>-592072351</t>
  </si>
  <si>
    <t>Inženýrská činnost kompletační a koordinační činnost kompletační činnost</t>
  </si>
  <si>
    <t>VRN7</t>
  </si>
  <si>
    <t>Provozní vlivy</t>
  </si>
  <si>
    <t>071103000</t>
  </si>
  <si>
    <t>Provoz investora</t>
  </si>
  <si>
    <t>-729209350</t>
  </si>
  <si>
    <t>Provozní vlivy provoz investora, třetích osob provoz investora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</si>
  <si>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</si>
  <si>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</si>
  <si>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</si>
  <si>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</si>
  <si>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sz val="9"/>
        <rFont val="Trebuchet MS"/>
        <family val="2"/>
      </rPr>
      <t>Rekapitulace stavby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</si>
  <si>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b/>
        <sz val="9"/>
        <rFont val="Trebuchet MS"/>
        <family val="2"/>
      </rPr>
      <t>V sestavě</t>
    </r>
    <r>
      <rPr>
        <sz val="9"/>
        <rFont val="Trebuchet MS"/>
        <family val="2"/>
      </rPr>
      <t>Rekapitulace stavby</t>
    </r>
    <r>
      <rPr>
        <sz val="9"/>
        <rFont val="Trebuchet MS"/>
        <family val="2"/>
      </rPr>
      <t>jsou uvedeny informace identifikující předmět veřejné zakázky na stavební práce, KSO, CC-CZ, CZ-CPV, CZ-CPA a rekapitulaci</t>
    </r>
  </si>
  <si>
    <t>celkové nabídkové ceny uchazeče.</t>
  </si>
  <si>
    <r>
      <rPr>
        <b/>
        <sz val="9"/>
        <rFont val="Trebuchet MS"/>
        <family val="2"/>
      </rPr>
      <t>V sestavě</t>
    </r>
    <r>
      <rPr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>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</si>
  <si>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</si>
  <si>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</si>
  <si>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</si>
  <si>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</si>
  <si>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</si>
  <si>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</si>
  <si>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</si>
  <si>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</si>
  <si>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</si>
  <si>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</si>
  <si>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</si>
  <si>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sz val="9"/>
        <rFont val="Trebuchet MS"/>
        <family val="2"/>
      </rPr>
      <t>Soupis prací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</si>
  <si>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</si>
  <si>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sz val="9"/>
        <rFont val="Trebuchet MS"/>
        <family val="2"/>
      </rPr>
      <t>Krycí list soupisu</t>
    </r>
    <r>
      <rPr>
        <sz val="9"/>
        <rFont val="Trebuchet MS"/>
        <family val="2"/>
      </rPr>
      <t>obsahuje rekapitulaci informací o předmětu veřejné zakázky ze sestavy Rekapitulace stavby, informaci o zařazení objektu do KSO,</t>
    </r>
  </si>
  <si>
    <t>CC-CZ, CZ-CPV, CZ-CPA a rekapitulaci celkové nabídkové ceny uchazeče za aktuální soupis prací.</t>
  </si>
  <si>
    <r>
      <rPr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>obsahuje rekapitulaci soupisu prací ve všech úrovních členění soupisu tak, jak byla tato členění použita (např.</t>
    </r>
  </si>
  <si>
    <t>stavební díly, funkční díly, případně jiné členění) s rekapitulací nabídkové ceny.</t>
  </si>
  <si>
    <r>
      <rPr>
        <sz val="9"/>
        <rFont val="Trebuchet MS"/>
        <family val="2"/>
      </rPr>
      <t>Soupis prací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</si>
  <si>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</si>
  <si>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</si>
  <si>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</si>
  <si>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</si>
  <si>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</si>
  <si>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</si>
  <si>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</si>
  <si>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</si>
  <si>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</si>
  <si>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</si>
  <si>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>Jednotková cena položky. Zadaní může obsahovat namísto J.ceny sloupce J.materiál a J.montáž, jejichž součet definuje</t>
  </si>
  <si>
    <t>J.cenu položky.</t>
  </si>
  <si>
    <t>Cena celkem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</si>
  <si>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</si>
  <si>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</si>
  <si>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</si>
  <si>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</si>
  <si>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</si>
  <si>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</si>
  <si>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</si>
  <si>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>Metodika pro zpracování</t>
  </si>
  <si>
    <t>Jednotlivé sestavy jsou v souboru provázány. Editovatelné pole jsou zvýrazněny žlutým podbarvením, ostatní pole neslouží k editaci a nesmí být jakkoliv</t>
  </si>
  <si>
    <t>modifikovány.</t>
  </si>
  <si>
    <t>Uchazeč je pro podání nabídky povinen vyplnit žlutě podbarvená pole:</t>
  </si>
  <si>
    <t>Pole Uchazeč v sestavě Rekapitulace stavby - zde uchazeč vyplní svůj název (název subjektu)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</si>
  <si>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</si>
  <si>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</si>
  <si>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</si>
  <si>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</si>
  <si>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</si>
  <si>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</si>
  <si>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>- J.materiál - jednotková cena materiálu</t>
  </si>
  <si>
    <t>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</si>
  <si>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</si>
  <si>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</si>
  <si>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</si>
  <si>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</si>
  <si>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</si>
  <si>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</si>
  <si>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</si>
  <si>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</si>
  <si>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</si>
  <si>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</si>
  <si>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</si>
  <si>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</si>
  <si>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</si>
  <si>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</si>
  <si>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</si>
  <si>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</si>
  <si>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</si>
  <si>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</si>
  <si>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</si>
  <si>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</si>
  <si>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</si>
  <si>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</si>
  <si>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</si>
  <si>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</si>
  <si>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</si>
  <si>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</si>
  <si>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</si>
  <si>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</si>
  <si>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</si>
  <si>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</si>
  <si>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</si>
  <si>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</si>
  <si>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</si>
  <si>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</si>
  <si>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</si>
  <si>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</si>
  <si>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</si>
  <si>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</si>
  <si>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</si>
  <si>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</si>
  <si>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</si>
  <si>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</si>
  <si>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</si>
  <si>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</si>
  <si>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</si>
  <si>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</si>
  <si>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</si>
  <si>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</si>
  <si>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</si>
  <si>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</si>
  <si>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</si>
  <si>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</si>
  <si>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</si>
  <si>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</si>
  <si>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</si>
  <si>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</si>
  <si>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</si>
  <si>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</si>
  <si>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</si>
  <si>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</si>
  <si>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</si>
  <si>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</si>
  <si>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</si>
  <si>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</si>
  <si>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</si>
  <si>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</si>
  <si>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</si>
  <si>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</si>
  <si>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</si>
  <si>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</si>
  <si>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</si>
  <si>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</si>
  <si>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</si>
  <si>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</si>
  <si>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</si>
  <si>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</si>
  <si>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</si>
  <si>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</si>
  <si>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</si>
  <si>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</si>
  <si>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</si>
  <si>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</si>
  <si>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</si>
  <si>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</si>
  <si>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</si>
  <si>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</si>
  <si>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</si>
  <si>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</si>
  <si>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</si>
  <si>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</si>
  <si>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</si>
  <si>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</si>
  <si>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</si>
  <si>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</si>
  <si>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</si>
  <si>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</si>
  <si>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</si>
  <si>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</si>
  <si>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</si>
  <si>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</si>
  <si>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</si>
  <si>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</si>
  <si>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</si>
  <si>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</si>
  <si>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</si>
  <si>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</si>
  <si>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</si>
  <si>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</si>
  <si>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</si>
  <si>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</si>
  <si>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</si>
  <si>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</si>
  <si>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</si>
  <si>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</si>
  <si>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</si>
  <si>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</si>
  <si>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</si>
  <si>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</si>
  <si>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</si>
  <si>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</si>
  <si>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</si>
  <si>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</si>
  <si>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eSVe STAV, s.r.o., Benediktská 722/11, 110 00 Praha 1 - Staré Město</t>
  </si>
  <si>
    <t>264 04 826</t>
  </si>
  <si>
    <t>CZ26404836</t>
  </si>
  <si>
    <t>GZ26404826</t>
  </si>
  <si>
    <t>CZ26404826</t>
  </si>
  <si>
    <t>164 04 826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</si>
</sst>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#,##0.00000"/>
    <numFmt numFmtId="166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rgb="FF0000FF"/>
      <name val="Trebuchet MS"/>
      <family val="2"/>
    </font>
    <font>
      <u val="single"/>
      <sz val="11"/>
      <color rgb="FF0000FF"/>
      <name val="Calibri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8"/>
      <color rgb="FF969696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rgb="FF0000FF"/>
      <name val="Wingdings 2"/>
      <family val="2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rgb="FF0000FF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/>
      <top style="hair"/>
      <bottom style="hair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/>
      <top style="hair">
        <color rgb="FF969696"/>
      </top>
      <bottom/>
    </border>
    <border>
      <left/>
      <right style="thin"/>
      <top style="hair"/>
      <bottom style="hair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Border="0" applyProtection="0">
      <alignment/>
    </xf>
  </cellStyleXfs>
  <cellXfs count="355">
    <xf numFmtId="0" fontId="0" fillId="0" borderId="0" xfId="0"/>
    <xf numFmtId="0" fontId="2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6" fillId="2" borderId="0" xfId="20" applyFill="1" applyBorder="1" applyAlignment="1" applyProtection="1">
      <alignment/>
      <protection/>
    </xf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0" fillId="0" borderId="5" xfId="0" applyBorder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4" fontId="11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1" fillId="4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" fontId="17" fillId="0" borderId="21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5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20" applyFont="1" applyBorder="1" applyAlignment="1" applyProtection="1">
      <alignment horizontal="center" vertical="center"/>
      <protection/>
    </xf>
    <xf numFmtId="0" fontId="21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21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5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165" fontId="25" fillId="0" borderId="23" xfId="0" applyNumberFormat="1" applyFont="1" applyBorder="1" applyAlignment="1">
      <alignment vertical="center"/>
    </xf>
    <xf numFmtId="4" fontId="25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26" fillId="2" borderId="0" xfId="2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 vertical="center"/>
      <protection locked="0"/>
    </xf>
    <xf numFmtId="4" fontId="15" fillId="0" borderId="0" xfId="0" applyNumberFormat="1" applyFont="1" applyBorder="1" applyAlignment="1">
      <alignment vertical="center"/>
    </xf>
    <xf numFmtId="164" fontId="15" fillId="0" borderId="0" xfId="0" applyNumberFormat="1" applyFont="1" applyBorder="1" applyAlignment="1" applyProtection="1">
      <alignment horizontal="right" vertical="center"/>
      <protection locked="0"/>
    </xf>
    <xf numFmtId="0" fontId="0" fillId="4" borderId="0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right" vertical="center"/>
    </xf>
    <xf numFmtId="0" fontId="13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 applyProtection="1">
      <alignment vertical="center"/>
      <protection locked="0"/>
    </xf>
    <xf numFmtId="4" fontId="13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3" xfId="0" applyFont="1" applyBorder="1" applyAlignment="1">
      <alignment horizontal="left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Border="1" applyAlignment="1" applyProtection="1">
      <alignment vertical="center"/>
      <protection locked="0"/>
    </xf>
    <xf numFmtId="4" fontId="28" fillId="0" borderId="23" xfId="0" applyNumberFormat="1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3" xfId="0" applyFont="1" applyBorder="1" applyAlignment="1">
      <alignment horizontal="left" vertical="center"/>
    </xf>
    <xf numFmtId="0" fontId="29" fillId="0" borderId="23" xfId="0" applyFont="1" applyBorder="1" applyAlignment="1">
      <alignment vertical="center"/>
    </xf>
    <xf numFmtId="0" fontId="29" fillId="0" borderId="23" xfId="0" applyFont="1" applyBorder="1" applyAlignment="1" applyProtection="1">
      <alignment vertical="center"/>
      <protection locked="0"/>
    </xf>
    <xf numFmtId="4" fontId="29" fillId="0" borderId="23" xfId="0" applyNumberFormat="1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 locked="0"/>
    </xf>
    <xf numFmtId="14" fontId="1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165" fontId="31" fillId="0" borderId="13" xfId="0" applyNumberFormat="1" applyFont="1" applyBorder="1" applyAlignment="1">
      <alignment/>
    </xf>
    <xf numFmtId="165" fontId="31" fillId="0" borderId="14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33" fillId="0" borderId="0" xfId="0" applyFont="1" applyAlignment="1">
      <alignment/>
    </xf>
    <xf numFmtId="0" fontId="33" fillId="0" borderId="4" xfId="0" applyFont="1" applyBorder="1" applyAlignment="1">
      <alignment/>
    </xf>
    <xf numFmtId="0" fontId="3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3" fillId="0" borderId="0" xfId="0" applyFont="1" applyAlignment="1" applyProtection="1">
      <alignment/>
      <protection locked="0"/>
    </xf>
    <xf numFmtId="4" fontId="28" fillId="0" borderId="0" xfId="0" applyNumberFormat="1" applyFont="1" applyAlignment="1">
      <alignment/>
    </xf>
    <xf numFmtId="0" fontId="33" fillId="0" borderId="21" xfId="0" applyFont="1" applyBorder="1" applyAlignment="1">
      <alignment/>
    </xf>
    <xf numFmtId="0" fontId="33" fillId="0" borderId="0" xfId="0" applyFont="1" applyBorder="1" applyAlignment="1">
      <alignment/>
    </xf>
    <xf numFmtId="165" fontId="33" fillId="0" borderId="0" xfId="0" applyNumberFormat="1" applyFont="1" applyBorder="1" applyAlignment="1">
      <alignment/>
    </xf>
    <xf numFmtId="165" fontId="33" fillId="0" borderId="15" xfId="0" applyNumberFormat="1" applyFont="1" applyBorder="1" applyAlignment="1">
      <alignment/>
    </xf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vertical="center"/>
    </xf>
    <xf numFmtId="0" fontId="33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4" fontId="29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6" fontId="0" fillId="0" borderId="27" xfId="0" applyNumberFormat="1" applyFont="1" applyBorder="1" applyAlignment="1" applyProtection="1">
      <alignment vertical="center"/>
      <protection locked="0"/>
    </xf>
    <xf numFmtId="4" fontId="0" fillId="5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15" fillId="5" borderId="27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center" vertical="center"/>
    </xf>
    <xf numFmtId="165" fontId="15" fillId="0" borderId="0" xfId="0" applyNumberFormat="1" applyFont="1" applyBorder="1" applyAlignment="1">
      <alignment vertical="center"/>
    </xf>
    <xf numFmtId="165" fontId="15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4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166" fontId="36" fillId="0" borderId="0" xfId="0" applyNumberFormat="1" applyFont="1" applyBorder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21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166" fontId="36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166" fontId="37" fillId="0" borderId="0" xfId="0" applyNumberFormat="1" applyFont="1" applyBorder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7" fillId="0" borderId="2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6" fontId="37" fillId="0" borderId="0" xfId="0" applyNumberFormat="1" applyFont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8" fillId="0" borderId="4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 applyProtection="1">
      <alignment vertical="center"/>
      <protection locked="0"/>
    </xf>
    <xf numFmtId="0" fontId="38" fillId="0" borderId="21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9" fillId="0" borderId="27" xfId="0" applyFont="1" applyBorder="1" applyAlignment="1" applyProtection="1">
      <alignment horizontal="center" vertical="center"/>
      <protection locked="0"/>
    </xf>
    <xf numFmtId="49" fontId="39" fillId="0" borderId="27" xfId="0" applyNumberFormat="1" applyFont="1" applyBorder="1" applyAlignment="1" applyProtection="1">
      <alignment horizontal="left" vertical="center" wrapText="1"/>
      <protection locked="0"/>
    </xf>
    <xf numFmtId="0" fontId="39" fillId="0" borderId="27" xfId="0" applyFont="1" applyBorder="1" applyAlignment="1" applyProtection="1">
      <alignment horizontal="left" vertical="center" wrapText="1"/>
      <protection locked="0"/>
    </xf>
    <xf numFmtId="0" fontId="39" fillId="0" borderId="27" xfId="0" applyFont="1" applyBorder="1" applyAlignment="1" applyProtection="1">
      <alignment horizontal="center" vertical="center" wrapText="1"/>
      <protection locked="0"/>
    </xf>
    <xf numFmtId="166" fontId="39" fillId="0" borderId="27" xfId="0" applyNumberFormat="1" applyFont="1" applyBorder="1" applyAlignment="1" applyProtection="1">
      <alignment vertical="center"/>
      <protection locked="0"/>
    </xf>
    <xf numFmtId="4" fontId="39" fillId="5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 locked="0"/>
    </xf>
    <xf numFmtId="0" fontId="39" fillId="0" borderId="4" xfId="0" applyFont="1" applyBorder="1" applyAlignment="1">
      <alignment vertical="center"/>
    </xf>
    <xf numFmtId="0" fontId="39" fillId="5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166" fontId="0" fillId="5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8" fillId="0" borderId="0" xfId="0" applyFont="1" applyBorder="1" applyAlignment="1">
      <alignment horizontal="left"/>
    </xf>
    <xf numFmtId="4" fontId="28" fillId="0" borderId="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top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1" xfId="0" applyFont="1" applyBorder="1" applyAlignment="1" applyProtection="1">
      <alignment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14" fontId="11" fillId="0" borderId="0" xfId="0" applyNumberFormat="1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 wrapText="1"/>
    </xf>
    <xf numFmtId="4" fontId="14" fillId="0" borderId="7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0" fontId="13" fillId="3" borderId="9" xfId="0" applyFont="1" applyFill="1" applyBorder="1" applyAlignment="1">
      <alignment horizontal="left" vertical="center"/>
    </xf>
    <xf numFmtId="4" fontId="13" fillId="3" borderId="16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14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26" fillId="2" borderId="0" xfId="2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workbookViewId="0" topLeftCell="A1">
      <pane ySplit="1" topLeftCell="A23" activePane="bottomLeft" state="frozen"/>
      <selection pane="bottomLeft" activeCell="AQ12" sqref="AQ12"/>
    </sheetView>
  </sheetViews>
  <sheetFormatPr defaultColWidth="9.33203125" defaultRowHeight="13.5"/>
  <cols>
    <col min="1" max="1" width="8.5" style="0" customWidth="1"/>
    <col min="2" max="2" width="1.66796875" style="0" customWidth="1"/>
    <col min="3" max="3" width="4.33203125" style="0" customWidth="1"/>
    <col min="4" max="33" width="2.66015625" style="0" customWidth="1"/>
    <col min="34" max="34" width="3.5" style="0" customWidth="1"/>
    <col min="35" max="35" width="33.16015625" style="0" customWidth="1"/>
    <col min="36" max="37" width="2.5" style="0" customWidth="1"/>
    <col min="38" max="38" width="8.5" style="0" customWidth="1"/>
    <col min="39" max="39" width="3.5" style="0" customWidth="1"/>
    <col min="40" max="40" width="13.83203125" style="0" customWidth="1"/>
    <col min="41" max="41" width="7.66015625" style="0" customWidth="1"/>
    <col min="42" max="42" width="4.33203125" style="0" customWidth="1"/>
    <col min="43" max="43" width="16.5" style="0" customWidth="1"/>
    <col min="44" max="44" width="14.33203125" style="0" customWidth="1"/>
    <col min="45" max="56" width="9.33203125" style="0" hidden="1" customWidth="1"/>
    <col min="57" max="57" width="69.5" style="0" customWidth="1"/>
    <col min="71" max="91" width="9.33203125" style="0" hidden="1" customWidth="1"/>
  </cols>
  <sheetData>
    <row r="1" spans="1:74" ht="21.4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 t="s">
        <v>4</v>
      </c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T1" s="8" t="s">
        <v>5</v>
      </c>
      <c r="BU1" s="8" t="s">
        <v>5</v>
      </c>
      <c r="BV1" s="8" t="s">
        <v>6</v>
      </c>
    </row>
    <row r="2" spans="3:72" ht="36.95" customHeight="1">
      <c r="AR2" s="319" t="s">
        <v>7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9" t="s">
        <v>8</v>
      </c>
      <c r="BT2" s="9" t="s">
        <v>9</v>
      </c>
    </row>
    <row r="3" spans="2:72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10</v>
      </c>
    </row>
    <row r="4" spans="2:71" ht="36.95" customHeight="1">
      <c r="B4" s="13"/>
      <c r="C4" s="14"/>
      <c r="D4" s="15" t="s">
        <v>11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6"/>
      <c r="AS4" s="17" t="s">
        <v>12</v>
      </c>
      <c r="BE4" s="18" t="s">
        <v>13</v>
      </c>
      <c r="BS4" s="9" t="s">
        <v>14</v>
      </c>
    </row>
    <row r="5" spans="2:71" ht="14.45" customHeight="1">
      <c r="B5" s="13"/>
      <c r="C5" s="14"/>
      <c r="D5" s="19" t="s">
        <v>15</v>
      </c>
      <c r="E5" s="14"/>
      <c r="F5" s="14"/>
      <c r="G5" s="14"/>
      <c r="H5" s="14"/>
      <c r="I5" s="14"/>
      <c r="J5" s="14"/>
      <c r="K5" s="320" t="s">
        <v>16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14"/>
      <c r="AQ5" s="16"/>
      <c r="BE5" s="321" t="s">
        <v>17</v>
      </c>
      <c r="BS5" s="9" t="s">
        <v>8</v>
      </c>
    </row>
    <row r="6" spans="2:71" ht="36.95" customHeight="1">
      <c r="B6" s="13"/>
      <c r="C6" s="14"/>
      <c r="D6" s="21" t="s">
        <v>18</v>
      </c>
      <c r="E6" s="14"/>
      <c r="F6" s="14"/>
      <c r="G6" s="14"/>
      <c r="H6" s="14"/>
      <c r="I6" s="14"/>
      <c r="J6" s="14"/>
      <c r="K6" s="322" t="s">
        <v>19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14"/>
      <c r="AQ6" s="16"/>
      <c r="BE6" s="321"/>
      <c r="BS6" s="9" t="s">
        <v>8</v>
      </c>
    </row>
    <row r="7" spans="2:71" ht="14.45" customHeight="1">
      <c r="B7" s="13"/>
      <c r="C7" s="14"/>
      <c r="D7" s="22" t="s">
        <v>20</v>
      </c>
      <c r="E7" s="14"/>
      <c r="F7" s="14"/>
      <c r="G7" s="14"/>
      <c r="H7" s="14"/>
      <c r="I7" s="14"/>
      <c r="J7" s="14"/>
      <c r="K7" s="20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2" t="s">
        <v>21</v>
      </c>
      <c r="AL7" s="14"/>
      <c r="AM7" s="14"/>
      <c r="AN7" s="20"/>
      <c r="AO7" s="14"/>
      <c r="AP7" s="14"/>
      <c r="AQ7" s="16"/>
      <c r="BE7" s="321"/>
      <c r="BS7" s="9" t="s">
        <v>8</v>
      </c>
    </row>
    <row r="8" spans="2:71" ht="14.45" customHeight="1">
      <c r="B8" s="13"/>
      <c r="C8" s="14"/>
      <c r="D8" s="22" t="s">
        <v>22</v>
      </c>
      <c r="E8" s="14"/>
      <c r="F8" s="14"/>
      <c r="G8" s="14"/>
      <c r="H8" s="14"/>
      <c r="I8" s="14"/>
      <c r="J8" s="14"/>
      <c r="K8" s="20" t="s">
        <v>23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2" t="s">
        <v>24</v>
      </c>
      <c r="AL8" s="14"/>
      <c r="AM8" s="14"/>
      <c r="AN8" s="318">
        <v>43244</v>
      </c>
      <c r="AO8" s="14"/>
      <c r="AP8" s="14"/>
      <c r="AQ8" s="16"/>
      <c r="BE8" s="321"/>
      <c r="BS8" s="9" t="s">
        <v>8</v>
      </c>
    </row>
    <row r="9" spans="2:71" ht="14.4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6"/>
      <c r="BE9" s="321"/>
      <c r="BS9" s="9" t="s">
        <v>8</v>
      </c>
    </row>
    <row r="10" spans="2:71" ht="14.45" customHeight="1">
      <c r="B10" s="13"/>
      <c r="C10" s="14"/>
      <c r="D10" s="22" t="s">
        <v>25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2" t="s">
        <v>26</v>
      </c>
      <c r="AL10" s="14"/>
      <c r="AM10" s="14"/>
      <c r="AN10" s="20"/>
      <c r="AO10" s="14"/>
      <c r="AP10" s="14"/>
      <c r="AQ10" s="16"/>
      <c r="BE10" s="321"/>
      <c r="BS10" s="9" t="s">
        <v>27</v>
      </c>
    </row>
    <row r="11" spans="2:71" ht="18.4" customHeight="1">
      <c r="B11" s="13"/>
      <c r="C11" s="14"/>
      <c r="D11" s="14"/>
      <c r="E11" s="20" t="s">
        <v>23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2" t="s">
        <v>28</v>
      </c>
      <c r="AL11" s="14"/>
      <c r="AM11" s="14"/>
      <c r="AN11" s="20"/>
      <c r="AO11" s="14"/>
      <c r="AP11" s="14"/>
      <c r="AQ11" s="16"/>
      <c r="BE11" s="321"/>
      <c r="BS11" s="9" t="s">
        <v>27</v>
      </c>
    </row>
    <row r="12" spans="2:71" ht="6.9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6"/>
      <c r="BE12" s="321"/>
      <c r="BS12" s="9" t="s">
        <v>27</v>
      </c>
    </row>
    <row r="13" spans="2:71" ht="14.45" customHeight="1">
      <c r="B13" s="13"/>
      <c r="C13" s="14"/>
      <c r="D13" s="22" t="s">
        <v>29</v>
      </c>
      <c r="E13" s="14"/>
      <c r="F13" s="14"/>
      <c r="G13" s="14"/>
      <c r="H13" s="14"/>
      <c r="I13" s="14"/>
      <c r="J13" s="14"/>
      <c r="K13" s="14" t="s">
        <v>1076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2" t="s">
        <v>26</v>
      </c>
      <c r="AL13" s="14"/>
      <c r="AM13" s="14"/>
      <c r="AN13" s="317" t="s">
        <v>1081</v>
      </c>
      <c r="AO13" s="14"/>
      <c r="AP13" s="14"/>
      <c r="AQ13" s="16"/>
      <c r="BE13" s="321"/>
      <c r="BS13" s="9" t="s">
        <v>27</v>
      </c>
    </row>
    <row r="14" spans="2:71" ht="15">
      <c r="B14" s="13"/>
      <c r="C14" s="14"/>
      <c r="D14" s="14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22" t="s">
        <v>28</v>
      </c>
      <c r="AL14" s="14"/>
      <c r="AM14" s="14"/>
      <c r="AN14" s="317" t="s">
        <v>1080</v>
      </c>
      <c r="AO14" s="14"/>
      <c r="AP14" s="14"/>
      <c r="AQ14" s="16"/>
      <c r="BE14" s="321"/>
      <c r="BS14" s="9" t="s">
        <v>27</v>
      </c>
    </row>
    <row r="15" spans="2:71" ht="6.9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6"/>
      <c r="BE15" s="321"/>
      <c r="BS15" s="9" t="s">
        <v>30</v>
      </c>
    </row>
    <row r="16" spans="2:71" ht="14.45" customHeight="1">
      <c r="B16" s="13"/>
      <c r="C16" s="14"/>
      <c r="D16" s="22" t="s">
        <v>31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2" t="s">
        <v>26</v>
      </c>
      <c r="AL16" s="14"/>
      <c r="AM16" s="14"/>
      <c r="AN16" s="20"/>
      <c r="AO16" s="14"/>
      <c r="AP16" s="14"/>
      <c r="AQ16" s="16"/>
      <c r="BE16" s="321"/>
      <c r="BS16" s="9" t="s">
        <v>5</v>
      </c>
    </row>
    <row r="17" spans="2:71" ht="18.4" customHeight="1">
      <c r="B17" s="13"/>
      <c r="C17" s="14"/>
      <c r="D17" s="14"/>
      <c r="E17" s="20" t="s">
        <v>23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2" t="s">
        <v>28</v>
      </c>
      <c r="AL17" s="14"/>
      <c r="AM17" s="14"/>
      <c r="AN17" s="20"/>
      <c r="AO17" s="14"/>
      <c r="AP17" s="14"/>
      <c r="AQ17" s="16"/>
      <c r="BE17" s="321"/>
      <c r="BS17" s="9" t="s">
        <v>30</v>
      </c>
    </row>
    <row r="18" spans="2:71" ht="6.9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6"/>
      <c r="BE18" s="321"/>
      <c r="BS18" s="9" t="s">
        <v>8</v>
      </c>
    </row>
    <row r="19" spans="2:71" ht="14.45" customHeight="1">
      <c r="B19" s="13"/>
      <c r="C19" s="14"/>
      <c r="D19" s="22" t="s">
        <v>32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6"/>
      <c r="BE19" s="321"/>
      <c r="BS19" s="9" t="s">
        <v>8</v>
      </c>
    </row>
    <row r="20" spans="2:71" ht="22.5" customHeight="1">
      <c r="B20" s="13"/>
      <c r="C20" s="14"/>
      <c r="D20" s="1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14"/>
      <c r="AP20" s="14"/>
      <c r="AQ20" s="16"/>
      <c r="BE20" s="321"/>
      <c r="BS20" s="9" t="s">
        <v>5</v>
      </c>
    </row>
    <row r="21" spans="2:57" ht="6.9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6"/>
      <c r="BE21" s="321"/>
    </row>
    <row r="22" spans="2:57" ht="6.95" customHeight="1">
      <c r="B22" s="13"/>
      <c r="C22" s="1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14"/>
      <c r="AQ22" s="16"/>
      <c r="BE22" s="321"/>
    </row>
    <row r="23" spans="2:57" s="24" customFormat="1" ht="25.9" customHeight="1">
      <c r="B23" s="25"/>
      <c r="C23" s="26"/>
      <c r="D23" s="27" t="s">
        <v>33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325">
        <f>ROUND(AG51,2)</f>
        <v>2598700.99</v>
      </c>
      <c r="AL23" s="325"/>
      <c r="AM23" s="325"/>
      <c r="AN23" s="325"/>
      <c r="AO23" s="325"/>
      <c r="AP23" s="26"/>
      <c r="AQ23" s="29"/>
      <c r="BE23" s="321"/>
    </row>
    <row r="24" spans="1:57" ht="6.95" customHeight="1">
      <c r="A24" s="24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9"/>
      <c r="BE24" s="321"/>
    </row>
    <row r="25" spans="1:57" ht="13.5">
      <c r="A25" s="24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326" t="s">
        <v>34</v>
      </c>
      <c r="M25" s="326"/>
      <c r="N25" s="326"/>
      <c r="O25" s="326"/>
      <c r="P25" s="26"/>
      <c r="Q25" s="26"/>
      <c r="R25" s="26"/>
      <c r="S25" s="26"/>
      <c r="T25" s="26"/>
      <c r="U25" s="26"/>
      <c r="V25" s="26"/>
      <c r="W25" s="326" t="s">
        <v>35</v>
      </c>
      <c r="X25" s="326"/>
      <c r="Y25" s="326"/>
      <c r="Z25" s="326"/>
      <c r="AA25" s="326"/>
      <c r="AB25" s="326"/>
      <c r="AC25" s="326"/>
      <c r="AD25" s="326"/>
      <c r="AE25" s="326"/>
      <c r="AF25" s="26"/>
      <c r="AG25" s="26"/>
      <c r="AH25" s="26"/>
      <c r="AI25" s="26"/>
      <c r="AJ25" s="26"/>
      <c r="AK25" s="326" t="s">
        <v>36</v>
      </c>
      <c r="AL25" s="326"/>
      <c r="AM25" s="326"/>
      <c r="AN25" s="326"/>
      <c r="AO25" s="326"/>
      <c r="AP25" s="26"/>
      <c r="AQ25" s="29"/>
      <c r="BE25" s="321"/>
    </row>
    <row r="26" spans="2:57" s="31" customFormat="1" ht="14.45" customHeight="1">
      <c r="B26" s="32"/>
      <c r="C26" s="33"/>
      <c r="D26" s="34" t="s">
        <v>37</v>
      </c>
      <c r="E26" s="33"/>
      <c r="F26" s="34" t="s">
        <v>38</v>
      </c>
      <c r="G26" s="33"/>
      <c r="H26" s="33"/>
      <c r="I26" s="33"/>
      <c r="J26" s="33"/>
      <c r="K26" s="33"/>
      <c r="L26" s="327">
        <v>0.21</v>
      </c>
      <c r="M26" s="327"/>
      <c r="N26" s="327"/>
      <c r="O26" s="327"/>
      <c r="P26" s="33"/>
      <c r="Q26" s="33"/>
      <c r="R26" s="33"/>
      <c r="S26" s="33"/>
      <c r="T26" s="33"/>
      <c r="U26" s="33"/>
      <c r="V26" s="33"/>
      <c r="W26" s="328">
        <f>ROUND(AZ51,2)</f>
        <v>2598700.99</v>
      </c>
      <c r="X26" s="328"/>
      <c r="Y26" s="328"/>
      <c r="Z26" s="328"/>
      <c r="AA26" s="328"/>
      <c r="AB26" s="328"/>
      <c r="AC26" s="328"/>
      <c r="AD26" s="328"/>
      <c r="AE26" s="328"/>
      <c r="AF26" s="33"/>
      <c r="AG26" s="33"/>
      <c r="AH26" s="33"/>
      <c r="AI26" s="33"/>
      <c r="AJ26" s="33"/>
      <c r="AK26" s="328">
        <f>ROUND(AV51,2)</f>
        <v>545727.21</v>
      </c>
      <c r="AL26" s="328"/>
      <c r="AM26" s="328"/>
      <c r="AN26" s="328"/>
      <c r="AO26" s="328"/>
      <c r="AP26" s="33"/>
      <c r="AQ26" s="35"/>
      <c r="BE26" s="321"/>
    </row>
    <row r="27" spans="1:57" ht="14.45" customHeight="1">
      <c r="A27" s="31"/>
      <c r="B27" s="32"/>
      <c r="C27" s="33"/>
      <c r="D27" s="33"/>
      <c r="E27" s="33"/>
      <c r="F27" s="34" t="s">
        <v>39</v>
      </c>
      <c r="G27" s="33"/>
      <c r="H27" s="33"/>
      <c r="I27" s="33"/>
      <c r="J27" s="33"/>
      <c r="K27" s="33"/>
      <c r="L27" s="327">
        <v>0.15</v>
      </c>
      <c r="M27" s="327"/>
      <c r="N27" s="327"/>
      <c r="O27" s="327"/>
      <c r="P27" s="33"/>
      <c r="Q27" s="33"/>
      <c r="R27" s="33"/>
      <c r="S27" s="33"/>
      <c r="T27" s="33"/>
      <c r="U27" s="33"/>
      <c r="V27" s="33"/>
      <c r="W27" s="328">
        <f>ROUND(BA51,2)</f>
        <v>0</v>
      </c>
      <c r="X27" s="328"/>
      <c r="Y27" s="328"/>
      <c r="Z27" s="328"/>
      <c r="AA27" s="328"/>
      <c r="AB27" s="328"/>
      <c r="AC27" s="328"/>
      <c r="AD27" s="328"/>
      <c r="AE27" s="328"/>
      <c r="AF27" s="33"/>
      <c r="AG27" s="33"/>
      <c r="AH27" s="33"/>
      <c r="AI27" s="33"/>
      <c r="AJ27" s="33"/>
      <c r="AK27" s="328">
        <f>ROUND(AW51,2)</f>
        <v>0</v>
      </c>
      <c r="AL27" s="328"/>
      <c r="AM27" s="328"/>
      <c r="AN27" s="328"/>
      <c r="AO27" s="328"/>
      <c r="AP27" s="33"/>
      <c r="AQ27" s="35"/>
      <c r="BE27" s="321"/>
    </row>
    <row r="28" spans="1:57" ht="14.45" customHeight="1" hidden="1">
      <c r="A28" s="31"/>
      <c r="B28" s="32"/>
      <c r="C28" s="33"/>
      <c r="D28" s="33"/>
      <c r="E28" s="33"/>
      <c r="F28" s="34" t="s">
        <v>40</v>
      </c>
      <c r="G28" s="33"/>
      <c r="H28" s="33"/>
      <c r="I28" s="33"/>
      <c r="J28" s="33"/>
      <c r="K28" s="33"/>
      <c r="L28" s="327">
        <v>0.21</v>
      </c>
      <c r="M28" s="327"/>
      <c r="N28" s="327"/>
      <c r="O28" s="327"/>
      <c r="P28" s="33"/>
      <c r="Q28" s="33"/>
      <c r="R28" s="33"/>
      <c r="S28" s="33"/>
      <c r="T28" s="33"/>
      <c r="U28" s="33"/>
      <c r="V28" s="33"/>
      <c r="W28" s="328">
        <f>ROUND(BB51,2)</f>
        <v>0</v>
      </c>
      <c r="X28" s="328"/>
      <c r="Y28" s="328"/>
      <c r="Z28" s="328"/>
      <c r="AA28" s="328"/>
      <c r="AB28" s="328"/>
      <c r="AC28" s="328"/>
      <c r="AD28" s="328"/>
      <c r="AE28" s="328"/>
      <c r="AF28" s="33"/>
      <c r="AG28" s="33"/>
      <c r="AH28" s="33"/>
      <c r="AI28" s="33"/>
      <c r="AJ28" s="33"/>
      <c r="AK28" s="328">
        <v>0</v>
      </c>
      <c r="AL28" s="328"/>
      <c r="AM28" s="328"/>
      <c r="AN28" s="328"/>
      <c r="AO28" s="328"/>
      <c r="AP28" s="33"/>
      <c r="AQ28" s="35"/>
      <c r="BE28" s="321"/>
    </row>
    <row r="29" spans="1:57" ht="14.45" customHeight="1" hidden="1">
      <c r="A29" s="31"/>
      <c r="B29" s="32"/>
      <c r="C29" s="33"/>
      <c r="D29" s="33"/>
      <c r="E29" s="33"/>
      <c r="F29" s="34" t="s">
        <v>41</v>
      </c>
      <c r="G29" s="33"/>
      <c r="H29" s="33"/>
      <c r="I29" s="33"/>
      <c r="J29" s="33"/>
      <c r="K29" s="33"/>
      <c r="L29" s="327">
        <v>0.15</v>
      </c>
      <c r="M29" s="327"/>
      <c r="N29" s="327"/>
      <c r="O29" s="327"/>
      <c r="P29" s="33"/>
      <c r="Q29" s="33"/>
      <c r="R29" s="33"/>
      <c r="S29" s="33"/>
      <c r="T29" s="33"/>
      <c r="U29" s="33"/>
      <c r="V29" s="33"/>
      <c r="W29" s="328">
        <f>ROUND(BC51,2)</f>
        <v>0</v>
      </c>
      <c r="X29" s="328"/>
      <c r="Y29" s="328"/>
      <c r="Z29" s="328"/>
      <c r="AA29" s="328"/>
      <c r="AB29" s="328"/>
      <c r="AC29" s="328"/>
      <c r="AD29" s="328"/>
      <c r="AE29" s="328"/>
      <c r="AF29" s="33"/>
      <c r="AG29" s="33"/>
      <c r="AH29" s="33"/>
      <c r="AI29" s="33"/>
      <c r="AJ29" s="33"/>
      <c r="AK29" s="328">
        <v>0</v>
      </c>
      <c r="AL29" s="328"/>
      <c r="AM29" s="328"/>
      <c r="AN29" s="328"/>
      <c r="AO29" s="328"/>
      <c r="AP29" s="33"/>
      <c r="AQ29" s="35"/>
      <c r="BE29" s="321"/>
    </row>
    <row r="30" spans="1:57" ht="14.45" customHeight="1" hidden="1">
      <c r="A30" s="31"/>
      <c r="B30" s="32"/>
      <c r="C30" s="33"/>
      <c r="D30" s="33"/>
      <c r="E30" s="33"/>
      <c r="F30" s="34" t="s">
        <v>42</v>
      </c>
      <c r="G30" s="33"/>
      <c r="H30" s="33"/>
      <c r="I30" s="33"/>
      <c r="J30" s="33"/>
      <c r="K30" s="33"/>
      <c r="L30" s="327">
        <v>0</v>
      </c>
      <c r="M30" s="327"/>
      <c r="N30" s="327"/>
      <c r="O30" s="327"/>
      <c r="P30" s="33"/>
      <c r="Q30" s="33"/>
      <c r="R30" s="33"/>
      <c r="S30" s="33"/>
      <c r="T30" s="33"/>
      <c r="U30" s="33"/>
      <c r="V30" s="33"/>
      <c r="W30" s="328">
        <f>ROUND(BD51,2)</f>
        <v>0</v>
      </c>
      <c r="X30" s="328"/>
      <c r="Y30" s="328"/>
      <c r="Z30" s="328"/>
      <c r="AA30" s="328"/>
      <c r="AB30" s="328"/>
      <c r="AC30" s="328"/>
      <c r="AD30" s="328"/>
      <c r="AE30" s="328"/>
      <c r="AF30" s="33"/>
      <c r="AG30" s="33"/>
      <c r="AH30" s="33"/>
      <c r="AI30" s="33"/>
      <c r="AJ30" s="33"/>
      <c r="AK30" s="328">
        <v>0</v>
      </c>
      <c r="AL30" s="328"/>
      <c r="AM30" s="328"/>
      <c r="AN30" s="328"/>
      <c r="AO30" s="328"/>
      <c r="AP30" s="33"/>
      <c r="AQ30" s="35"/>
      <c r="BE30" s="321"/>
    </row>
    <row r="31" spans="2:57" s="24" customFormat="1" ht="6.9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9"/>
      <c r="BE31" s="321"/>
    </row>
    <row r="32" spans="1:57" ht="25.9" customHeight="1">
      <c r="A32" s="24"/>
      <c r="B32" s="25"/>
      <c r="C32" s="36"/>
      <c r="D32" s="37" t="s">
        <v>43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 t="s">
        <v>44</v>
      </c>
      <c r="U32" s="38"/>
      <c r="V32" s="38"/>
      <c r="W32" s="38"/>
      <c r="X32" s="329" t="s">
        <v>45</v>
      </c>
      <c r="Y32" s="329"/>
      <c r="Z32" s="329"/>
      <c r="AA32" s="329"/>
      <c r="AB32" s="329"/>
      <c r="AC32" s="38"/>
      <c r="AD32" s="38"/>
      <c r="AE32" s="38"/>
      <c r="AF32" s="38"/>
      <c r="AG32" s="38"/>
      <c r="AH32" s="38"/>
      <c r="AI32" s="38"/>
      <c r="AJ32" s="38"/>
      <c r="AK32" s="330">
        <f>SUM(AK23:AK30)</f>
        <v>3144428.2</v>
      </c>
      <c r="AL32" s="330"/>
      <c r="AM32" s="330"/>
      <c r="AN32" s="330"/>
      <c r="AO32" s="330"/>
      <c r="AP32" s="36"/>
      <c r="AQ32" s="40"/>
      <c r="BE32" s="321"/>
    </row>
    <row r="33" spans="1:43" ht="6.95" customHeigh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9"/>
    </row>
    <row r="34" spans="1:43" ht="6.95" customHeight="1">
      <c r="A34" s="24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3"/>
    </row>
    <row r="38" spans="2:44" s="24" customFormat="1" ht="6.9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25"/>
    </row>
    <row r="39" spans="1:44" ht="36.95" customHeight="1">
      <c r="A39" s="24"/>
      <c r="B39" s="25"/>
      <c r="C39" s="46" t="s">
        <v>46</v>
      </c>
      <c r="AR39" s="25"/>
    </row>
    <row r="40" spans="1:44" ht="6.95" customHeight="1">
      <c r="A40" s="24"/>
      <c r="B40" s="25"/>
      <c r="AR40" s="25"/>
    </row>
    <row r="41" spans="2:44" s="47" customFormat="1" ht="14.45" customHeight="1">
      <c r="B41" s="48"/>
      <c r="C41" s="49" t="s">
        <v>15</v>
      </c>
      <c r="L41" s="47" t="str">
        <f>K5</f>
        <v>3277</v>
      </c>
      <c r="AR41" s="48"/>
    </row>
    <row r="42" spans="2:44" s="50" customFormat="1" ht="36.95" customHeight="1">
      <c r="B42" s="51"/>
      <c r="C42" s="52" t="s">
        <v>18</v>
      </c>
      <c r="L42" s="331" t="str">
        <f>K6</f>
        <v>SOŠ obchodu, užitného umění a designu, Plzeň Nerudova 1214/33</v>
      </c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R42" s="51"/>
    </row>
    <row r="43" spans="2:44" s="24" customFormat="1" ht="6.95" customHeight="1">
      <c r="B43" s="25"/>
      <c r="AR43" s="25"/>
    </row>
    <row r="44" spans="2:44" s="24" customFormat="1" ht="15">
      <c r="B44" s="25"/>
      <c r="C44" s="49" t="s">
        <v>22</v>
      </c>
      <c r="L44" s="53" t="str">
        <f>IF(K8="","",K8)</f>
        <v/>
      </c>
      <c r="AI44" s="49" t="s">
        <v>24</v>
      </c>
      <c r="AM44" s="332">
        <f>IF(AN8="","",AN8)</f>
        <v>43244</v>
      </c>
      <c r="AN44" s="332"/>
      <c r="AR44" s="25"/>
    </row>
    <row r="45" spans="2:44" s="24" customFormat="1" ht="6.95" customHeight="1">
      <c r="B45" s="25"/>
      <c r="C45"/>
      <c r="L45"/>
      <c r="AI45"/>
      <c r="AM45"/>
      <c r="AN45"/>
      <c r="AR45" s="25"/>
    </row>
    <row r="46" spans="1:56" ht="15">
      <c r="A46" s="24"/>
      <c r="B46" s="25"/>
      <c r="C46" s="49" t="s">
        <v>25</v>
      </c>
      <c r="D46" s="24"/>
      <c r="E46" s="24"/>
      <c r="F46" s="24"/>
      <c r="G46" s="24"/>
      <c r="H46" s="24"/>
      <c r="I46" s="24"/>
      <c r="J46" s="24"/>
      <c r="K46" s="24"/>
      <c r="L46" s="47" t="str">
        <f>IF(E11="","",E11)</f>
        <v/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49" t="s">
        <v>31</v>
      </c>
      <c r="AJ46" s="24"/>
      <c r="AK46" s="24"/>
      <c r="AL46" s="24"/>
      <c r="AM46" s="333" t="str">
        <f>IF(E17="","",E17)</f>
        <v/>
      </c>
      <c r="AN46" s="333"/>
      <c r="AO46" s="333"/>
      <c r="AP46" s="333"/>
      <c r="AQ46" s="24"/>
      <c r="AR46" s="25"/>
      <c r="AS46" s="334" t="s">
        <v>47</v>
      </c>
      <c r="AT46" s="334"/>
      <c r="AU46" s="55"/>
      <c r="AV46" s="55"/>
      <c r="AW46" s="55"/>
      <c r="AX46" s="55"/>
      <c r="AY46" s="55"/>
      <c r="AZ46" s="55"/>
      <c r="BA46" s="55"/>
      <c r="BB46" s="55"/>
      <c r="BC46" s="55"/>
      <c r="BD46" s="56"/>
    </row>
    <row r="47" spans="1:56" ht="15">
      <c r="A47" s="24"/>
      <c r="B47" s="25"/>
      <c r="C47" s="49" t="s">
        <v>29</v>
      </c>
      <c r="D47" s="24"/>
      <c r="E47" s="24"/>
      <c r="F47" s="24"/>
      <c r="G47" s="24"/>
      <c r="H47" s="24"/>
      <c r="I47" s="24"/>
      <c r="J47" s="24"/>
      <c r="K47" s="24"/>
      <c r="L47" s="47">
        <f>IF(E14="Vyplň údaj","",E14)</f>
        <v>0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J47" s="24"/>
      <c r="AK47" s="24"/>
      <c r="AL47" s="24"/>
      <c r="AQ47" s="24"/>
      <c r="AR47" s="25"/>
      <c r="AS47" s="334"/>
      <c r="AT47" s="334"/>
      <c r="AU47" s="26"/>
      <c r="AV47" s="26"/>
      <c r="AW47" s="26"/>
      <c r="AX47" s="26"/>
      <c r="AY47" s="26"/>
      <c r="AZ47" s="26"/>
      <c r="BA47" s="26"/>
      <c r="BB47" s="26"/>
      <c r="BC47" s="26"/>
      <c r="BD47" s="57"/>
    </row>
    <row r="48" spans="1:56" ht="10.9" customHeight="1">
      <c r="A48" s="24"/>
      <c r="B48" s="25"/>
      <c r="D48" s="24"/>
      <c r="E48" s="24"/>
      <c r="F48" s="24"/>
      <c r="G48" s="24"/>
      <c r="H48" s="24"/>
      <c r="I48" s="24"/>
      <c r="J48" s="24"/>
      <c r="K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J48" s="24"/>
      <c r="AK48" s="24"/>
      <c r="AL48" s="24"/>
      <c r="AQ48" s="24"/>
      <c r="AR48" s="25"/>
      <c r="AS48" s="334"/>
      <c r="AT48" s="334"/>
      <c r="AU48" s="26"/>
      <c r="AV48" s="26"/>
      <c r="AW48" s="26"/>
      <c r="AX48" s="26"/>
      <c r="AY48" s="26"/>
      <c r="AZ48" s="26"/>
      <c r="BA48" s="26"/>
      <c r="BB48" s="26"/>
      <c r="BC48" s="26"/>
      <c r="BD48" s="57"/>
    </row>
    <row r="49" spans="1:56" ht="29.25" customHeight="1">
      <c r="A49" s="24"/>
      <c r="B49" s="25"/>
      <c r="C49" s="335" t="s">
        <v>48</v>
      </c>
      <c r="D49" s="335"/>
      <c r="E49" s="335"/>
      <c r="F49" s="335"/>
      <c r="G49" s="335"/>
      <c r="H49" s="58"/>
      <c r="I49" s="336" t="s">
        <v>49</v>
      </c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7" t="s">
        <v>50</v>
      </c>
      <c r="AH49" s="337"/>
      <c r="AI49" s="337"/>
      <c r="AJ49" s="337"/>
      <c r="AK49" s="337"/>
      <c r="AL49" s="337"/>
      <c r="AM49" s="337"/>
      <c r="AN49" s="336" t="s">
        <v>51</v>
      </c>
      <c r="AO49" s="336"/>
      <c r="AP49" s="336"/>
      <c r="AQ49" s="59" t="s">
        <v>52</v>
      </c>
      <c r="AR49" s="25"/>
      <c r="AS49" s="60" t="s">
        <v>53</v>
      </c>
      <c r="AT49" s="61" t="s">
        <v>54</v>
      </c>
      <c r="AU49" s="61" t="s">
        <v>55</v>
      </c>
      <c r="AV49" s="61" t="s">
        <v>56</v>
      </c>
      <c r="AW49" s="61" t="s">
        <v>57</v>
      </c>
      <c r="AX49" s="61" t="s">
        <v>58</v>
      </c>
      <c r="AY49" s="61" t="s">
        <v>59</v>
      </c>
      <c r="AZ49" s="61" t="s">
        <v>60</v>
      </c>
      <c r="BA49" s="61" t="s">
        <v>61</v>
      </c>
      <c r="BB49" s="61" t="s">
        <v>62</v>
      </c>
      <c r="BC49" s="61" t="s">
        <v>63</v>
      </c>
      <c r="BD49" s="62" t="s">
        <v>64</v>
      </c>
    </row>
    <row r="50" spans="1:56" ht="10.9" customHeight="1">
      <c r="A50" s="24"/>
      <c r="B50" s="25"/>
      <c r="AR50" s="25"/>
      <c r="AS50" s="63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90" s="50" customFormat="1" ht="32.45" customHeight="1">
      <c r="B51" s="51"/>
      <c r="C51" s="64" t="s">
        <v>65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338">
        <f>ROUND(SUM(AG52:AG54),2)</f>
        <v>2598700.99</v>
      </c>
      <c r="AH51" s="338"/>
      <c r="AI51" s="338"/>
      <c r="AJ51" s="338"/>
      <c r="AK51" s="338"/>
      <c r="AL51" s="338"/>
      <c r="AM51" s="338"/>
      <c r="AN51" s="339">
        <f>SUM(AG51,AT51)</f>
        <v>3144428.2</v>
      </c>
      <c r="AO51" s="339"/>
      <c r="AP51" s="339"/>
      <c r="AQ51" s="67"/>
      <c r="AR51" s="51"/>
      <c r="AS51" s="68">
        <f>ROUND(SUM(AS52:AS54),2)</f>
        <v>0</v>
      </c>
      <c r="AT51" s="69">
        <f>ROUND(SUM(AV51:AW51),2)</f>
        <v>545727.21</v>
      </c>
      <c r="AU51" s="70">
        <f>ROUND(SUM(AU52:AU54),5)</f>
        <v>0</v>
      </c>
      <c r="AV51" s="69">
        <f>ROUND(AZ51*L26,2)</f>
        <v>545727.21</v>
      </c>
      <c r="AW51" s="69">
        <f>ROUND(BA51*L27,2)</f>
        <v>0</v>
      </c>
      <c r="AX51" s="69">
        <f>ROUND(BB51*L26,2)</f>
        <v>0</v>
      </c>
      <c r="AY51" s="69">
        <f>ROUND(BC51*L27,2)</f>
        <v>0</v>
      </c>
      <c r="AZ51" s="69">
        <f>ROUND(SUM(AZ52:AZ54),2)</f>
        <v>2598700.99</v>
      </c>
      <c r="BA51" s="69">
        <f>ROUND(SUM(BA52:BA54),2)</f>
        <v>0</v>
      </c>
      <c r="BB51" s="69">
        <f>ROUND(SUM(BB52:BB54),2)</f>
        <v>0</v>
      </c>
      <c r="BC51" s="69">
        <f>ROUND(SUM(BC52:BC54),2)</f>
        <v>0</v>
      </c>
      <c r="BD51" s="71">
        <f>ROUND(SUM(BD52:BD54),2)</f>
        <v>0</v>
      </c>
      <c r="BS51" s="52" t="s">
        <v>66</v>
      </c>
      <c r="BT51" s="52" t="s">
        <v>67</v>
      </c>
      <c r="BU51" s="72" t="s">
        <v>68</v>
      </c>
      <c r="BV51" s="52" t="s">
        <v>69</v>
      </c>
      <c r="BW51" s="52" t="s">
        <v>6</v>
      </c>
      <c r="BX51" s="52" t="s">
        <v>70</v>
      </c>
      <c r="CL51" s="52"/>
    </row>
    <row r="52" spans="1:91" s="82" customFormat="1" ht="22.5" customHeight="1">
      <c r="A52" s="73" t="s">
        <v>71</v>
      </c>
      <c r="B52" s="74"/>
      <c r="C52" s="75"/>
      <c r="D52" s="340" t="s">
        <v>72</v>
      </c>
      <c r="E52" s="340"/>
      <c r="F52" s="340"/>
      <c r="G52" s="340"/>
      <c r="H52" s="340"/>
      <c r="I52" s="76"/>
      <c r="J52" s="340" t="s">
        <v>73</v>
      </c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1">
        <f>'01 - Bezbariérové úpravy ...'!J27</f>
        <v>2425697.69</v>
      </c>
      <c r="AH52" s="341"/>
      <c r="AI52" s="341"/>
      <c r="AJ52" s="341"/>
      <c r="AK52" s="341"/>
      <c r="AL52" s="341"/>
      <c r="AM52" s="341"/>
      <c r="AN52" s="341">
        <f>SUM(AG52,AT52)</f>
        <v>2935094.2</v>
      </c>
      <c r="AO52" s="341"/>
      <c r="AP52" s="341"/>
      <c r="AQ52" s="77" t="s">
        <v>74</v>
      </c>
      <c r="AR52" s="74"/>
      <c r="AS52" s="78">
        <v>0</v>
      </c>
      <c r="AT52" s="79">
        <f>ROUND(SUM(AV52:AW52),2)</f>
        <v>509396.51</v>
      </c>
      <c r="AU52" s="80">
        <f>'01 - Bezbariérové úpravy ...'!P98</f>
        <v>0</v>
      </c>
      <c r="AV52" s="79">
        <f>'01 - Bezbariérové úpravy ...'!J30</f>
        <v>509396.51</v>
      </c>
      <c r="AW52" s="79">
        <f>'01 - Bezbariérové úpravy ...'!J31</f>
        <v>0</v>
      </c>
      <c r="AX52" s="79">
        <f>'01 - Bezbariérové úpravy ...'!J32</f>
        <v>0</v>
      </c>
      <c r="AY52" s="79">
        <f>'01 - Bezbariérové úpravy ...'!J33</f>
        <v>0</v>
      </c>
      <c r="AZ52" s="79">
        <f>'01 - Bezbariérové úpravy ...'!F30</f>
        <v>2425697.69</v>
      </c>
      <c r="BA52" s="79">
        <f>'01 - Bezbariérové úpravy ...'!F31</f>
        <v>0</v>
      </c>
      <c r="BB52" s="79">
        <f>'01 - Bezbariérové úpravy ...'!F32</f>
        <v>0</v>
      </c>
      <c r="BC52" s="79">
        <f>'01 - Bezbariérové úpravy ...'!F33</f>
        <v>0</v>
      </c>
      <c r="BD52" s="81">
        <f>'01 - Bezbariérové úpravy ...'!F34</f>
        <v>0</v>
      </c>
      <c r="BT52" s="83" t="s">
        <v>75</v>
      </c>
      <c r="BV52" s="83" t="s">
        <v>69</v>
      </c>
      <c r="BW52" s="83" t="s">
        <v>76</v>
      </c>
      <c r="BX52" s="83" t="s">
        <v>6</v>
      </c>
      <c r="CL52" s="83"/>
      <c r="CM52" s="83" t="s">
        <v>77</v>
      </c>
    </row>
    <row r="53" spans="1:91" s="82" customFormat="1" ht="22.5" customHeight="1">
      <c r="A53" s="73" t="s">
        <v>71</v>
      </c>
      <c r="B53" s="74"/>
      <c r="C53" s="75"/>
      <c r="D53" s="340" t="s">
        <v>78</v>
      </c>
      <c r="E53" s="340"/>
      <c r="F53" s="340"/>
      <c r="G53" s="340"/>
      <c r="H53" s="340"/>
      <c r="I53" s="76"/>
      <c r="J53" s="340" t="s">
        <v>79</v>
      </c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1">
        <f>'04 - D.1.4 Elektroinstalace'!J27</f>
        <v>78303.3</v>
      </c>
      <c r="AH53" s="341"/>
      <c r="AI53" s="341"/>
      <c r="AJ53" s="341"/>
      <c r="AK53" s="341"/>
      <c r="AL53" s="341"/>
      <c r="AM53" s="341"/>
      <c r="AN53" s="341">
        <f>SUM(AG53,AT53)</f>
        <v>94746.99</v>
      </c>
      <c r="AO53" s="341"/>
      <c r="AP53" s="341"/>
      <c r="AQ53" s="77" t="s">
        <v>74</v>
      </c>
      <c r="AR53" s="74"/>
      <c r="AS53" s="78">
        <v>0</v>
      </c>
      <c r="AT53" s="79">
        <f>ROUND(SUM(AV53:AW53),2)</f>
        <v>16443.69</v>
      </c>
      <c r="AU53" s="80">
        <f>'04 - D.1.4 Elektroinstalace'!P91</f>
        <v>0</v>
      </c>
      <c r="AV53" s="79">
        <f>'04 - D.1.4 Elektroinstalace'!J30</f>
        <v>16443.69</v>
      </c>
      <c r="AW53" s="79">
        <f>'04 - D.1.4 Elektroinstalace'!J31</f>
        <v>0</v>
      </c>
      <c r="AX53" s="79">
        <f>'04 - D.1.4 Elektroinstalace'!J32</f>
        <v>0</v>
      </c>
      <c r="AY53" s="79">
        <f>'04 - D.1.4 Elektroinstalace'!J33</f>
        <v>0</v>
      </c>
      <c r="AZ53" s="79">
        <f>'04 - D.1.4 Elektroinstalace'!F30</f>
        <v>78303.3</v>
      </c>
      <c r="BA53" s="79">
        <f>'04 - D.1.4 Elektroinstalace'!F31</f>
        <v>0</v>
      </c>
      <c r="BB53" s="79">
        <f>'04 - D.1.4 Elektroinstalace'!F32</f>
        <v>0</v>
      </c>
      <c r="BC53" s="79">
        <f>'04 - D.1.4 Elektroinstalace'!F33</f>
        <v>0</v>
      </c>
      <c r="BD53" s="81">
        <f>'04 - D.1.4 Elektroinstalace'!F34</f>
        <v>0</v>
      </c>
      <c r="BT53" s="83" t="s">
        <v>75</v>
      </c>
      <c r="BV53" s="83" t="s">
        <v>69</v>
      </c>
      <c r="BW53" s="83" t="s">
        <v>80</v>
      </c>
      <c r="BX53" s="83" t="s">
        <v>6</v>
      </c>
      <c r="CL53" s="83"/>
      <c r="CM53" s="83" t="s">
        <v>77</v>
      </c>
    </row>
    <row r="54" spans="1:91" ht="22.5" customHeight="1">
      <c r="A54" s="73" t="s">
        <v>71</v>
      </c>
      <c r="B54" s="74"/>
      <c r="C54" s="75"/>
      <c r="D54" s="340" t="s">
        <v>81</v>
      </c>
      <c r="E54" s="340"/>
      <c r="F54" s="340"/>
      <c r="G54" s="340"/>
      <c r="H54" s="340"/>
      <c r="I54" s="76"/>
      <c r="J54" s="340" t="s">
        <v>82</v>
      </c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1">
        <f>'10 - Vedlejší a ostatní n...'!J27</f>
        <v>94700</v>
      </c>
      <c r="AH54" s="341"/>
      <c r="AI54" s="341"/>
      <c r="AJ54" s="341"/>
      <c r="AK54" s="341"/>
      <c r="AL54" s="341"/>
      <c r="AM54" s="341"/>
      <c r="AN54" s="341">
        <f>SUM(AG54,AT54)</f>
        <v>114587</v>
      </c>
      <c r="AO54" s="341"/>
      <c r="AP54" s="341"/>
      <c r="AQ54" s="77" t="s">
        <v>83</v>
      </c>
      <c r="AR54" s="74"/>
      <c r="AS54" s="84">
        <v>0</v>
      </c>
      <c r="AT54" s="85">
        <f>ROUND(SUM(AV54:AW54),2)</f>
        <v>19887</v>
      </c>
      <c r="AU54" s="86">
        <f>'10 - Vedlejší a ostatní n...'!P81</f>
        <v>0</v>
      </c>
      <c r="AV54" s="85">
        <f>'10 - Vedlejší a ostatní n...'!J30</f>
        <v>19887</v>
      </c>
      <c r="AW54" s="85">
        <f>'10 - Vedlejší a ostatní n...'!J31</f>
        <v>0</v>
      </c>
      <c r="AX54" s="85">
        <f>'10 - Vedlejší a ostatní n...'!J32</f>
        <v>0</v>
      </c>
      <c r="AY54" s="85">
        <f>'10 - Vedlejší a ostatní n...'!J33</f>
        <v>0</v>
      </c>
      <c r="AZ54" s="85">
        <f>'10 - Vedlejší a ostatní n...'!F30</f>
        <v>94700</v>
      </c>
      <c r="BA54" s="85">
        <f>'10 - Vedlejší a ostatní n...'!F31</f>
        <v>0</v>
      </c>
      <c r="BB54" s="85">
        <f>'10 - Vedlejší a ostatní n...'!F32</f>
        <v>0</v>
      </c>
      <c r="BC54" s="85">
        <f>'10 - Vedlejší a ostatní n...'!F33</f>
        <v>0</v>
      </c>
      <c r="BD54" s="87">
        <f>'10 - Vedlejší a ostatní n...'!F34</f>
        <v>0</v>
      </c>
      <c r="BT54" s="83" t="s">
        <v>75</v>
      </c>
      <c r="BV54" s="83" t="s">
        <v>69</v>
      </c>
      <c r="BW54" s="83" t="s">
        <v>84</v>
      </c>
      <c r="BX54" s="83" t="s">
        <v>6</v>
      </c>
      <c r="CL54" s="83"/>
      <c r="CM54" s="83" t="s">
        <v>77</v>
      </c>
    </row>
    <row r="55" spans="2:44" s="24" customFormat="1" ht="30" customHeight="1">
      <c r="B55" s="25"/>
      <c r="AR55" s="25"/>
    </row>
    <row r="56" spans="1:44" ht="6.95" customHeight="1">
      <c r="A56" s="24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25"/>
    </row>
  </sheetData>
  <mergeCells count="49">
    <mergeCell ref="D53:H53"/>
    <mergeCell ref="J53:AF53"/>
    <mergeCell ref="AG53:AM53"/>
    <mergeCell ref="AN53:AP53"/>
    <mergeCell ref="D54:H54"/>
    <mergeCell ref="J54:AF54"/>
    <mergeCell ref="AG54:AM54"/>
    <mergeCell ref="AN54:AP54"/>
    <mergeCell ref="AG51:AM51"/>
    <mergeCell ref="AN51:AP51"/>
    <mergeCell ref="D52:H52"/>
    <mergeCell ref="J52:AF52"/>
    <mergeCell ref="AG52:AM52"/>
    <mergeCell ref="AN52:AP5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</mergeCells>
  <hyperlinks>
    <hyperlink ref="K1" location="C2" display="1) Rekapitulace stavby"/>
    <hyperlink ref="W1" location="C51" display="2) Rekapitulace objektů stavby a soupisů prací"/>
    <hyperlink ref="A52" location="'01 - Bezbariérové úpravy !..'.C2" display="/"/>
    <hyperlink ref="A53" location="'04 - D!1.4 Elektroinstalace'.C2" display="/"/>
    <hyperlink ref="A54" location="'10 - Vedlejší a ostatní n!..'.C2" display="/"/>
  </hyperlinks>
  <printOptions/>
  <pageMargins left="0.583333333333333" right="0.583333333333333" top="0.583333333333333" bottom="0.583333333333333" header="0.511805555555555" footer="0"/>
  <pageSetup fitToHeight="100" fitToWidth="1" horizontalDpi="600" verticalDpi="600" orientation="portrait" paperSize="9" scale="67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56"/>
  <sheetViews>
    <sheetView showGridLines="0" workbookViewId="0" topLeftCell="A1">
      <pane ySplit="1" topLeftCell="A2" activePane="bottomLeft" state="frozen"/>
      <selection pane="bottomLeft" activeCell="J16" sqref="J16"/>
    </sheetView>
  </sheetViews>
  <sheetFormatPr defaultColWidth="9.33203125" defaultRowHeight="13.5"/>
  <cols>
    <col min="1" max="1" width="8.5" style="0" customWidth="1"/>
    <col min="2" max="2" width="1.66796875" style="0" customWidth="1"/>
    <col min="3" max="3" width="4.33203125" style="0" customWidth="1"/>
    <col min="4" max="4" width="4.5" style="0" customWidth="1"/>
    <col min="5" max="5" width="17.83203125" style="0" customWidth="1"/>
    <col min="6" max="6" width="78.5" style="0" customWidth="1"/>
    <col min="8" max="8" width="11.66015625" style="0" customWidth="1"/>
    <col min="9" max="9" width="13.33203125" style="88" customWidth="1"/>
    <col min="10" max="10" width="24.5" style="0" customWidth="1"/>
    <col min="11" max="11" width="16.16015625" style="0" customWidth="1"/>
    <col min="13" max="21" width="9.33203125" style="0" hidden="1" customWidth="1"/>
    <col min="22" max="22" width="12.83203125" style="0" customWidth="1"/>
    <col min="23" max="23" width="17" style="0" customWidth="1"/>
    <col min="24" max="24" width="12.83203125" style="0" customWidth="1"/>
    <col min="25" max="25" width="15.66015625" style="0" customWidth="1"/>
    <col min="26" max="26" width="11.5" style="0" customWidth="1"/>
    <col min="27" max="27" width="15.66015625" style="0" customWidth="1"/>
    <col min="28" max="28" width="17" style="0" customWidth="1"/>
    <col min="29" max="29" width="11.5" style="0" customWidth="1"/>
    <col min="30" max="30" width="15.66015625" style="0" customWidth="1"/>
    <col min="31" max="31" width="17" style="0" customWidth="1"/>
    <col min="44" max="65" width="9.33203125" style="0" hidden="1" customWidth="1"/>
  </cols>
  <sheetData>
    <row r="1" spans="1:70" ht="21.75" customHeight="1">
      <c r="A1" s="6"/>
      <c r="B1" s="89"/>
      <c r="C1" s="89"/>
      <c r="D1" s="90" t="s">
        <v>1</v>
      </c>
      <c r="E1" s="89"/>
      <c r="F1" s="91" t="s">
        <v>85</v>
      </c>
      <c r="G1" s="343" t="s">
        <v>86</v>
      </c>
      <c r="H1" s="343"/>
      <c r="I1" s="92"/>
      <c r="J1" s="91" t="s">
        <v>87</v>
      </c>
      <c r="K1" s="90" t="s">
        <v>88</v>
      </c>
      <c r="L1" s="91" t="s">
        <v>89</v>
      </c>
      <c r="M1" s="91"/>
      <c r="N1" s="91"/>
      <c r="O1" s="91"/>
      <c r="P1" s="91"/>
      <c r="Q1" s="91"/>
      <c r="R1" s="91"/>
      <c r="S1" s="91"/>
      <c r="T1" s="91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3:46" ht="36.95" customHeight="1">
      <c r="I2"/>
      <c r="L2" s="319" t="s">
        <v>7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9" t="s">
        <v>76</v>
      </c>
    </row>
    <row r="3" spans="2:46" ht="6.95" customHeight="1">
      <c r="B3" s="10"/>
      <c r="C3" s="11"/>
      <c r="D3" s="11"/>
      <c r="E3" s="11"/>
      <c r="F3" s="11"/>
      <c r="G3" s="11"/>
      <c r="H3" s="11"/>
      <c r="I3" s="93"/>
      <c r="J3" s="11"/>
      <c r="K3" s="12"/>
      <c r="AT3" s="9" t="s">
        <v>77</v>
      </c>
    </row>
    <row r="4" spans="2:46" ht="36.95" customHeight="1">
      <c r="B4" s="13"/>
      <c r="C4" s="14"/>
      <c r="D4" s="15" t="s">
        <v>90</v>
      </c>
      <c r="E4" s="14"/>
      <c r="F4" s="14"/>
      <c r="G4" s="14"/>
      <c r="H4" s="14"/>
      <c r="I4" s="94"/>
      <c r="J4" s="14"/>
      <c r="K4" s="16"/>
      <c r="M4" s="17" t="s">
        <v>12</v>
      </c>
      <c r="AT4" s="9" t="s">
        <v>5</v>
      </c>
    </row>
    <row r="5" spans="2:11" ht="6.95" customHeight="1">
      <c r="B5" s="13"/>
      <c r="C5" s="14"/>
      <c r="D5" s="14"/>
      <c r="E5" s="14"/>
      <c r="F5" s="14"/>
      <c r="G5" s="14"/>
      <c r="H5" s="14"/>
      <c r="I5" s="94"/>
      <c r="J5" s="14"/>
      <c r="K5" s="16"/>
    </row>
    <row r="6" spans="2:11" ht="15">
      <c r="B6" s="13"/>
      <c r="C6" s="14"/>
      <c r="D6" s="22" t="s">
        <v>18</v>
      </c>
      <c r="E6" s="14"/>
      <c r="F6" s="14"/>
      <c r="G6" s="14"/>
      <c r="H6" s="14"/>
      <c r="I6" s="94"/>
      <c r="J6" s="14"/>
      <c r="K6" s="16"/>
    </row>
    <row r="7" spans="2:11" ht="22.5" customHeight="1">
      <c r="B7" s="13"/>
      <c r="C7" s="14"/>
      <c r="D7" s="14"/>
      <c r="E7" s="342" t="str">
        <f>'Rekapitulace stavby'!K6</f>
        <v>SOŠ obchodu, užitného umění a designu, Plzeň Nerudova 1214/33</v>
      </c>
      <c r="F7" s="342"/>
      <c r="G7" s="342"/>
      <c r="H7" s="342"/>
      <c r="I7" s="94"/>
      <c r="J7" s="14"/>
      <c r="K7" s="16"/>
    </row>
    <row r="8" spans="2:11" s="24" customFormat="1" ht="15">
      <c r="B8" s="25"/>
      <c r="C8" s="26"/>
      <c r="D8" s="22" t="s">
        <v>91</v>
      </c>
      <c r="E8" s="26"/>
      <c r="F8" s="26"/>
      <c r="G8" s="26"/>
      <c r="H8" s="26"/>
      <c r="I8" s="95"/>
      <c r="J8" s="26"/>
      <c r="K8" s="29"/>
    </row>
    <row r="9" spans="2:11" s="24" customFormat="1" ht="36.95" customHeight="1">
      <c r="B9" s="25"/>
      <c r="C9" s="26"/>
      <c r="D9" s="26"/>
      <c r="E9" s="331" t="s">
        <v>92</v>
      </c>
      <c r="F9" s="331"/>
      <c r="G9" s="331"/>
      <c r="H9" s="331"/>
      <c r="I9" s="95"/>
      <c r="J9" s="26"/>
      <c r="K9" s="29"/>
    </row>
    <row r="10" spans="2:11" s="24" customFormat="1" ht="13.5">
      <c r="B10" s="25"/>
      <c r="C10" s="26"/>
      <c r="D10" s="26"/>
      <c r="E10" s="26"/>
      <c r="F10" s="26"/>
      <c r="G10" s="26"/>
      <c r="H10" s="26"/>
      <c r="I10" s="95"/>
      <c r="J10" s="26"/>
      <c r="K10" s="29"/>
    </row>
    <row r="11" spans="2:11" s="24" customFormat="1" ht="14.45" customHeight="1">
      <c r="B11" s="25"/>
      <c r="C11" s="26"/>
      <c r="D11" s="22" t="s">
        <v>20</v>
      </c>
      <c r="E11" s="26"/>
      <c r="F11" s="20"/>
      <c r="G11" s="26"/>
      <c r="H11" s="26"/>
      <c r="I11" s="96" t="s">
        <v>21</v>
      </c>
      <c r="J11" s="20"/>
      <c r="K11" s="29"/>
    </row>
    <row r="12" spans="2:11" s="24" customFormat="1" ht="14.45" customHeight="1">
      <c r="B12" s="25"/>
      <c r="C12" s="26"/>
      <c r="D12" s="22" t="s">
        <v>22</v>
      </c>
      <c r="E12" s="26"/>
      <c r="F12" s="20" t="s">
        <v>23</v>
      </c>
      <c r="G12" s="26"/>
      <c r="H12" s="26"/>
      <c r="I12" s="96" t="s">
        <v>24</v>
      </c>
      <c r="J12" s="54">
        <v>43244</v>
      </c>
      <c r="K12" s="29"/>
    </row>
    <row r="13" spans="2:11" s="24" customFormat="1" ht="10.9" customHeight="1">
      <c r="B13" s="25"/>
      <c r="C13" s="26"/>
      <c r="D13" s="26"/>
      <c r="E13" s="26"/>
      <c r="F13" s="26"/>
      <c r="G13" s="26"/>
      <c r="H13" s="26"/>
      <c r="I13" s="95"/>
      <c r="J13" s="26"/>
      <c r="K13" s="29"/>
    </row>
    <row r="14" spans="2:11" s="24" customFormat="1" ht="14.45" customHeight="1">
      <c r="B14" s="25"/>
      <c r="C14" s="26"/>
      <c r="D14" s="22" t="s">
        <v>25</v>
      </c>
      <c r="E14" s="26"/>
      <c r="F14" s="26"/>
      <c r="G14" s="26"/>
      <c r="H14" s="26"/>
      <c r="I14" s="96" t="s">
        <v>26</v>
      </c>
      <c r="J14" s="316" t="s">
        <v>1077</v>
      </c>
      <c r="K14" s="29"/>
    </row>
    <row r="15" spans="2:11" s="24" customFormat="1" ht="18" customHeight="1">
      <c r="B15" s="25"/>
      <c r="C15" s="26"/>
      <c r="D15" s="26"/>
      <c r="E15" s="20" t="str">
        <f>IF('Rekapitulace stavby'!E11="","",'Rekapitulace stavby'!E11)</f>
        <v/>
      </c>
      <c r="F15" s="26"/>
      <c r="G15" s="26"/>
      <c r="H15" s="26"/>
      <c r="I15" s="96" t="s">
        <v>28</v>
      </c>
      <c r="J15" s="316" t="s">
        <v>1080</v>
      </c>
      <c r="K15" s="29"/>
    </row>
    <row r="16" spans="1:11" ht="6.95" customHeight="1">
      <c r="A16" s="24"/>
      <c r="B16" s="25"/>
      <c r="C16" s="26"/>
      <c r="D16" s="26"/>
      <c r="E16" s="26"/>
      <c r="F16" s="26"/>
      <c r="G16" s="26"/>
      <c r="H16" s="26"/>
      <c r="I16" s="95"/>
      <c r="J16" s="26"/>
      <c r="K16" s="29"/>
    </row>
    <row r="17" spans="1:11" ht="14.45" customHeight="1">
      <c r="A17" s="24"/>
      <c r="B17" s="25"/>
      <c r="C17" s="26"/>
      <c r="D17" s="22" t="s">
        <v>29</v>
      </c>
      <c r="E17" s="26"/>
      <c r="F17" s="26" t="s">
        <v>1076</v>
      </c>
      <c r="G17" s="26"/>
      <c r="H17" s="26"/>
      <c r="I17" s="96" t="s">
        <v>26</v>
      </c>
      <c r="J17" s="20" t="str">
        <f>IF('Rekapitulace stavby'!AN13="Vyplň údaj","",IF('Rekapitulace stavby'!AN13="","",'Rekapitulace stavby'!AN13))</f>
        <v>164 04 826</v>
      </c>
      <c r="K17" s="29"/>
    </row>
    <row r="18" spans="1:11" ht="18" customHeight="1">
      <c r="A18" s="24"/>
      <c r="B18" s="25"/>
      <c r="C18" s="26"/>
      <c r="D18" s="26"/>
      <c r="E18" s="20" t="str">
        <f>IF('Rekapitulace stavby'!E14="Vyplň údaj","",IF('Rekapitulace stavby'!E14="","",'Rekapitulace stavby'!E14))</f>
        <v/>
      </c>
      <c r="F18" s="26"/>
      <c r="G18" s="26"/>
      <c r="H18" s="26"/>
      <c r="I18" s="96" t="s">
        <v>28</v>
      </c>
      <c r="J18" s="20" t="str">
        <f>IF('Rekapitulace stavby'!AN14="Vyplň údaj","",IF('Rekapitulace stavby'!AN14="","",'Rekapitulace stavby'!AN14))</f>
        <v>CZ26404826</v>
      </c>
      <c r="K18" s="29"/>
    </row>
    <row r="19" spans="1:11" ht="6.95" customHeight="1">
      <c r="A19" s="24"/>
      <c r="B19" s="25"/>
      <c r="C19" s="26"/>
      <c r="D19" s="26"/>
      <c r="E19" s="26"/>
      <c r="F19" s="26"/>
      <c r="G19" s="26"/>
      <c r="H19" s="26"/>
      <c r="I19" s="95"/>
      <c r="J19" s="26"/>
      <c r="K19" s="29"/>
    </row>
    <row r="20" spans="1:11" ht="14.45" customHeight="1">
      <c r="A20" s="24"/>
      <c r="B20" s="25"/>
      <c r="C20" s="26"/>
      <c r="D20" s="22" t="s">
        <v>31</v>
      </c>
      <c r="E20" s="26"/>
      <c r="F20" s="26"/>
      <c r="G20" s="26"/>
      <c r="H20" s="26"/>
      <c r="I20" s="96" t="s">
        <v>26</v>
      </c>
      <c r="J20" s="20" t="str">
        <f>IF('Rekapitulace stavby'!AN16="","",'Rekapitulace stavby'!AN16)</f>
        <v/>
      </c>
      <c r="K20" s="29"/>
    </row>
    <row r="21" spans="1:11" ht="18" customHeight="1">
      <c r="A21" s="24"/>
      <c r="B21" s="25"/>
      <c r="C21" s="26"/>
      <c r="D21" s="26"/>
      <c r="E21" s="20" t="str">
        <f>IF('Rekapitulace stavby'!E17="","",'Rekapitulace stavby'!E17)</f>
        <v/>
      </c>
      <c r="F21" s="26"/>
      <c r="G21" s="26"/>
      <c r="H21" s="26"/>
      <c r="I21" s="96" t="s">
        <v>28</v>
      </c>
      <c r="J21" s="20" t="str">
        <f>IF('Rekapitulace stavby'!AN17="","",'Rekapitulace stavby'!AN17)</f>
        <v/>
      </c>
      <c r="K21" s="29"/>
    </row>
    <row r="22" spans="1:11" ht="6.95" customHeight="1">
      <c r="A22" s="24"/>
      <c r="B22" s="25"/>
      <c r="C22" s="26"/>
      <c r="D22" s="26"/>
      <c r="E22" s="26"/>
      <c r="F22" s="26"/>
      <c r="G22" s="26"/>
      <c r="H22" s="26"/>
      <c r="I22" s="95"/>
      <c r="J22" s="26"/>
      <c r="K22" s="29"/>
    </row>
    <row r="23" spans="1:11" ht="14.45" customHeight="1">
      <c r="A23" s="24"/>
      <c r="B23" s="25"/>
      <c r="C23" s="26"/>
      <c r="D23" s="22" t="s">
        <v>32</v>
      </c>
      <c r="E23" s="26"/>
      <c r="F23" s="26"/>
      <c r="G23" s="26"/>
      <c r="H23" s="26"/>
      <c r="I23" s="95"/>
      <c r="J23" s="26"/>
      <c r="K23" s="29"/>
    </row>
    <row r="24" spans="2:11" s="97" customFormat="1" ht="22.5" customHeight="1">
      <c r="B24" s="98"/>
      <c r="C24" s="99"/>
      <c r="D24" s="99"/>
      <c r="E24" s="324"/>
      <c r="F24" s="324"/>
      <c r="G24" s="324"/>
      <c r="H24" s="324"/>
      <c r="I24" s="100"/>
      <c r="J24" s="99"/>
      <c r="K24" s="101"/>
    </row>
    <row r="25" spans="2:11" s="24" customFormat="1" ht="6.95" customHeight="1">
      <c r="B25" s="25"/>
      <c r="C25" s="26"/>
      <c r="D25" s="26"/>
      <c r="E25" s="26"/>
      <c r="F25" s="26"/>
      <c r="G25" s="26"/>
      <c r="H25" s="26"/>
      <c r="I25" s="95"/>
      <c r="J25" s="26"/>
      <c r="K25" s="29"/>
    </row>
    <row r="26" spans="1:11" ht="6.95" customHeight="1">
      <c r="A26" s="24"/>
      <c r="B26" s="25"/>
      <c r="C26" s="26"/>
      <c r="D26" s="55"/>
      <c r="E26" s="55"/>
      <c r="F26" s="55"/>
      <c r="G26" s="55"/>
      <c r="H26" s="55"/>
      <c r="I26" s="102"/>
      <c r="J26" s="55"/>
      <c r="K26" s="103"/>
    </row>
    <row r="27" spans="1:11" ht="25.35" customHeight="1">
      <c r="A27" s="24"/>
      <c r="B27" s="25"/>
      <c r="C27" s="26"/>
      <c r="D27" s="104" t="s">
        <v>33</v>
      </c>
      <c r="E27" s="26"/>
      <c r="F27" s="26"/>
      <c r="G27" s="26"/>
      <c r="H27" s="26"/>
      <c r="I27" s="95"/>
      <c r="J27" s="66">
        <f>ROUND(J98,2)</f>
        <v>2425697.69</v>
      </c>
      <c r="K27" s="29"/>
    </row>
    <row r="28" spans="1:11" ht="6.95" customHeight="1">
      <c r="A28" s="24"/>
      <c r="B28" s="25"/>
      <c r="C28" s="26"/>
      <c r="D28" s="55"/>
      <c r="E28" s="55"/>
      <c r="F28" s="55"/>
      <c r="G28" s="55"/>
      <c r="H28" s="55"/>
      <c r="I28" s="102"/>
      <c r="J28" s="55"/>
      <c r="K28" s="103"/>
    </row>
    <row r="29" spans="1:11" ht="14.45" customHeight="1">
      <c r="A29" s="24"/>
      <c r="B29" s="25"/>
      <c r="C29" s="26"/>
      <c r="D29" s="26"/>
      <c r="E29" s="26"/>
      <c r="F29" s="30" t="s">
        <v>35</v>
      </c>
      <c r="G29" s="26"/>
      <c r="H29" s="26"/>
      <c r="I29" s="105" t="s">
        <v>34</v>
      </c>
      <c r="J29" s="30" t="s">
        <v>36</v>
      </c>
      <c r="K29" s="29"/>
    </row>
    <row r="30" spans="1:11" ht="14.45" customHeight="1">
      <c r="A30" s="24"/>
      <c r="B30" s="25"/>
      <c r="C30" s="26"/>
      <c r="D30" s="34" t="s">
        <v>37</v>
      </c>
      <c r="E30" s="34" t="s">
        <v>38</v>
      </c>
      <c r="F30" s="106">
        <f>ROUND(SUM(BE98:BE455),2)</f>
        <v>2425697.69</v>
      </c>
      <c r="G30" s="26"/>
      <c r="H30" s="26"/>
      <c r="I30" s="107">
        <v>0.21</v>
      </c>
      <c r="J30" s="106">
        <f>ROUND(ROUND((SUM(BE98:BE455)),2)*I30,2)</f>
        <v>509396.51</v>
      </c>
      <c r="K30" s="29"/>
    </row>
    <row r="31" spans="1:11" ht="14.45" customHeight="1">
      <c r="A31" s="24"/>
      <c r="B31" s="25"/>
      <c r="C31" s="26"/>
      <c r="D31" s="26"/>
      <c r="E31" s="34" t="s">
        <v>39</v>
      </c>
      <c r="F31" s="106">
        <f>ROUND(SUM(BF98:BF455),2)</f>
        <v>0</v>
      </c>
      <c r="G31" s="26"/>
      <c r="H31" s="26"/>
      <c r="I31" s="107">
        <v>0.15</v>
      </c>
      <c r="J31" s="106">
        <f>ROUND(ROUND((SUM(BF98:BF455)),2)*I31,2)</f>
        <v>0</v>
      </c>
      <c r="K31" s="29"/>
    </row>
    <row r="32" spans="1:11" ht="14.45" customHeight="1" hidden="1">
      <c r="A32" s="24"/>
      <c r="B32" s="25"/>
      <c r="C32" s="26"/>
      <c r="D32" s="26"/>
      <c r="E32" s="34" t="s">
        <v>40</v>
      </c>
      <c r="F32" s="106">
        <f>ROUND(SUM(BG98:BG455),2)</f>
        <v>0</v>
      </c>
      <c r="G32" s="26"/>
      <c r="H32" s="26"/>
      <c r="I32" s="107">
        <v>0.21</v>
      </c>
      <c r="J32" s="106">
        <v>0</v>
      </c>
      <c r="K32" s="29"/>
    </row>
    <row r="33" spans="1:11" ht="14.45" customHeight="1" hidden="1">
      <c r="A33" s="24"/>
      <c r="B33" s="25"/>
      <c r="C33" s="26"/>
      <c r="D33" s="26"/>
      <c r="E33" s="34" t="s">
        <v>41</v>
      </c>
      <c r="F33" s="106">
        <f>ROUND(SUM(BH98:BH455),2)</f>
        <v>0</v>
      </c>
      <c r="G33" s="26"/>
      <c r="H33" s="26"/>
      <c r="I33" s="107">
        <v>0.15</v>
      </c>
      <c r="J33" s="106">
        <v>0</v>
      </c>
      <c r="K33" s="29"/>
    </row>
    <row r="34" spans="1:11" ht="14.45" customHeight="1" hidden="1">
      <c r="A34" s="24"/>
      <c r="B34" s="25"/>
      <c r="C34" s="26"/>
      <c r="D34" s="26"/>
      <c r="E34" s="34" t="s">
        <v>42</v>
      </c>
      <c r="F34" s="106">
        <f>ROUND(SUM(BI98:BI455),2)</f>
        <v>0</v>
      </c>
      <c r="G34" s="26"/>
      <c r="H34" s="26"/>
      <c r="I34" s="107">
        <v>0</v>
      </c>
      <c r="J34" s="106">
        <v>0</v>
      </c>
      <c r="K34" s="29"/>
    </row>
    <row r="35" spans="1:11" ht="6.95" customHeight="1">
      <c r="A35" s="24"/>
      <c r="B35" s="25"/>
      <c r="C35" s="26"/>
      <c r="D35" s="26"/>
      <c r="E35" s="26"/>
      <c r="F35" s="26"/>
      <c r="G35" s="26"/>
      <c r="H35" s="26"/>
      <c r="I35" s="95"/>
      <c r="J35" s="26"/>
      <c r="K35" s="29"/>
    </row>
    <row r="36" spans="1:11" ht="25.35" customHeight="1">
      <c r="A36" s="24"/>
      <c r="B36" s="25"/>
      <c r="C36" s="108"/>
      <c r="D36" s="109" t="s">
        <v>43</v>
      </c>
      <c r="E36" s="58"/>
      <c r="F36" s="58"/>
      <c r="G36" s="110" t="s">
        <v>44</v>
      </c>
      <c r="H36" s="111" t="s">
        <v>45</v>
      </c>
      <c r="I36" s="112"/>
      <c r="J36" s="113">
        <f>SUM(J27:J34)</f>
        <v>2935094.2</v>
      </c>
      <c r="K36" s="114"/>
    </row>
    <row r="37" spans="1:11" ht="14.45" customHeight="1">
      <c r="A37" s="24"/>
      <c r="B37" s="41"/>
      <c r="C37" s="42"/>
      <c r="D37" s="42"/>
      <c r="E37" s="42"/>
      <c r="F37" s="42"/>
      <c r="G37" s="42"/>
      <c r="H37" s="42"/>
      <c r="I37" s="115"/>
      <c r="J37" s="42"/>
      <c r="K37" s="43"/>
    </row>
    <row r="41" spans="2:11" s="24" customFormat="1" ht="6.95" customHeight="1">
      <c r="B41" s="44"/>
      <c r="C41" s="45"/>
      <c r="D41" s="45"/>
      <c r="E41" s="45"/>
      <c r="F41" s="45"/>
      <c r="G41" s="45"/>
      <c r="H41" s="45"/>
      <c r="I41" s="116"/>
      <c r="J41" s="45"/>
      <c r="K41" s="117"/>
    </row>
    <row r="42" spans="1:11" ht="36.95" customHeight="1">
      <c r="A42" s="24"/>
      <c r="B42" s="25"/>
      <c r="C42" s="15" t="s">
        <v>93</v>
      </c>
      <c r="D42" s="26"/>
      <c r="E42" s="26"/>
      <c r="F42" s="26"/>
      <c r="G42" s="26"/>
      <c r="H42" s="26"/>
      <c r="I42" s="95"/>
      <c r="J42" s="26"/>
      <c r="K42" s="29"/>
    </row>
    <row r="43" spans="1:11" ht="6.95" customHeight="1">
      <c r="A43" s="24"/>
      <c r="B43" s="25"/>
      <c r="C43" s="26"/>
      <c r="D43" s="26"/>
      <c r="E43" s="26"/>
      <c r="F43" s="26"/>
      <c r="G43" s="26"/>
      <c r="H43" s="26"/>
      <c r="I43" s="95"/>
      <c r="J43" s="26"/>
      <c r="K43" s="29"/>
    </row>
    <row r="44" spans="1:11" ht="14.45" customHeight="1">
      <c r="A44" s="24"/>
      <c r="B44" s="25"/>
      <c r="C44" s="22" t="s">
        <v>18</v>
      </c>
      <c r="D44" s="26"/>
      <c r="E44" s="26"/>
      <c r="F44" s="26"/>
      <c r="G44" s="26"/>
      <c r="H44" s="26"/>
      <c r="I44" s="95"/>
      <c r="J44" s="26"/>
      <c r="K44" s="29"/>
    </row>
    <row r="45" spans="1:11" ht="22.5" customHeight="1">
      <c r="A45" s="24"/>
      <c r="B45" s="25"/>
      <c r="C45" s="26"/>
      <c r="D45" s="26"/>
      <c r="E45" s="342" t="str">
        <f>E7</f>
        <v>SOŠ obchodu, užitného umění a designu, Plzeň Nerudova 1214/33</v>
      </c>
      <c r="F45" s="342"/>
      <c r="G45" s="342"/>
      <c r="H45" s="342"/>
      <c r="I45" s="95"/>
      <c r="J45" s="26"/>
      <c r="K45" s="29"/>
    </row>
    <row r="46" spans="1:11" ht="14.45" customHeight="1">
      <c r="A46" s="24"/>
      <c r="B46" s="25"/>
      <c r="C46" s="22" t="s">
        <v>91</v>
      </c>
      <c r="D46" s="26"/>
      <c r="E46" s="26"/>
      <c r="F46" s="26"/>
      <c r="G46" s="26"/>
      <c r="H46" s="26"/>
      <c r="I46" s="95"/>
      <c r="J46" s="26"/>
      <c r="K46" s="29"/>
    </row>
    <row r="47" spans="1:11" ht="23.25" customHeight="1">
      <c r="A47" s="24"/>
      <c r="B47" s="25"/>
      <c r="C47" s="26"/>
      <c r="D47" s="26"/>
      <c r="E47" s="331" t="str">
        <f>E9</f>
        <v>01 - Bezbariérové úpravy v objektu</v>
      </c>
      <c r="F47" s="331"/>
      <c r="G47" s="331"/>
      <c r="H47" s="331"/>
      <c r="I47" s="95"/>
      <c r="J47" s="26"/>
      <c r="K47" s="29"/>
    </row>
    <row r="48" spans="1:11" ht="6.95" customHeight="1">
      <c r="A48" s="24"/>
      <c r="B48" s="25"/>
      <c r="C48" s="26"/>
      <c r="D48" s="26"/>
      <c r="E48" s="26"/>
      <c r="F48" s="26"/>
      <c r="G48" s="26"/>
      <c r="H48" s="26"/>
      <c r="I48" s="95"/>
      <c r="J48" s="26"/>
      <c r="K48" s="29"/>
    </row>
    <row r="49" spans="1:11" ht="18" customHeight="1">
      <c r="A49" s="24"/>
      <c r="B49" s="25"/>
      <c r="C49" s="22" t="s">
        <v>22</v>
      </c>
      <c r="D49" s="26"/>
      <c r="E49" s="26"/>
      <c r="F49" s="20" t="str">
        <f>F12</f>
        <v/>
      </c>
      <c r="G49" s="26"/>
      <c r="H49" s="26"/>
      <c r="I49" s="96" t="s">
        <v>24</v>
      </c>
      <c r="J49" s="54">
        <f>IF(J12="","",J12)</f>
        <v>43244</v>
      </c>
      <c r="K49" s="29"/>
    </row>
    <row r="50" spans="1:11" ht="6.95" customHeight="1">
      <c r="A50" s="24"/>
      <c r="B50" s="25"/>
      <c r="C50" s="26"/>
      <c r="D50" s="26"/>
      <c r="E50" s="26"/>
      <c r="F50" s="26"/>
      <c r="G50" s="26"/>
      <c r="H50" s="26"/>
      <c r="I50" s="95"/>
      <c r="J50" s="26"/>
      <c r="K50" s="29"/>
    </row>
    <row r="51" spans="1:11" ht="15">
      <c r="A51" s="24"/>
      <c r="B51" s="25"/>
      <c r="C51" s="22" t="s">
        <v>25</v>
      </c>
      <c r="D51" s="26"/>
      <c r="E51" s="26"/>
      <c r="F51" s="20" t="str">
        <f>E15</f>
        <v/>
      </c>
      <c r="G51" s="26"/>
      <c r="H51" s="26"/>
      <c r="I51" s="96" t="s">
        <v>31</v>
      </c>
      <c r="J51" s="20" t="str">
        <f>E21</f>
        <v/>
      </c>
      <c r="K51" s="29"/>
    </row>
    <row r="52" spans="1:11" ht="14.45" customHeight="1">
      <c r="A52" s="24"/>
      <c r="B52" s="25"/>
      <c r="C52" s="22" t="s">
        <v>29</v>
      </c>
      <c r="D52" s="26"/>
      <c r="E52" s="26"/>
      <c r="F52" s="20" t="str">
        <f>IF(E18="","",E18)</f>
        <v/>
      </c>
      <c r="G52" s="26"/>
      <c r="H52" s="26"/>
      <c r="I52" s="95"/>
      <c r="J52" s="26"/>
      <c r="K52" s="29"/>
    </row>
    <row r="53" spans="1:11" ht="10.35" customHeight="1">
      <c r="A53" s="24"/>
      <c r="B53" s="25"/>
      <c r="C53" s="26"/>
      <c r="D53" s="26"/>
      <c r="E53" s="26"/>
      <c r="F53" s="26"/>
      <c r="G53" s="26"/>
      <c r="H53" s="26"/>
      <c r="I53" s="95"/>
      <c r="J53" s="26"/>
      <c r="K53" s="29"/>
    </row>
    <row r="54" spans="1:11" ht="29.25" customHeight="1">
      <c r="A54" s="24"/>
      <c r="B54" s="25"/>
      <c r="C54" s="118" t="s">
        <v>94</v>
      </c>
      <c r="D54" s="108"/>
      <c r="E54" s="108"/>
      <c r="F54" s="108"/>
      <c r="G54" s="108"/>
      <c r="H54" s="108"/>
      <c r="I54" s="119"/>
      <c r="J54" s="120" t="s">
        <v>95</v>
      </c>
      <c r="K54" s="121"/>
    </row>
    <row r="55" spans="1:11" ht="10.35" customHeight="1">
      <c r="A55" s="24"/>
      <c r="B55" s="25"/>
      <c r="C55" s="26"/>
      <c r="D55" s="26"/>
      <c r="E55" s="26"/>
      <c r="F55" s="26"/>
      <c r="G55" s="26"/>
      <c r="H55" s="26"/>
      <c r="I55" s="95"/>
      <c r="J55" s="26"/>
      <c r="K55" s="29"/>
    </row>
    <row r="56" spans="1:47" ht="29.25" customHeight="1">
      <c r="A56" s="24"/>
      <c r="B56" s="25"/>
      <c r="C56" s="122" t="s">
        <v>96</v>
      </c>
      <c r="D56" s="26"/>
      <c r="E56" s="26"/>
      <c r="F56" s="26"/>
      <c r="G56" s="26"/>
      <c r="H56" s="26"/>
      <c r="I56" s="95"/>
      <c r="J56" s="66">
        <f>J98</f>
        <v>2425697.69</v>
      </c>
      <c r="K56" s="29"/>
      <c r="AU56" s="9" t="s">
        <v>97</v>
      </c>
    </row>
    <row r="57" spans="2:11" s="123" customFormat="1" ht="24.95" customHeight="1">
      <c r="B57" s="124"/>
      <c r="C57" s="125"/>
      <c r="D57" s="126" t="s">
        <v>98</v>
      </c>
      <c r="E57" s="127"/>
      <c r="F57" s="127"/>
      <c r="G57" s="127"/>
      <c r="H57" s="127"/>
      <c r="I57" s="128"/>
      <c r="J57" s="129">
        <f>J99</f>
        <v>313717.82000000007</v>
      </c>
      <c r="K57" s="130"/>
    </row>
    <row r="58" spans="2:11" s="131" customFormat="1" ht="19.9" customHeight="1">
      <c r="B58" s="132"/>
      <c r="C58" s="133"/>
      <c r="D58" s="134" t="s">
        <v>99</v>
      </c>
      <c r="E58" s="135"/>
      <c r="F58" s="135"/>
      <c r="G58" s="135"/>
      <c r="H58" s="135"/>
      <c r="I58" s="136"/>
      <c r="J58" s="137">
        <f>J100</f>
        <v>9192.609999999999</v>
      </c>
      <c r="K58" s="138"/>
    </row>
    <row r="59" spans="2:11" s="131" customFormat="1" ht="19.9" customHeight="1">
      <c r="B59" s="132"/>
      <c r="C59" s="133"/>
      <c r="D59" s="134" t="s">
        <v>100</v>
      </c>
      <c r="E59" s="135"/>
      <c r="F59" s="135"/>
      <c r="G59" s="135"/>
      <c r="H59" s="135"/>
      <c r="I59" s="136"/>
      <c r="J59" s="137">
        <f>J131</f>
        <v>17273.09</v>
      </c>
      <c r="K59" s="138"/>
    </row>
    <row r="60" spans="2:11" s="131" customFormat="1" ht="19.9" customHeight="1">
      <c r="B60" s="132"/>
      <c r="C60" s="133"/>
      <c r="D60" s="134" t="s">
        <v>101</v>
      </c>
      <c r="E60" s="135"/>
      <c r="F60" s="135"/>
      <c r="G60" s="135"/>
      <c r="H60" s="135"/>
      <c r="I60" s="136"/>
      <c r="J60" s="137">
        <f>J147</f>
        <v>48803.25</v>
      </c>
      <c r="K60" s="138"/>
    </row>
    <row r="61" spans="2:11" s="131" customFormat="1" ht="19.9" customHeight="1">
      <c r="B61" s="132"/>
      <c r="C61" s="133"/>
      <c r="D61" s="134" t="s">
        <v>102</v>
      </c>
      <c r="E61" s="135"/>
      <c r="F61" s="135"/>
      <c r="G61" s="135"/>
      <c r="H61" s="135"/>
      <c r="I61" s="136"/>
      <c r="J61" s="137">
        <f>J173</f>
        <v>8023.830000000002</v>
      </c>
      <c r="K61" s="138"/>
    </row>
    <row r="62" spans="2:11" s="131" customFormat="1" ht="19.9" customHeight="1">
      <c r="B62" s="132"/>
      <c r="C62" s="133"/>
      <c r="D62" s="134" t="s">
        <v>103</v>
      </c>
      <c r="E62" s="135"/>
      <c r="F62" s="135"/>
      <c r="G62" s="135"/>
      <c r="H62" s="135"/>
      <c r="I62" s="136"/>
      <c r="J62" s="137">
        <f>J189</f>
        <v>2937.69</v>
      </c>
      <c r="K62" s="138"/>
    </row>
    <row r="63" spans="2:11" s="131" customFormat="1" ht="19.9" customHeight="1">
      <c r="B63" s="132"/>
      <c r="C63" s="133"/>
      <c r="D63" s="134" t="s">
        <v>104</v>
      </c>
      <c r="E63" s="135"/>
      <c r="F63" s="135"/>
      <c r="G63" s="135"/>
      <c r="H63" s="135"/>
      <c r="I63" s="136"/>
      <c r="J63" s="137">
        <f>J195</f>
        <v>155558.86000000002</v>
      </c>
      <c r="K63" s="138"/>
    </row>
    <row r="64" spans="2:11" s="131" customFormat="1" ht="19.9" customHeight="1">
      <c r="B64" s="132"/>
      <c r="C64" s="133"/>
      <c r="D64" s="134" t="s">
        <v>105</v>
      </c>
      <c r="E64" s="135"/>
      <c r="F64" s="135"/>
      <c r="G64" s="135"/>
      <c r="H64" s="135"/>
      <c r="I64" s="136"/>
      <c r="J64" s="137">
        <f>J259</f>
        <v>38276.770000000004</v>
      </c>
      <c r="K64" s="138"/>
    </row>
    <row r="65" spans="2:11" s="131" customFormat="1" ht="19.9" customHeight="1">
      <c r="B65" s="132"/>
      <c r="C65" s="133"/>
      <c r="D65" s="134" t="s">
        <v>106</v>
      </c>
      <c r="E65" s="135"/>
      <c r="F65" s="135"/>
      <c r="G65" s="135"/>
      <c r="H65" s="135"/>
      <c r="I65" s="136"/>
      <c r="J65" s="137">
        <f>J311</f>
        <v>11161.390000000001</v>
      </c>
      <c r="K65" s="138"/>
    </row>
    <row r="66" spans="2:11" s="131" customFormat="1" ht="19.9" customHeight="1">
      <c r="B66" s="132"/>
      <c r="C66" s="133"/>
      <c r="D66" s="134" t="s">
        <v>107</v>
      </c>
      <c r="E66" s="135"/>
      <c r="F66" s="135"/>
      <c r="G66" s="135"/>
      <c r="H66" s="135"/>
      <c r="I66" s="136"/>
      <c r="J66" s="137">
        <f>J327</f>
        <v>22490.33</v>
      </c>
      <c r="K66" s="138"/>
    </row>
    <row r="67" spans="2:11" s="123" customFormat="1" ht="24.95" customHeight="1">
      <c r="B67" s="124"/>
      <c r="C67" s="125"/>
      <c r="D67" s="126" t="s">
        <v>108</v>
      </c>
      <c r="E67" s="127"/>
      <c r="F67" s="127"/>
      <c r="G67" s="127"/>
      <c r="H67" s="127"/>
      <c r="I67" s="128"/>
      <c r="J67" s="129">
        <f>J330</f>
        <v>1216324.8699999999</v>
      </c>
      <c r="K67" s="130"/>
    </row>
    <row r="68" spans="2:11" s="131" customFormat="1" ht="19.9" customHeight="1">
      <c r="B68" s="132"/>
      <c r="C68" s="133"/>
      <c r="D68" s="134" t="s">
        <v>109</v>
      </c>
      <c r="E68" s="135"/>
      <c r="F68" s="135"/>
      <c r="G68" s="135"/>
      <c r="H68" s="135"/>
      <c r="I68" s="136"/>
      <c r="J68" s="137">
        <f>J331</f>
        <v>6783.36</v>
      </c>
      <c r="K68" s="138"/>
    </row>
    <row r="69" spans="2:11" s="131" customFormat="1" ht="19.9" customHeight="1">
      <c r="B69" s="132"/>
      <c r="C69" s="133"/>
      <c r="D69" s="134" t="s">
        <v>110</v>
      </c>
      <c r="E69" s="135"/>
      <c r="F69" s="135"/>
      <c r="G69" s="135"/>
      <c r="H69" s="135"/>
      <c r="I69" s="136"/>
      <c r="J69" s="137">
        <f>J362</f>
        <v>2688</v>
      </c>
      <c r="K69" s="138"/>
    </row>
    <row r="70" spans="2:11" s="131" customFormat="1" ht="19.9" customHeight="1">
      <c r="B70" s="132"/>
      <c r="C70" s="133"/>
      <c r="D70" s="134" t="s">
        <v>111</v>
      </c>
      <c r="E70" s="135"/>
      <c r="F70" s="135"/>
      <c r="G70" s="135"/>
      <c r="H70" s="135"/>
      <c r="I70" s="136"/>
      <c r="J70" s="137">
        <f>J370</f>
        <v>57892.09</v>
      </c>
      <c r="K70" s="138"/>
    </row>
    <row r="71" spans="2:11" s="131" customFormat="1" ht="19.9" customHeight="1">
      <c r="B71" s="132"/>
      <c r="C71" s="133"/>
      <c r="D71" s="134" t="s">
        <v>112</v>
      </c>
      <c r="E71" s="135"/>
      <c r="F71" s="135"/>
      <c r="G71" s="135"/>
      <c r="H71" s="135"/>
      <c r="I71" s="136"/>
      <c r="J71" s="137">
        <f>J376</f>
        <v>15663.52</v>
      </c>
      <c r="K71" s="138"/>
    </row>
    <row r="72" spans="2:11" s="131" customFormat="1" ht="19.9" customHeight="1">
      <c r="B72" s="132"/>
      <c r="C72" s="133"/>
      <c r="D72" s="134" t="s">
        <v>113</v>
      </c>
      <c r="E72" s="135"/>
      <c r="F72" s="135"/>
      <c r="G72" s="135"/>
      <c r="H72" s="135"/>
      <c r="I72" s="136"/>
      <c r="J72" s="137">
        <f>J392</f>
        <v>5198.4</v>
      </c>
      <c r="K72" s="138"/>
    </row>
    <row r="73" spans="2:11" s="131" customFormat="1" ht="19.9" customHeight="1">
      <c r="B73" s="132"/>
      <c r="C73" s="133"/>
      <c r="D73" s="134" t="s">
        <v>114</v>
      </c>
      <c r="E73" s="135"/>
      <c r="F73" s="135"/>
      <c r="G73" s="135"/>
      <c r="H73" s="135"/>
      <c r="I73" s="136"/>
      <c r="J73" s="137">
        <f>J406</f>
        <v>1115835.95</v>
      </c>
      <c r="K73" s="138"/>
    </row>
    <row r="74" spans="2:11" s="131" customFormat="1" ht="19.9" customHeight="1">
      <c r="B74" s="132"/>
      <c r="C74" s="133"/>
      <c r="D74" s="134" t="s">
        <v>115</v>
      </c>
      <c r="E74" s="135"/>
      <c r="F74" s="135"/>
      <c r="G74" s="135"/>
      <c r="H74" s="135"/>
      <c r="I74" s="136"/>
      <c r="J74" s="137">
        <f>J414</f>
        <v>4409.79</v>
      </c>
      <c r="K74" s="138"/>
    </row>
    <row r="75" spans="2:11" s="131" customFormat="1" ht="19.9" customHeight="1">
      <c r="B75" s="132"/>
      <c r="C75" s="133"/>
      <c r="D75" s="134" t="s">
        <v>116</v>
      </c>
      <c r="E75" s="135"/>
      <c r="F75" s="135"/>
      <c r="G75" s="135"/>
      <c r="H75" s="135"/>
      <c r="I75" s="136"/>
      <c r="J75" s="137">
        <f>J432</f>
        <v>4982.25</v>
      </c>
      <c r="K75" s="138"/>
    </row>
    <row r="76" spans="2:11" s="131" customFormat="1" ht="19.9" customHeight="1">
      <c r="B76" s="132"/>
      <c r="C76" s="133"/>
      <c r="D76" s="134" t="s">
        <v>117</v>
      </c>
      <c r="E76" s="135"/>
      <c r="F76" s="135"/>
      <c r="G76" s="135"/>
      <c r="H76" s="135"/>
      <c r="I76" s="136"/>
      <c r="J76" s="137">
        <f>J436</f>
        <v>2871.51</v>
      </c>
      <c r="K76" s="138"/>
    </row>
    <row r="77" spans="2:11" s="123" customFormat="1" ht="24.95" customHeight="1">
      <c r="B77" s="124"/>
      <c r="C77" s="125"/>
      <c r="D77" s="126" t="s">
        <v>118</v>
      </c>
      <c r="E77" s="127"/>
      <c r="F77" s="127"/>
      <c r="G77" s="127"/>
      <c r="H77" s="127"/>
      <c r="I77" s="128"/>
      <c r="J77" s="129">
        <f>J452</f>
        <v>0</v>
      </c>
      <c r="K77" s="130"/>
    </row>
    <row r="78" spans="2:11" s="131" customFormat="1" ht="19.9" customHeight="1">
      <c r="B78" s="132"/>
      <c r="C78" s="133"/>
      <c r="D78" s="134" t="s">
        <v>119</v>
      </c>
      <c r="E78" s="135"/>
      <c r="F78" s="135"/>
      <c r="G78" s="135"/>
      <c r="H78" s="135"/>
      <c r="I78" s="136"/>
      <c r="J78" s="137">
        <f>J453</f>
        <v>0</v>
      </c>
      <c r="K78" s="138"/>
    </row>
    <row r="79" spans="2:11" s="24" customFormat="1" ht="21.75" customHeight="1">
      <c r="B79" s="25"/>
      <c r="C79" s="26"/>
      <c r="D79" s="26"/>
      <c r="E79" s="26"/>
      <c r="F79" s="26"/>
      <c r="G79" s="26"/>
      <c r="H79" s="26"/>
      <c r="I79" s="95"/>
      <c r="J79" s="26"/>
      <c r="K79" s="29"/>
    </row>
    <row r="80" spans="1:11" ht="6.95" customHeight="1">
      <c r="A80" s="24"/>
      <c r="B80" s="41"/>
      <c r="C80" s="42"/>
      <c r="D80" s="42"/>
      <c r="E80" s="42"/>
      <c r="F80" s="42"/>
      <c r="G80" s="42"/>
      <c r="H80" s="42"/>
      <c r="I80" s="115"/>
      <c r="J80" s="42"/>
      <c r="K80" s="43"/>
    </row>
    <row r="81" ht="13.5">
      <c r="I81"/>
    </row>
    <row r="84" spans="2:12" s="24" customFormat="1" ht="6.95" customHeight="1">
      <c r="B84" s="44"/>
      <c r="C84" s="45"/>
      <c r="D84" s="45"/>
      <c r="E84" s="45"/>
      <c r="F84" s="45"/>
      <c r="G84" s="45"/>
      <c r="H84" s="45"/>
      <c r="I84" s="116"/>
      <c r="J84" s="45"/>
      <c r="K84" s="45"/>
      <c r="L84" s="25"/>
    </row>
    <row r="85" spans="1:12" ht="36.95" customHeight="1">
      <c r="A85" s="24"/>
      <c r="B85" s="25"/>
      <c r="C85" s="46" t="s">
        <v>120</v>
      </c>
      <c r="I85"/>
      <c r="L85" s="25"/>
    </row>
    <row r="86" spans="1:12" ht="6.95" customHeight="1">
      <c r="A86" s="24"/>
      <c r="B86" s="25"/>
      <c r="I86"/>
      <c r="L86" s="25"/>
    </row>
    <row r="87" spans="1:12" ht="14.45" customHeight="1">
      <c r="A87" s="24"/>
      <c r="B87" s="25"/>
      <c r="C87" s="49" t="s">
        <v>18</v>
      </c>
      <c r="I87"/>
      <c r="L87" s="25"/>
    </row>
    <row r="88" spans="1:12" ht="22.5" customHeight="1">
      <c r="A88" s="24"/>
      <c r="B88" s="25"/>
      <c r="E88" s="342" t="str">
        <f>E7</f>
        <v>SOŠ obchodu, užitného umění a designu, Plzeň Nerudova 1214/33</v>
      </c>
      <c r="F88" s="342"/>
      <c r="G88" s="342"/>
      <c r="H88" s="342"/>
      <c r="I88"/>
      <c r="L88" s="25"/>
    </row>
    <row r="89" spans="1:12" ht="14.45" customHeight="1">
      <c r="A89" s="24"/>
      <c r="B89" s="25"/>
      <c r="C89" s="49" t="s">
        <v>91</v>
      </c>
      <c r="I89"/>
      <c r="L89" s="25"/>
    </row>
    <row r="90" spans="1:12" ht="23.25" customHeight="1">
      <c r="A90" s="24"/>
      <c r="B90" s="25"/>
      <c r="E90" s="331" t="str">
        <f>E9</f>
        <v>01 - Bezbariérové úpravy v objektu</v>
      </c>
      <c r="F90" s="331"/>
      <c r="G90" s="331"/>
      <c r="H90" s="331"/>
      <c r="I90"/>
      <c r="L90" s="25"/>
    </row>
    <row r="91" spans="1:12" ht="6.95" customHeight="1">
      <c r="A91" s="24"/>
      <c r="B91" s="25"/>
      <c r="I91"/>
      <c r="L91" s="25"/>
    </row>
    <row r="92" spans="1:12" ht="18" customHeight="1">
      <c r="A92" s="24"/>
      <c r="B92" s="25"/>
      <c r="C92" s="49" t="s">
        <v>22</v>
      </c>
      <c r="F92" s="139" t="str">
        <f>F12</f>
        <v/>
      </c>
      <c r="I92" s="140" t="s">
        <v>24</v>
      </c>
      <c r="J92" s="141">
        <f>IF(J12="","",J12)</f>
        <v>43244</v>
      </c>
      <c r="L92" s="25"/>
    </row>
    <row r="93" spans="1:12" ht="6.95" customHeight="1">
      <c r="A93" s="24"/>
      <c r="B93" s="25"/>
      <c r="I93"/>
      <c r="L93" s="25"/>
    </row>
    <row r="94" spans="1:12" ht="15">
      <c r="A94" s="24"/>
      <c r="B94" s="25"/>
      <c r="C94" s="49" t="s">
        <v>25</v>
      </c>
      <c r="F94" s="139" t="str">
        <f>E15</f>
        <v/>
      </c>
      <c r="I94" s="140" t="s">
        <v>31</v>
      </c>
      <c r="J94" s="139" t="str">
        <f>E21</f>
        <v/>
      </c>
      <c r="L94" s="25"/>
    </row>
    <row r="95" spans="1:12" ht="14.45" customHeight="1">
      <c r="A95" s="24"/>
      <c r="B95" s="25"/>
      <c r="C95" s="49" t="s">
        <v>29</v>
      </c>
      <c r="F95" s="139" t="str">
        <f>IF(E18="","",E18)</f>
        <v/>
      </c>
      <c r="I95"/>
      <c r="L95" s="25"/>
    </row>
    <row r="96" spans="1:12" ht="10.35" customHeight="1">
      <c r="A96" s="24"/>
      <c r="B96" s="25"/>
      <c r="I96"/>
      <c r="L96" s="25"/>
    </row>
    <row r="97" spans="2:20" s="142" customFormat="1" ht="29.25" customHeight="1">
      <c r="B97" s="143"/>
      <c r="C97" s="144" t="s">
        <v>121</v>
      </c>
      <c r="D97" s="145" t="s">
        <v>52</v>
      </c>
      <c r="E97" s="145" t="s">
        <v>48</v>
      </c>
      <c r="F97" s="145" t="s">
        <v>122</v>
      </c>
      <c r="G97" s="145" t="s">
        <v>123</v>
      </c>
      <c r="H97" s="145" t="s">
        <v>124</v>
      </c>
      <c r="I97" s="146" t="s">
        <v>125</v>
      </c>
      <c r="J97" s="145" t="s">
        <v>95</v>
      </c>
      <c r="K97" s="147" t="s">
        <v>126</v>
      </c>
      <c r="L97" s="143"/>
      <c r="M97" s="60" t="s">
        <v>127</v>
      </c>
      <c r="N97" s="61" t="s">
        <v>37</v>
      </c>
      <c r="O97" s="61" t="s">
        <v>128</v>
      </c>
      <c r="P97" s="61" t="s">
        <v>129</v>
      </c>
      <c r="Q97" s="61" t="s">
        <v>130</v>
      </c>
      <c r="R97" s="61" t="s">
        <v>131</v>
      </c>
      <c r="S97" s="61" t="s">
        <v>132</v>
      </c>
      <c r="T97" s="62" t="s">
        <v>133</v>
      </c>
    </row>
    <row r="98" spans="2:63" s="24" customFormat="1" ht="29.25" customHeight="1">
      <c r="B98" s="25"/>
      <c r="C98" s="64" t="s">
        <v>96</v>
      </c>
      <c r="J98" s="148">
        <f>BK98</f>
        <v>2425697.69</v>
      </c>
      <c r="L98" s="25"/>
      <c r="M98" s="63"/>
      <c r="N98" s="55"/>
      <c r="O98" s="55"/>
      <c r="P98" s="149">
        <f>P99+P330+P452</f>
        <v>0</v>
      </c>
      <c r="Q98" s="55"/>
      <c r="R98" s="149">
        <f>R99+R330+R452</f>
        <v>49.645628779999996</v>
      </c>
      <c r="S98" s="55"/>
      <c r="T98" s="150">
        <f>T99+T330+T452</f>
        <v>15.248032200000003</v>
      </c>
      <c r="AT98" s="9" t="s">
        <v>66</v>
      </c>
      <c r="AU98" s="9" t="s">
        <v>97</v>
      </c>
      <c r="BK98" s="151">
        <f>BK99+BK330+BK452</f>
        <v>2425697.69</v>
      </c>
    </row>
    <row r="99" spans="2:63" s="152" customFormat="1" ht="37.35" customHeight="1">
      <c r="B99" s="153"/>
      <c r="D99" s="154" t="s">
        <v>66</v>
      </c>
      <c r="E99" s="155" t="s">
        <v>134</v>
      </c>
      <c r="F99" s="155" t="s">
        <v>135</v>
      </c>
      <c r="I99" s="156"/>
      <c r="J99" s="157">
        <f>BK99</f>
        <v>313717.82000000007</v>
      </c>
      <c r="L99" s="153"/>
      <c r="M99" s="158"/>
      <c r="N99" s="159"/>
      <c r="O99" s="159"/>
      <c r="P99" s="160">
        <f>P100+P131+P147+P173+P189+P195+P259+P311+P327</f>
        <v>0</v>
      </c>
      <c r="Q99" s="159"/>
      <c r="R99" s="160">
        <f>R100+R131+R147+R173+R189+R195+R259+R311+R327</f>
        <v>31.766065449999996</v>
      </c>
      <c r="S99" s="159"/>
      <c r="T99" s="161">
        <f>T100+T131+T147+T173+T189+T195+T259+T311+T327</f>
        <v>15.156107000000002</v>
      </c>
      <c r="AR99" s="154" t="s">
        <v>75</v>
      </c>
      <c r="AT99" s="162" t="s">
        <v>66</v>
      </c>
      <c r="AU99" s="162" t="s">
        <v>67</v>
      </c>
      <c r="AY99" s="154" t="s">
        <v>136</v>
      </c>
      <c r="BK99" s="163">
        <f>BK100+BK131+BK147+BK173+BK189+BK195+BK259+BK311+BK327</f>
        <v>313717.82000000007</v>
      </c>
    </row>
    <row r="100" spans="1:63" ht="19.9" customHeight="1">
      <c r="A100" s="152"/>
      <c r="B100" s="153"/>
      <c r="C100" s="152"/>
      <c r="D100" s="164" t="s">
        <v>66</v>
      </c>
      <c r="E100" s="165" t="s">
        <v>75</v>
      </c>
      <c r="F100" s="165" t="s">
        <v>137</v>
      </c>
      <c r="I100" s="156"/>
      <c r="J100" s="166">
        <f>BK100</f>
        <v>9192.609999999999</v>
      </c>
      <c r="L100" s="153"/>
      <c r="M100" s="158"/>
      <c r="N100" s="159"/>
      <c r="O100" s="159"/>
      <c r="P100" s="160">
        <f>SUM(P101:P130)</f>
        <v>0</v>
      </c>
      <c r="Q100" s="159"/>
      <c r="R100" s="160">
        <f>SUM(R101:R130)</f>
        <v>0</v>
      </c>
      <c r="S100" s="159"/>
      <c r="T100" s="161">
        <f>SUM(T101:T130)</f>
        <v>4.9248</v>
      </c>
      <c r="AR100" s="154" t="s">
        <v>75</v>
      </c>
      <c r="AT100" s="162" t="s">
        <v>66</v>
      </c>
      <c r="AU100" s="162" t="s">
        <v>75</v>
      </c>
      <c r="AY100" s="154" t="s">
        <v>136</v>
      </c>
      <c r="BK100" s="163">
        <f>SUM(BK101:BK130)</f>
        <v>9192.609999999999</v>
      </c>
    </row>
    <row r="101" spans="2:65" s="24" customFormat="1" ht="22.5" customHeight="1">
      <c r="B101" s="167"/>
      <c r="C101" s="168" t="s">
        <v>75</v>
      </c>
      <c r="D101" s="168" t="s">
        <v>138</v>
      </c>
      <c r="E101" s="169" t="s">
        <v>139</v>
      </c>
      <c r="F101" s="170" t="s">
        <v>140</v>
      </c>
      <c r="G101" s="171" t="s">
        <v>141</v>
      </c>
      <c r="H101" s="172">
        <v>8.64</v>
      </c>
      <c r="I101" s="173">
        <v>17.9</v>
      </c>
      <c r="J101" s="174">
        <f>ROUND(I101*H101,2)</f>
        <v>154.66</v>
      </c>
      <c r="K101" s="170" t="s">
        <v>142</v>
      </c>
      <c r="L101" s="25"/>
      <c r="M101" s="175"/>
      <c r="N101" s="176" t="s">
        <v>38</v>
      </c>
      <c r="O101" s="26"/>
      <c r="P101" s="177">
        <f>O101*H101</f>
        <v>0</v>
      </c>
      <c r="Q101" s="177">
        <v>0</v>
      </c>
      <c r="R101" s="177">
        <f>Q101*H101</f>
        <v>0</v>
      </c>
      <c r="S101" s="177">
        <v>0.18</v>
      </c>
      <c r="T101" s="178">
        <f>S101*H101</f>
        <v>1.5552000000000001</v>
      </c>
      <c r="AR101" s="9" t="s">
        <v>143</v>
      </c>
      <c r="AT101" s="9" t="s">
        <v>138</v>
      </c>
      <c r="AU101" s="9" t="s">
        <v>77</v>
      </c>
      <c r="AY101" s="9" t="s">
        <v>136</v>
      </c>
      <c r="BE101" s="179">
        <f>IF(N101="základní",J101,0)</f>
        <v>154.66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9" t="s">
        <v>75</v>
      </c>
      <c r="BK101" s="179">
        <f>ROUND(I101*H101,2)</f>
        <v>154.66</v>
      </c>
      <c r="BL101" s="9" t="s">
        <v>143</v>
      </c>
      <c r="BM101" s="9" t="s">
        <v>144</v>
      </c>
    </row>
    <row r="102" spans="1:47" ht="40.5">
      <c r="A102" s="24"/>
      <c r="B102" s="25"/>
      <c r="D102" s="180" t="s">
        <v>145</v>
      </c>
      <c r="F102" s="181" t="s">
        <v>146</v>
      </c>
      <c r="I102" s="182"/>
      <c r="L102" s="25"/>
      <c r="M102" s="183"/>
      <c r="N102" s="26"/>
      <c r="O102" s="26"/>
      <c r="P102" s="26"/>
      <c r="Q102" s="26"/>
      <c r="R102" s="26"/>
      <c r="S102" s="26"/>
      <c r="T102" s="57"/>
      <c r="AT102" s="9" t="s">
        <v>145</v>
      </c>
      <c r="AU102" s="9" t="s">
        <v>77</v>
      </c>
    </row>
    <row r="103" spans="2:51" s="184" customFormat="1" ht="13.5">
      <c r="B103" s="185"/>
      <c r="D103" s="186" t="s">
        <v>147</v>
      </c>
      <c r="E103" s="187"/>
      <c r="F103" s="188" t="s">
        <v>148</v>
      </c>
      <c r="H103" s="189">
        <v>8.64</v>
      </c>
      <c r="I103" s="190"/>
      <c r="L103" s="185"/>
      <c r="M103" s="191"/>
      <c r="N103" s="192"/>
      <c r="O103" s="192"/>
      <c r="P103" s="192"/>
      <c r="Q103" s="192"/>
      <c r="R103" s="192"/>
      <c r="S103" s="192"/>
      <c r="T103" s="193"/>
      <c r="AT103" s="194" t="s">
        <v>147</v>
      </c>
      <c r="AU103" s="194" t="s">
        <v>77</v>
      </c>
      <c r="AV103" s="184" t="s">
        <v>77</v>
      </c>
      <c r="AW103" s="184" t="s">
        <v>30</v>
      </c>
      <c r="AX103" s="184" t="s">
        <v>75</v>
      </c>
      <c r="AY103" s="194" t="s">
        <v>136</v>
      </c>
    </row>
    <row r="104" spans="2:65" s="24" customFormat="1" ht="22.5" customHeight="1">
      <c r="B104" s="167"/>
      <c r="C104" s="168" t="s">
        <v>77</v>
      </c>
      <c r="D104" s="168" t="s">
        <v>138</v>
      </c>
      <c r="E104" s="169" t="s">
        <v>149</v>
      </c>
      <c r="F104" s="170" t="s">
        <v>150</v>
      </c>
      <c r="G104" s="171" t="s">
        <v>141</v>
      </c>
      <c r="H104" s="172">
        <v>8.64</v>
      </c>
      <c r="I104" s="173">
        <v>28.76</v>
      </c>
      <c r="J104" s="174">
        <f>ROUND(I104*H104,2)</f>
        <v>248.49</v>
      </c>
      <c r="K104" s="170" t="s">
        <v>142</v>
      </c>
      <c r="L104" s="25"/>
      <c r="M104" s="175"/>
      <c r="N104" s="176" t="s">
        <v>38</v>
      </c>
      <c r="O104" s="26"/>
      <c r="P104" s="177">
        <f>O104*H104</f>
        <v>0</v>
      </c>
      <c r="Q104" s="177">
        <v>0</v>
      </c>
      <c r="R104" s="177">
        <f>Q104*H104</f>
        <v>0</v>
      </c>
      <c r="S104" s="177">
        <v>0.17</v>
      </c>
      <c r="T104" s="178">
        <f>S104*H104</f>
        <v>1.4688</v>
      </c>
      <c r="AR104" s="9" t="s">
        <v>151</v>
      </c>
      <c r="AT104" s="9" t="s">
        <v>138</v>
      </c>
      <c r="AU104" s="9" t="s">
        <v>77</v>
      </c>
      <c r="AY104" s="9" t="s">
        <v>136</v>
      </c>
      <c r="BE104" s="179">
        <f>IF(N104="základní",J104,0)</f>
        <v>248.49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9" t="s">
        <v>75</v>
      </c>
      <c r="BK104" s="179">
        <f>ROUND(I104*H104,2)</f>
        <v>248.49</v>
      </c>
      <c r="BL104" s="9" t="s">
        <v>151</v>
      </c>
      <c r="BM104" s="9" t="s">
        <v>152</v>
      </c>
    </row>
    <row r="105" spans="1:47" ht="40.5">
      <c r="A105" s="24"/>
      <c r="B105" s="25"/>
      <c r="D105" s="180" t="s">
        <v>145</v>
      </c>
      <c r="F105" s="181" t="s">
        <v>153</v>
      </c>
      <c r="I105" s="182"/>
      <c r="L105" s="25"/>
      <c r="M105" s="183"/>
      <c r="N105" s="26"/>
      <c r="O105" s="26"/>
      <c r="P105" s="26"/>
      <c r="Q105" s="26"/>
      <c r="R105" s="26"/>
      <c r="S105" s="26"/>
      <c r="T105" s="57"/>
      <c r="AT105" s="9" t="s">
        <v>145</v>
      </c>
      <c r="AU105" s="9" t="s">
        <v>77</v>
      </c>
    </row>
    <row r="106" spans="2:51" s="184" customFormat="1" ht="13.5">
      <c r="B106" s="185"/>
      <c r="D106" s="186" t="s">
        <v>147</v>
      </c>
      <c r="E106" s="187"/>
      <c r="F106" s="188" t="s">
        <v>148</v>
      </c>
      <c r="H106" s="189">
        <v>8.64</v>
      </c>
      <c r="I106" s="190"/>
      <c r="L106" s="185"/>
      <c r="M106" s="191"/>
      <c r="N106" s="192"/>
      <c r="O106" s="192"/>
      <c r="P106" s="192"/>
      <c r="Q106" s="192"/>
      <c r="R106" s="192"/>
      <c r="S106" s="192"/>
      <c r="T106" s="193"/>
      <c r="AT106" s="194" t="s">
        <v>147</v>
      </c>
      <c r="AU106" s="194" t="s">
        <v>77</v>
      </c>
      <c r="AV106" s="184" t="s">
        <v>77</v>
      </c>
      <c r="AW106" s="184" t="s">
        <v>30</v>
      </c>
      <c r="AX106" s="184" t="s">
        <v>75</v>
      </c>
      <c r="AY106" s="194" t="s">
        <v>136</v>
      </c>
    </row>
    <row r="107" spans="2:65" s="24" customFormat="1" ht="22.5" customHeight="1">
      <c r="B107" s="167"/>
      <c r="C107" s="168" t="s">
        <v>154</v>
      </c>
      <c r="D107" s="168" t="s">
        <v>138</v>
      </c>
      <c r="E107" s="169" t="s">
        <v>155</v>
      </c>
      <c r="F107" s="170" t="s">
        <v>156</v>
      </c>
      <c r="G107" s="171" t="s">
        <v>141</v>
      </c>
      <c r="H107" s="172">
        <v>8.64</v>
      </c>
      <c r="I107" s="173">
        <v>51.25</v>
      </c>
      <c r="J107" s="174">
        <f>ROUND(I107*H107,2)</f>
        <v>442.8</v>
      </c>
      <c r="K107" s="170" t="s">
        <v>142</v>
      </c>
      <c r="L107" s="25"/>
      <c r="M107" s="175"/>
      <c r="N107" s="176" t="s">
        <v>38</v>
      </c>
      <c r="O107" s="26"/>
      <c r="P107" s="177">
        <f>O107*H107</f>
        <v>0</v>
      </c>
      <c r="Q107" s="177">
        <v>0</v>
      </c>
      <c r="R107" s="177">
        <f>Q107*H107</f>
        <v>0</v>
      </c>
      <c r="S107" s="177">
        <v>0.22</v>
      </c>
      <c r="T107" s="178">
        <f>S107*H107</f>
        <v>1.9008</v>
      </c>
      <c r="AR107" s="9" t="s">
        <v>151</v>
      </c>
      <c r="AT107" s="9" t="s">
        <v>138</v>
      </c>
      <c r="AU107" s="9" t="s">
        <v>77</v>
      </c>
      <c r="AY107" s="9" t="s">
        <v>136</v>
      </c>
      <c r="BE107" s="179">
        <f>IF(N107="základní",J107,0)</f>
        <v>442.8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9" t="s">
        <v>75</v>
      </c>
      <c r="BK107" s="179">
        <f>ROUND(I107*H107,2)</f>
        <v>442.8</v>
      </c>
      <c r="BL107" s="9" t="s">
        <v>151</v>
      </c>
      <c r="BM107" s="9" t="s">
        <v>157</v>
      </c>
    </row>
    <row r="108" spans="1:47" ht="40.5">
      <c r="A108" s="24"/>
      <c r="B108" s="25"/>
      <c r="D108" s="180" t="s">
        <v>145</v>
      </c>
      <c r="F108" s="181" t="s">
        <v>158</v>
      </c>
      <c r="I108" s="182"/>
      <c r="L108" s="25"/>
      <c r="M108" s="183"/>
      <c r="N108" s="26"/>
      <c r="O108" s="26"/>
      <c r="P108" s="26"/>
      <c r="Q108" s="26"/>
      <c r="R108" s="26"/>
      <c r="S108" s="26"/>
      <c r="T108" s="57"/>
      <c r="AT108" s="9" t="s">
        <v>145</v>
      </c>
      <c r="AU108" s="9" t="s">
        <v>77</v>
      </c>
    </row>
    <row r="109" spans="2:51" s="184" customFormat="1" ht="13.5">
      <c r="B109" s="185"/>
      <c r="D109" s="186" t="s">
        <v>147</v>
      </c>
      <c r="E109" s="187"/>
      <c r="F109" s="188" t="s">
        <v>148</v>
      </c>
      <c r="H109" s="189">
        <v>8.64</v>
      </c>
      <c r="I109" s="190"/>
      <c r="L109" s="185"/>
      <c r="M109" s="191"/>
      <c r="N109" s="192"/>
      <c r="O109" s="192"/>
      <c r="P109" s="192"/>
      <c r="Q109" s="192"/>
      <c r="R109" s="192"/>
      <c r="S109" s="192"/>
      <c r="T109" s="193"/>
      <c r="AT109" s="194" t="s">
        <v>147</v>
      </c>
      <c r="AU109" s="194" t="s">
        <v>77</v>
      </c>
      <c r="AV109" s="184" t="s">
        <v>77</v>
      </c>
      <c r="AW109" s="184" t="s">
        <v>30</v>
      </c>
      <c r="AX109" s="184" t="s">
        <v>75</v>
      </c>
      <c r="AY109" s="194" t="s">
        <v>136</v>
      </c>
    </row>
    <row r="110" spans="2:65" s="24" customFormat="1" ht="22.5" customHeight="1">
      <c r="B110" s="167"/>
      <c r="C110" s="168" t="s">
        <v>151</v>
      </c>
      <c r="D110" s="168" t="s">
        <v>138</v>
      </c>
      <c r="E110" s="169" t="s">
        <v>159</v>
      </c>
      <c r="F110" s="170" t="s">
        <v>160</v>
      </c>
      <c r="G110" s="171" t="s">
        <v>161</v>
      </c>
      <c r="H110" s="172">
        <v>12.096</v>
      </c>
      <c r="I110" s="173">
        <v>242</v>
      </c>
      <c r="J110" s="174">
        <f>ROUND(I110*H110,2)</f>
        <v>2927.23</v>
      </c>
      <c r="K110" s="170" t="s">
        <v>142</v>
      </c>
      <c r="L110" s="25"/>
      <c r="M110" s="175"/>
      <c r="N110" s="176" t="s">
        <v>38</v>
      </c>
      <c r="O110" s="26"/>
      <c r="P110" s="177">
        <f>O110*H110</f>
        <v>0</v>
      </c>
      <c r="Q110" s="177">
        <v>0</v>
      </c>
      <c r="R110" s="177">
        <f>Q110*H110</f>
        <v>0</v>
      </c>
      <c r="S110" s="177">
        <v>0</v>
      </c>
      <c r="T110" s="178">
        <f>S110*H110</f>
        <v>0</v>
      </c>
      <c r="AR110" s="9" t="s">
        <v>151</v>
      </c>
      <c r="AT110" s="9" t="s">
        <v>138</v>
      </c>
      <c r="AU110" s="9" t="s">
        <v>77</v>
      </c>
      <c r="AY110" s="9" t="s">
        <v>136</v>
      </c>
      <c r="BE110" s="179">
        <f>IF(N110="základní",J110,0)</f>
        <v>2927.23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9" t="s">
        <v>75</v>
      </c>
      <c r="BK110" s="179">
        <f>ROUND(I110*H110,2)</f>
        <v>2927.23</v>
      </c>
      <c r="BL110" s="9" t="s">
        <v>151</v>
      </c>
      <c r="BM110" s="9" t="s">
        <v>162</v>
      </c>
    </row>
    <row r="111" spans="1:47" ht="27">
      <c r="A111" s="24"/>
      <c r="B111" s="25"/>
      <c r="D111" s="180" t="s">
        <v>145</v>
      </c>
      <c r="F111" s="181" t="s">
        <v>163</v>
      </c>
      <c r="I111" s="182"/>
      <c r="L111" s="25"/>
      <c r="M111" s="183"/>
      <c r="N111" s="26"/>
      <c r="O111" s="26"/>
      <c r="P111" s="26"/>
      <c r="Q111" s="26"/>
      <c r="R111" s="26"/>
      <c r="S111" s="26"/>
      <c r="T111" s="57"/>
      <c r="AT111" s="9" t="s">
        <v>145</v>
      </c>
      <c r="AU111" s="9" t="s">
        <v>77</v>
      </c>
    </row>
    <row r="112" spans="2:51" s="184" customFormat="1" ht="13.5">
      <c r="B112" s="185"/>
      <c r="D112" s="186" t="s">
        <v>147</v>
      </c>
      <c r="E112" s="187"/>
      <c r="F112" s="188" t="s">
        <v>164</v>
      </c>
      <c r="H112" s="189">
        <v>12.096</v>
      </c>
      <c r="I112" s="190"/>
      <c r="L112" s="185"/>
      <c r="M112" s="191"/>
      <c r="N112" s="192"/>
      <c r="O112" s="192"/>
      <c r="P112" s="192"/>
      <c r="Q112" s="192"/>
      <c r="R112" s="192"/>
      <c r="S112" s="192"/>
      <c r="T112" s="193"/>
      <c r="AT112" s="194" t="s">
        <v>147</v>
      </c>
      <c r="AU112" s="194" t="s">
        <v>77</v>
      </c>
      <c r="AV112" s="184" t="s">
        <v>77</v>
      </c>
      <c r="AW112" s="184" t="s">
        <v>30</v>
      </c>
      <c r="AX112" s="184" t="s">
        <v>75</v>
      </c>
      <c r="AY112" s="194" t="s">
        <v>136</v>
      </c>
    </row>
    <row r="113" spans="2:65" s="24" customFormat="1" ht="22.5" customHeight="1">
      <c r="B113" s="167"/>
      <c r="C113" s="168" t="s">
        <v>165</v>
      </c>
      <c r="D113" s="168" t="s">
        <v>138</v>
      </c>
      <c r="E113" s="169" t="s">
        <v>166</v>
      </c>
      <c r="F113" s="170" t="s">
        <v>167</v>
      </c>
      <c r="G113" s="171" t="s">
        <v>161</v>
      </c>
      <c r="H113" s="172">
        <v>6.048</v>
      </c>
      <c r="I113" s="173">
        <v>25.2</v>
      </c>
      <c r="J113" s="174">
        <f>ROUND(I113*H113,2)</f>
        <v>152.41</v>
      </c>
      <c r="K113" s="170" t="s">
        <v>142</v>
      </c>
      <c r="L113" s="25"/>
      <c r="M113" s="175"/>
      <c r="N113" s="176" t="s">
        <v>38</v>
      </c>
      <c r="O113" s="26"/>
      <c r="P113" s="177">
        <f>O113*H113</f>
        <v>0</v>
      </c>
      <c r="Q113" s="177">
        <v>0</v>
      </c>
      <c r="R113" s="177">
        <f>Q113*H113</f>
        <v>0</v>
      </c>
      <c r="S113" s="177">
        <v>0</v>
      </c>
      <c r="T113" s="178">
        <f>S113*H113</f>
        <v>0</v>
      </c>
      <c r="AR113" s="9" t="s">
        <v>151</v>
      </c>
      <c r="AT113" s="9" t="s">
        <v>138</v>
      </c>
      <c r="AU113" s="9" t="s">
        <v>77</v>
      </c>
      <c r="AY113" s="9" t="s">
        <v>136</v>
      </c>
      <c r="BE113" s="179">
        <f>IF(N113="základní",J113,0)</f>
        <v>152.41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9" t="s">
        <v>75</v>
      </c>
      <c r="BK113" s="179">
        <f>ROUND(I113*H113,2)</f>
        <v>152.41</v>
      </c>
      <c r="BL113" s="9" t="s">
        <v>151</v>
      </c>
      <c r="BM113" s="9" t="s">
        <v>168</v>
      </c>
    </row>
    <row r="114" spans="1:47" ht="27">
      <c r="A114" s="24"/>
      <c r="B114" s="25"/>
      <c r="D114" s="180" t="s">
        <v>145</v>
      </c>
      <c r="F114" s="181" t="s">
        <v>169</v>
      </c>
      <c r="I114" s="182"/>
      <c r="L114" s="25"/>
      <c r="M114" s="183"/>
      <c r="N114" s="26"/>
      <c r="O114" s="26"/>
      <c r="P114" s="26"/>
      <c r="Q114" s="26"/>
      <c r="R114" s="26"/>
      <c r="S114" s="26"/>
      <c r="T114" s="57"/>
      <c r="AT114" s="9" t="s">
        <v>145</v>
      </c>
      <c r="AU114" s="9" t="s">
        <v>77</v>
      </c>
    </row>
    <row r="115" spans="2:51" s="184" customFormat="1" ht="13.5">
      <c r="B115" s="185"/>
      <c r="D115" s="180" t="s">
        <v>147</v>
      </c>
      <c r="E115" s="194"/>
      <c r="F115" s="195" t="s">
        <v>164</v>
      </c>
      <c r="H115" s="196">
        <v>12.096</v>
      </c>
      <c r="I115" s="190"/>
      <c r="L115" s="185"/>
      <c r="M115" s="191"/>
      <c r="N115" s="192"/>
      <c r="O115" s="192"/>
      <c r="P115" s="192"/>
      <c r="Q115" s="192"/>
      <c r="R115" s="192"/>
      <c r="S115" s="192"/>
      <c r="T115" s="193"/>
      <c r="AT115" s="194" t="s">
        <v>147</v>
      </c>
      <c r="AU115" s="194" t="s">
        <v>77</v>
      </c>
      <c r="AV115" s="184" t="s">
        <v>77</v>
      </c>
      <c r="AW115" s="184" t="s">
        <v>30</v>
      </c>
      <c r="AX115" s="184" t="s">
        <v>75</v>
      </c>
      <c r="AY115" s="194" t="s">
        <v>136</v>
      </c>
    </row>
    <row r="116" spans="1:51" ht="13.5">
      <c r="A116" s="184"/>
      <c r="B116" s="185"/>
      <c r="C116" s="184"/>
      <c r="D116" s="186" t="s">
        <v>147</v>
      </c>
      <c r="F116" s="188" t="s">
        <v>170</v>
      </c>
      <c r="H116" s="189">
        <v>6.048</v>
      </c>
      <c r="I116" s="190"/>
      <c r="L116" s="185"/>
      <c r="M116" s="191"/>
      <c r="N116" s="192"/>
      <c r="O116" s="192"/>
      <c r="P116" s="192"/>
      <c r="Q116" s="192"/>
      <c r="R116" s="192"/>
      <c r="S116" s="192"/>
      <c r="T116" s="193"/>
      <c r="AT116" s="194" t="s">
        <v>147</v>
      </c>
      <c r="AU116" s="194" t="s">
        <v>77</v>
      </c>
      <c r="AV116" s="184" t="s">
        <v>77</v>
      </c>
      <c r="AW116" s="184" t="s">
        <v>5</v>
      </c>
      <c r="AX116" s="184" t="s">
        <v>75</v>
      </c>
      <c r="AY116" s="194" t="s">
        <v>136</v>
      </c>
    </row>
    <row r="117" spans="2:65" s="24" customFormat="1" ht="22.5" customHeight="1">
      <c r="B117" s="167"/>
      <c r="C117" s="168" t="s">
        <v>171</v>
      </c>
      <c r="D117" s="168" t="s">
        <v>138</v>
      </c>
      <c r="E117" s="169" t="s">
        <v>172</v>
      </c>
      <c r="F117" s="170" t="s">
        <v>173</v>
      </c>
      <c r="G117" s="171" t="s">
        <v>161</v>
      </c>
      <c r="H117" s="172">
        <v>8.372</v>
      </c>
      <c r="I117" s="173">
        <v>239</v>
      </c>
      <c r="J117" s="174">
        <f>ROUND(I117*H117,2)</f>
        <v>2000.91</v>
      </c>
      <c r="K117" s="170" t="s">
        <v>142</v>
      </c>
      <c r="L117" s="25"/>
      <c r="M117" s="175"/>
      <c r="N117" s="176" t="s">
        <v>38</v>
      </c>
      <c r="O117" s="26"/>
      <c r="P117" s="177">
        <f>O117*H117</f>
        <v>0</v>
      </c>
      <c r="Q117" s="177">
        <v>0</v>
      </c>
      <c r="R117" s="177">
        <f>Q117*H117</f>
        <v>0</v>
      </c>
      <c r="S117" s="177">
        <v>0</v>
      </c>
      <c r="T117" s="178">
        <f>S117*H117</f>
        <v>0</v>
      </c>
      <c r="AR117" s="9" t="s">
        <v>151</v>
      </c>
      <c r="AT117" s="9" t="s">
        <v>138</v>
      </c>
      <c r="AU117" s="9" t="s">
        <v>77</v>
      </c>
      <c r="AY117" s="9" t="s">
        <v>136</v>
      </c>
      <c r="BE117" s="179">
        <f>IF(N117="základní",J117,0)</f>
        <v>2000.91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9" t="s">
        <v>75</v>
      </c>
      <c r="BK117" s="179">
        <f>ROUND(I117*H117,2)</f>
        <v>2000.91</v>
      </c>
      <c r="BL117" s="9" t="s">
        <v>151</v>
      </c>
      <c r="BM117" s="9" t="s">
        <v>174</v>
      </c>
    </row>
    <row r="118" spans="1:47" ht="40.5">
      <c r="A118" s="24"/>
      <c r="B118" s="25"/>
      <c r="D118" s="180" t="s">
        <v>145</v>
      </c>
      <c r="F118" s="181" t="s">
        <v>175</v>
      </c>
      <c r="I118" s="182"/>
      <c r="L118" s="25"/>
      <c r="M118" s="183"/>
      <c r="N118" s="26"/>
      <c r="O118" s="26"/>
      <c r="P118" s="26"/>
      <c r="Q118" s="26"/>
      <c r="R118" s="26"/>
      <c r="S118" s="26"/>
      <c r="T118" s="57"/>
      <c r="AT118" s="9" t="s">
        <v>145</v>
      </c>
      <c r="AU118" s="9" t="s">
        <v>77</v>
      </c>
    </row>
    <row r="119" spans="2:51" s="184" customFormat="1" ht="13.5">
      <c r="B119" s="185"/>
      <c r="D119" s="180" t="s">
        <v>147</v>
      </c>
      <c r="E119" s="194"/>
      <c r="F119" s="195" t="s">
        <v>176</v>
      </c>
      <c r="H119" s="196">
        <v>8.372</v>
      </c>
      <c r="I119" s="190"/>
      <c r="L119" s="185"/>
      <c r="M119" s="191"/>
      <c r="N119" s="192"/>
      <c r="O119" s="192"/>
      <c r="P119" s="192"/>
      <c r="Q119" s="192"/>
      <c r="R119" s="192"/>
      <c r="S119" s="192"/>
      <c r="T119" s="193"/>
      <c r="AT119" s="194" t="s">
        <v>147</v>
      </c>
      <c r="AU119" s="194" t="s">
        <v>77</v>
      </c>
      <c r="AV119" s="184" t="s">
        <v>77</v>
      </c>
      <c r="AW119" s="184" t="s">
        <v>30</v>
      </c>
      <c r="AX119" s="184" t="s">
        <v>67</v>
      </c>
      <c r="AY119" s="194" t="s">
        <v>136</v>
      </c>
    </row>
    <row r="120" spans="2:51" s="197" customFormat="1" ht="13.5">
      <c r="B120" s="198"/>
      <c r="D120" s="186" t="s">
        <v>147</v>
      </c>
      <c r="E120" s="199"/>
      <c r="F120" s="200" t="s">
        <v>177</v>
      </c>
      <c r="H120" s="201">
        <v>8.372</v>
      </c>
      <c r="I120" s="202"/>
      <c r="L120" s="198"/>
      <c r="M120" s="203"/>
      <c r="N120" s="204"/>
      <c r="O120" s="204"/>
      <c r="P120" s="204"/>
      <c r="Q120" s="204"/>
      <c r="R120" s="204"/>
      <c r="S120" s="204"/>
      <c r="T120" s="205"/>
      <c r="AT120" s="206" t="s">
        <v>147</v>
      </c>
      <c r="AU120" s="206" t="s">
        <v>77</v>
      </c>
      <c r="AV120" s="197" t="s">
        <v>151</v>
      </c>
      <c r="AW120" s="197" t="s">
        <v>30</v>
      </c>
      <c r="AX120" s="197" t="s">
        <v>75</v>
      </c>
      <c r="AY120" s="206" t="s">
        <v>136</v>
      </c>
    </row>
    <row r="121" spans="2:65" s="24" customFormat="1" ht="31.5" customHeight="1">
      <c r="B121" s="167"/>
      <c r="C121" s="168" t="s">
        <v>178</v>
      </c>
      <c r="D121" s="168" t="s">
        <v>138</v>
      </c>
      <c r="E121" s="169" t="s">
        <v>179</v>
      </c>
      <c r="F121" s="170" t="s">
        <v>180</v>
      </c>
      <c r="G121" s="171" t="s">
        <v>161</v>
      </c>
      <c r="H121" s="172">
        <v>41.86</v>
      </c>
      <c r="I121" s="173">
        <v>17.6</v>
      </c>
      <c r="J121" s="174">
        <f>ROUND(I121*H121,2)</f>
        <v>736.74</v>
      </c>
      <c r="K121" s="170" t="s">
        <v>142</v>
      </c>
      <c r="L121" s="25"/>
      <c r="M121" s="175"/>
      <c r="N121" s="176" t="s">
        <v>38</v>
      </c>
      <c r="O121" s="26"/>
      <c r="P121" s="177">
        <f>O121*H121</f>
        <v>0</v>
      </c>
      <c r="Q121" s="177">
        <v>0</v>
      </c>
      <c r="R121" s="177">
        <f>Q121*H121</f>
        <v>0</v>
      </c>
      <c r="S121" s="177">
        <v>0</v>
      </c>
      <c r="T121" s="178">
        <f>S121*H121</f>
        <v>0</v>
      </c>
      <c r="AR121" s="9" t="s">
        <v>151</v>
      </c>
      <c r="AT121" s="9" t="s">
        <v>138</v>
      </c>
      <c r="AU121" s="9" t="s">
        <v>77</v>
      </c>
      <c r="AY121" s="9" t="s">
        <v>136</v>
      </c>
      <c r="BE121" s="179">
        <f>IF(N121="základní",J121,0)</f>
        <v>736.74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9" t="s">
        <v>75</v>
      </c>
      <c r="BK121" s="179">
        <f>ROUND(I121*H121,2)</f>
        <v>736.74</v>
      </c>
      <c r="BL121" s="9" t="s">
        <v>151</v>
      </c>
      <c r="BM121" s="9" t="s">
        <v>181</v>
      </c>
    </row>
    <row r="122" spans="1:47" ht="40.5">
      <c r="A122" s="24"/>
      <c r="B122" s="25"/>
      <c r="D122" s="180" t="s">
        <v>145</v>
      </c>
      <c r="F122" s="181" t="s">
        <v>182</v>
      </c>
      <c r="I122" s="182"/>
      <c r="L122" s="25"/>
      <c r="M122" s="183"/>
      <c r="N122" s="26"/>
      <c r="O122" s="26"/>
      <c r="P122" s="26"/>
      <c r="Q122" s="26"/>
      <c r="R122" s="26"/>
      <c r="S122" s="26"/>
      <c r="T122" s="57"/>
      <c r="AT122" s="9" t="s">
        <v>145</v>
      </c>
      <c r="AU122" s="9" t="s">
        <v>77</v>
      </c>
    </row>
    <row r="123" spans="2:51" s="184" customFormat="1" ht="13.5">
      <c r="B123" s="185"/>
      <c r="D123" s="186" t="s">
        <v>147</v>
      </c>
      <c r="F123" s="188" t="s">
        <v>183</v>
      </c>
      <c r="H123" s="189">
        <v>41.86</v>
      </c>
      <c r="I123" s="190"/>
      <c r="L123" s="185"/>
      <c r="M123" s="191"/>
      <c r="N123" s="192"/>
      <c r="O123" s="192"/>
      <c r="P123" s="192"/>
      <c r="Q123" s="192"/>
      <c r="R123" s="192"/>
      <c r="S123" s="192"/>
      <c r="T123" s="193"/>
      <c r="AT123" s="194" t="s">
        <v>147</v>
      </c>
      <c r="AU123" s="194" t="s">
        <v>77</v>
      </c>
      <c r="AV123" s="184" t="s">
        <v>77</v>
      </c>
      <c r="AW123" s="184" t="s">
        <v>5</v>
      </c>
      <c r="AX123" s="184" t="s">
        <v>75</v>
      </c>
      <c r="AY123" s="194" t="s">
        <v>136</v>
      </c>
    </row>
    <row r="124" spans="2:65" s="24" customFormat="1" ht="22.5" customHeight="1">
      <c r="B124" s="167"/>
      <c r="C124" s="168" t="s">
        <v>184</v>
      </c>
      <c r="D124" s="168" t="s">
        <v>138</v>
      </c>
      <c r="E124" s="169" t="s">
        <v>185</v>
      </c>
      <c r="F124" s="170" t="s">
        <v>186</v>
      </c>
      <c r="G124" s="171" t="s">
        <v>187</v>
      </c>
      <c r="H124" s="172">
        <v>15.907</v>
      </c>
      <c r="I124" s="173">
        <v>140</v>
      </c>
      <c r="J124" s="174">
        <f>ROUND(I124*H124,2)</f>
        <v>2226.98</v>
      </c>
      <c r="K124" s="170" t="s">
        <v>142</v>
      </c>
      <c r="L124" s="25"/>
      <c r="M124" s="175"/>
      <c r="N124" s="176" t="s">
        <v>38</v>
      </c>
      <c r="O124" s="26"/>
      <c r="P124" s="177">
        <f>O124*H124</f>
        <v>0</v>
      </c>
      <c r="Q124" s="177">
        <v>0</v>
      </c>
      <c r="R124" s="177">
        <f>Q124*H124</f>
        <v>0</v>
      </c>
      <c r="S124" s="177">
        <v>0</v>
      </c>
      <c r="T124" s="178">
        <f>S124*H124</f>
        <v>0</v>
      </c>
      <c r="AR124" s="9" t="s">
        <v>151</v>
      </c>
      <c r="AT124" s="9" t="s">
        <v>138</v>
      </c>
      <c r="AU124" s="9" t="s">
        <v>77</v>
      </c>
      <c r="AY124" s="9" t="s">
        <v>136</v>
      </c>
      <c r="BE124" s="179">
        <f>IF(N124="základní",J124,0)</f>
        <v>2226.98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9" t="s">
        <v>75</v>
      </c>
      <c r="BK124" s="179">
        <f>ROUND(I124*H124,2)</f>
        <v>2226.98</v>
      </c>
      <c r="BL124" s="9" t="s">
        <v>151</v>
      </c>
      <c r="BM124" s="9" t="s">
        <v>188</v>
      </c>
    </row>
    <row r="125" spans="1:47" ht="13.5">
      <c r="A125" s="24"/>
      <c r="B125" s="25"/>
      <c r="D125" s="180" t="s">
        <v>145</v>
      </c>
      <c r="F125" s="181" t="s">
        <v>189</v>
      </c>
      <c r="I125" s="182"/>
      <c r="L125" s="25"/>
      <c r="M125" s="183"/>
      <c r="N125" s="26"/>
      <c r="O125" s="26"/>
      <c r="P125" s="26"/>
      <c r="Q125" s="26"/>
      <c r="R125" s="26"/>
      <c r="S125" s="26"/>
      <c r="T125" s="57"/>
      <c r="AT125" s="9" t="s">
        <v>145</v>
      </c>
      <c r="AU125" s="9" t="s">
        <v>77</v>
      </c>
    </row>
    <row r="126" spans="2:51" s="184" customFormat="1" ht="13.5">
      <c r="B126" s="185"/>
      <c r="D126" s="186" t="s">
        <v>147</v>
      </c>
      <c r="F126" s="188" t="s">
        <v>190</v>
      </c>
      <c r="H126" s="189">
        <v>15.907</v>
      </c>
      <c r="I126" s="190"/>
      <c r="L126" s="185"/>
      <c r="M126" s="191"/>
      <c r="N126" s="192"/>
      <c r="O126" s="192"/>
      <c r="P126" s="192"/>
      <c r="Q126" s="192"/>
      <c r="R126" s="192"/>
      <c r="S126" s="192"/>
      <c r="T126" s="193"/>
      <c r="AT126" s="194" t="s">
        <v>147</v>
      </c>
      <c r="AU126" s="194" t="s">
        <v>77</v>
      </c>
      <c r="AV126" s="184" t="s">
        <v>77</v>
      </c>
      <c r="AW126" s="184" t="s">
        <v>5</v>
      </c>
      <c r="AX126" s="184" t="s">
        <v>75</v>
      </c>
      <c r="AY126" s="194" t="s">
        <v>136</v>
      </c>
    </row>
    <row r="127" spans="2:65" s="24" customFormat="1" ht="22.5" customHeight="1">
      <c r="B127" s="167"/>
      <c r="C127" s="168" t="s">
        <v>191</v>
      </c>
      <c r="D127" s="168" t="s">
        <v>138</v>
      </c>
      <c r="E127" s="169" t="s">
        <v>192</v>
      </c>
      <c r="F127" s="170" t="s">
        <v>193</v>
      </c>
      <c r="G127" s="171" t="s">
        <v>161</v>
      </c>
      <c r="H127" s="172">
        <v>3.724</v>
      </c>
      <c r="I127" s="173">
        <v>81.2</v>
      </c>
      <c r="J127" s="174">
        <f>ROUND(I127*H127,2)</f>
        <v>302.39</v>
      </c>
      <c r="K127" s="170" t="s">
        <v>142</v>
      </c>
      <c r="L127" s="25"/>
      <c r="M127" s="175"/>
      <c r="N127" s="176" t="s">
        <v>38</v>
      </c>
      <c r="O127" s="26"/>
      <c r="P127" s="177">
        <f>O127*H127</f>
        <v>0</v>
      </c>
      <c r="Q127" s="177">
        <v>0</v>
      </c>
      <c r="R127" s="177">
        <f>Q127*H127</f>
        <v>0</v>
      </c>
      <c r="S127" s="177">
        <v>0</v>
      </c>
      <c r="T127" s="178">
        <f>S127*H127</f>
        <v>0</v>
      </c>
      <c r="AR127" s="9" t="s">
        <v>151</v>
      </c>
      <c r="AT127" s="9" t="s">
        <v>138</v>
      </c>
      <c r="AU127" s="9" t="s">
        <v>77</v>
      </c>
      <c r="AY127" s="9" t="s">
        <v>136</v>
      </c>
      <c r="BE127" s="179">
        <f>IF(N127="základní",J127,0)</f>
        <v>302.39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9" t="s">
        <v>75</v>
      </c>
      <c r="BK127" s="179">
        <f>ROUND(I127*H127,2)</f>
        <v>302.39</v>
      </c>
      <c r="BL127" s="9" t="s">
        <v>151</v>
      </c>
      <c r="BM127" s="9" t="s">
        <v>194</v>
      </c>
    </row>
    <row r="128" spans="1:47" ht="27">
      <c r="A128" s="24"/>
      <c r="B128" s="25"/>
      <c r="D128" s="180" t="s">
        <v>145</v>
      </c>
      <c r="F128" s="181" t="s">
        <v>195</v>
      </c>
      <c r="I128" s="182"/>
      <c r="L128" s="25"/>
      <c r="M128" s="183"/>
      <c r="N128" s="26"/>
      <c r="O128" s="26"/>
      <c r="P128" s="26"/>
      <c r="Q128" s="26"/>
      <c r="R128" s="26"/>
      <c r="S128" s="26"/>
      <c r="T128" s="57"/>
      <c r="AT128" s="9" t="s">
        <v>145</v>
      </c>
      <c r="AU128" s="9" t="s">
        <v>77</v>
      </c>
    </row>
    <row r="129" spans="2:51" s="184" customFormat="1" ht="13.5">
      <c r="B129" s="185"/>
      <c r="D129" s="180" t="s">
        <v>147</v>
      </c>
      <c r="E129" s="194"/>
      <c r="F129" s="195" t="s">
        <v>196</v>
      </c>
      <c r="H129" s="196">
        <v>3.724</v>
      </c>
      <c r="I129" s="190"/>
      <c r="L129" s="185"/>
      <c r="M129" s="191"/>
      <c r="N129" s="192"/>
      <c r="O129" s="192"/>
      <c r="P129" s="192"/>
      <c r="Q129" s="192"/>
      <c r="R129" s="192"/>
      <c r="S129" s="192"/>
      <c r="T129" s="193"/>
      <c r="AT129" s="194" t="s">
        <v>147</v>
      </c>
      <c r="AU129" s="194" t="s">
        <v>77</v>
      </c>
      <c r="AV129" s="184" t="s">
        <v>77</v>
      </c>
      <c r="AW129" s="184" t="s">
        <v>30</v>
      </c>
      <c r="AX129" s="184" t="s">
        <v>67</v>
      </c>
      <c r="AY129" s="194" t="s">
        <v>136</v>
      </c>
    </row>
    <row r="130" spans="2:51" s="197" customFormat="1" ht="13.5">
      <c r="B130" s="198"/>
      <c r="D130" s="180" t="s">
        <v>147</v>
      </c>
      <c r="E130" s="206"/>
      <c r="F130" s="207" t="s">
        <v>177</v>
      </c>
      <c r="H130" s="208">
        <v>3.724</v>
      </c>
      <c r="I130" s="202"/>
      <c r="L130" s="198"/>
      <c r="M130" s="203"/>
      <c r="N130" s="204"/>
      <c r="O130" s="204"/>
      <c r="P130" s="204"/>
      <c r="Q130" s="204"/>
      <c r="R130" s="204"/>
      <c r="S130" s="204"/>
      <c r="T130" s="205"/>
      <c r="AT130" s="206" t="s">
        <v>147</v>
      </c>
      <c r="AU130" s="206" t="s">
        <v>77</v>
      </c>
      <c r="AV130" s="197" t="s">
        <v>151</v>
      </c>
      <c r="AW130" s="197" t="s">
        <v>30</v>
      </c>
      <c r="AX130" s="197" t="s">
        <v>75</v>
      </c>
      <c r="AY130" s="206" t="s">
        <v>136</v>
      </c>
    </row>
    <row r="131" spans="2:63" s="152" customFormat="1" ht="29.85" customHeight="1">
      <c r="B131" s="153"/>
      <c r="D131" s="164" t="s">
        <v>66</v>
      </c>
      <c r="E131" s="165" t="s">
        <v>77</v>
      </c>
      <c r="F131" s="165" t="s">
        <v>197</v>
      </c>
      <c r="I131" s="156"/>
      <c r="J131" s="166">
        <f>BK131</f>
        <v>17273.09</v>
      </c>
      <c r="L131" s="153"/>
      <c r="M131" s="158"/>
      <c r="N131" s="159"/>
      <c r="O131" s="159"/>
      <c r="P131" s="160">
        <f>SUM(P132:P146)</f>
        <v>0</v>
      </c>
      <c r="Q131" s="159"/>
      <c r="R131" s="160">
        <f>SUM(R132:R146)</f>
        <v>6.637379849999999</v>
      </c>
      <c r="S131" s="159"/>
      <c r="T131" s="161">
        <f>SUM(T132:T146)</f>
        <v>0</v>
      </c>
      <c r="AR131" s="154" t="s">
        <v>75</v>
      </c>
      <c r="AT131" s="162" t="s">
        <v>66</v>
      </c>
      <c r="AU131" s="162" t="s">
        <v>75</v>
      </c>
      <c r="AY131" s="154" t="s">
        <v>136</v>
      </c>
      <c r="BK131" s="163">
        <f>SUM(BK132:BK146)</f>
        <v>17273.09</v>
      </c>
    </row>
    <row r="132" spans="2:65" s="24" customFormat="1" ht="22.5" customHeight="1">
      <c r="B132" s="167"/>
      <c r="C132" s="168" t="s">
        <v>81</v>
      </c>
      <c r="D132" s="168" t="s">
        <v>138</v>
      </c>
      <c r="E132" s="169" t="s">
        <v>198</v>
      </c>
      <c r="F132" s="170" t="s">
        <v>199</v>
      </c>
      <c r="G132" s="171" t="s">
        <v>161</v>
      </c>
      <c r="H132" s="172">
        <v>0.864</v>
      </c>
      <c r="I132" s="173">
        <v>2290</v>
      </c>
      <c r="J132" s="174">
        <f>ROUND(I132*H132,2)</f>
        <v>1978.56</v>
      </c>
      <c r="K132" s="170" t="s">
        <v>142</v>
      </c>
      <c r="L132" s="25"/>
      <c r="M132" s="175"/>
      <c r="N132" s="176" t="s">
        <v>38</v>
      </c>
      <c r="O132" s="26"/>
      <c r="P132" s="177">
        <f>O132*H132</f>
        <v>0</v>
      </c>
      <c r="Q132" s="177">
        <v>2.25634</v>
      </c>
      <c r="R132" s="177">
        <f>Q132*H132</f>
        <v>1.9494777599999997</v>
      </c>
      <c r="S132" s="177">
        <v>0</v>
      </c>
      <c r="T132" s="178">
        <f>S132*H132</f>
        <v>0</v>
      </c>
      <c r="AR132" s="9" t="s">
        <v>151</v>
      </c>
      <c r="AT132" s="9" t="s">
        <v>138</v>
      </c>
      <c r="AU132" s="9" t="s">
        <v>77</v>
      </c>
      <c r="AY132" s="9" t="s">
        <v>136</v>
      </c>
      <c r="BE132" s="179">
        <f>IF(N132="základní",J132,0)</f>
        <v>1978.56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9" t="s">
        <v>75</v>
      </c>
      <c r="BK132" s="179">
        <f>ROUND(I132*H132,2)</f>
        <v>1978.56</v>
      </c>
      <c r="BL132" s="9" t="s">
        <v>151</v>
      </c>
      <c r="BM132" s="9" t="s">
        <v>200</v>
      </c>
    </row>
    <row r="133" spans="1:47" ht="13.5">
      <c r="A133" s="24"/>
      <c r="B133" s="25"/>
      <c r="D133" s="180" t="s">
        <v>145</v>
      </c>
      <c r="F133" s="181" t="s">
        <v>201</v>
      </c>
      <c r="I133" s="182"/>
      <c r="L133" s="25"/>
      <c r="M133" s="183"/>
      <c r="N133" s="26"/>
      <c r="O133" s="26"/>
      <c r="P133" s="26"/>
      <c r="Q133" s="26"/>
      <c r="R133" s="26"/>
      <c r="S133" s="26"/>
      <c r="T133" s="57"/>
      <c r="AT133" s="9" t="s">
        <v>145</v>
      </c>
      <c r="AU133" s="9" t="s">
        <v>77</v>
      </c>
    </row>
    <row r="134" spans="2:51" s="184" customFormat="1" ht="13.5">
      <c r="B134" s="185"/>
      <c r="D134" s="186" t="s">
        <v>147</v>
      </c>
      <c r="E134" s="187"/>
      <c r="F134" s="188" t="s">
        <v>202</v>
      </c>
      <c r="H134" s="189">
        <v>0.864</v>
      </c>
      <c r="I134" s="190"/>
      <c r="L134" s="185"/>
      <c r="M134" s="191"/>
      <c r="N134" s="192"/>
      <c r="O134" s="192"/>
      <c r="P134" s="192"/>
      <c r="Q134" s="192"/>
      <c r="R134" s="192"/>
      <c r="S134" s="192"/>
      <c r="T134" s="193"/>
      <c r="AT134" s="194" t="s">
        <v>147</v>
      </c>
      <c r="AU134" s="194" t="s">
        <v>77</v>
      </c>
      <c r="AV134" s="184" t="s">
        <v>77</v>
      </c>
      <c r="AW134" s="184" t="s">
        <v>30</v>
      </c>
      <c r="AX134" s="184" t="s">
        <v>75</v>
      </c>
      <c r="AY134" s="194" t="s">
        <v>136</v>
      </c>
    </row>
    <row r="135" spans="2:65" s="24" customFormat="1" ht="22.5" customHeight="1">
      <c r="B135" s="167"/>
      <c r="C135" s="168" t="s">
        <v>203</v>
      </c>
      <c r="D135" s="168" t="s">
        <v>138</v>
      </c>
      <c r="E135" s="169" t="s">
        <v>204</v>
      </c>
      <c r="F135" s="170" t="s">
        <v>205</v>
      </c>
      <c r="G135" s="171" t="s">
        <v>161</v>
      </c>
      <c r="H135" s="172">
        <v>1.794</v>
      </c>
      <c r="I135" s="173">
        <v>2680</v>
      </c>
      <c r="J135" s="174">
        <f>ROUND(I135*H135,2)</f>
        <v>4807.92</v>
      </c>
      <c r="K135" s="170" t="s">
        <v>142</v>
      </c>
      <c r="L135" s="25"/>
      <c r="M135" s="175"/>
      <c r="N135" s="176" t="s">
        <v>38</v>
      </c>
      <c r="O135" s="26"/>
      <c r="P135" s="177">
        <f>O135*H135</f>
        <v>0</v>
      </c>
      <c r="Q135" s="177">
        <v>2.45329</v>
      </c>
      <c r="R135" s="177">
        <f>Q135*H135</f>
        <v>4.40120226</v>
      </c>
      <c r="S135" s="177">
        <v>0</v>
      </c>
      <c r="T135" s="178">
        <f>S135*H135</f>
        <v>0</v>
      </c>
      <c r="AR135" s="9" t="s">
        <v>151</v>
      </c>
      <c r="AT135" s="9" t="s">
        <v>138</v>
      </c>
      <c r="AU135" s="9" t="s">
        <v>77</v>
      </c>
      <c r="AY135" s="9" t="s">
        <v>136</v>
      </c>
      <c r="BE135" s="179">
        <f>IF(N135="základní",J135,0)</f>
        <v>4807.92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9" t="s">
        <v>75</v>
      </c>
      <c r="BK135" s="179">
        <f>ROUND(I135*H135,2)</f>
        <v>4807.92</v>
      </c>
      <c r="BL135" s="9" t="s">
        <v>151</v>
      </c>
      <c r="BM135" s="9" t="s">
        <v>206</v>
      </c>
    </row>
    <row r="136" spans="1:47" ht="27">
      <c r="A136" s="24"/>
      <c r="B136" s="25"/>
      <c r="D136" s="180" t="s">
        <v>145</v>
      </c>
      <c r="F136" s="181" t="s">
        <v>207</v>
      </c>
      <c r="I136" s="182"/>
      <c r="L136" s="25"/>
      <c r="M136" s="183"/>
      <c r="N136" s="26"/>
      <c r="O136" s="26"/>
      <c r="P136" s="26"/>
      <c r="Q136" s="26"/>
      <c r="R136" s="26"/>
      <c r="S136" s="26"/>
      <c r="T136" s="57"/>
      <c r="AT136" s="9" t="s">
        <v>145</v>
      </c>
      <c r="AU136" s="9" t="s">
        <v>77</v>
      </c>
    </row>
    <row r="137" spans="2:51" s="184" customFormat="1" ht="13.5">
      <c r="B137" s="185"/>
      <c r="D137" s="186" t="s">
        <v>147</v>
      </c>
      <c r="E137" s="187"/>
      <c r="F137" s="188" t="s">
        <v>208</v>
      </c>
      <c r="H137" s="189">
        <v>1.794</v>
      </c>
      <c r="I137" s="190"/>
      <c r="L137" s="185"/>
      <c r="M137" s="191"/>
      <c r="N137" s="192"/>
      <c r="O137" s="192"/>
      <c r="P137" s="192"/>
      <c r="Q137" s="192"/>
      <c r="R137" s="192"/>
      <c r="S137" s="192"/>
      <c r="T137" s="193"/>
      <c r="AT137" s="194" t="s">
        <v>147</v>
      </c>
      <c r="AU137" s="194" t="s">
        <v>77</v>
      </c>
      <c r="AV137" s="184" t="s">
        <v>77</v>
      </c>
      <c r="AW137" s="184" t="s">
        <v>30</v>
      </c>
      <c r="AX137" s="184" t="s">
        <v>75</v>
      </c>
      <c r="AY137" s="194" t="s">
        <v>136</v>
      </c>
    </row>
    <row r="138" spans="2:65" s="24" customFormat="1" ht="22.5" customHeight="1">
      <c r="B138" s="167"/>
      <c r="C138" s="168" t="s">
        <v>209</v>
      </c>
      <c r="D138" s="168" t="s">
        <v>138</v>
      </c>
      <c r="E138" s="169" t="s">
        <v>210</v>
      </c>
      <c r="F138" s="170" t="s">
        <v>211</v>
      </c>
      <c r="G138" s="171" t="s">
        <v>141</v>
      </c>
      <c r="H138" s="172">
        <v>1.47</v>
      </c>
      <c r="I138" s="173">
        <v>217</v>
      </c>
      <c r="J138" s="174">
        <f>ROUND(I138*H138,2)</f>
        <v>318.99</v>
      </c>
      <c r="K138" s="170" t="s">
        <v>142</v>
      </c>
      <c r="L138" s="25"/>
      <c r="M138" s="175"/>
      <c r="N138" s="176" t="s">
        <v>38</v>
      </c>
      <c r="O138" s="26"/>
      <c r="P138" s="177">
        <f>O138*H138</f>
        <v>0</v>
      </c>
      <c r="Q138" s="177">
        <v>0.00103</v>
      </c>
      <c r="R138" s="177">
        <f>Q138*H138</f>
        <v>0.0015141000000000002</v>
      </c>
      <c r="S138" s="177">
        <v>0</v>
      </c>
      <c r="T138" s="178">
        <f>S138*H138</f>
        <v>0</v>
      </c>
      <c r="AR138" s="9" t="s">
        <v>151</v>
      </c>
      <c r="AT138" s="9" t="s">
        <v>138</v>
      </c>
      <c r="AU138" s="9" t="s">
        <v>77</v>
      </c>
      <c r="AY138" s="9" t="s">
        <v>136</v>
      </c>
      <c r="BE138" s="179">
        <f>IF(N138="základní",J138,0)</f>
        <v>318.99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9" t="s">
        <v>75</v>
      </c>
      <c r="BK138" s="179">
        <f>ROUND(I138*H138,2)</f>
        <v>318.99</v>
      </c>
      <c r="BL138" s="9" t="s">
        <v>151</v>
      </c>
      <c r="BM138" s="9" t="s">
        <v>212</v>
      </c>
    </row>
    <row r="139" spans="1:47" ht="27">
      <c r="A139" s="24"/>
      <c r="B139" s="25"/>
      <c r="D139" s="180" t="s">
        <v>145</v>
      </c>
      <c r="F139" s="181" t="s">
        <v>213</v>
      </c>
      <c r="I139" s="182"/>
      <c r="L139" s="25"/>
      <c r="M139" s="183"/>
      <c r="N139" s="26"/>
      <c r="O139" s="26"/>
      <c r="P139" s="26"/>
      <c r="Q139" s="26"/>
      <c r="R139" s="26"/>
      <c r="S139" s="26"/>
      <c r="T139" s="57"/>
      <c r="AT139" s="9" t="s">
        <v>145</v>
      </c>
      <c r="AU139" s="9" t="s">
        <v>77</v>
      </c>
    </row>
    <row r="140" spans="2:51" s="184" customFormat="1" ht="13.5">
      <c r="B140" s="185"/>
      <c r="D140" s="186" t="s">
        <v>147</v>
      </c>
      <c r="E140" s="187"/>
      <c r="F140" s="188" t="s">
        <v>214</v>
      </c>
      <c r="H140" s="189">
        <v>1.47</v>
      </c>
      <c r="I140" s="190"/>
      <c r="L140" s="185"/>
      <c r="M140" s="191"/>
      <c r="N140" s="192"/>
      <c r="O140" s="192"/>
      <c r="P140" s="192"/>
      <c r="Q140" s="192"/>
      <c r="R140" s="192"/>
      <c r="S140" s="192"/>
      <c r="T140" s="193"/>
      <c r="AT140" s="194" t="s">
        <v>147</v>
      </c>
      <c r="AU140" s="194" t="s">
        <v>77</v>
      </c>
      <c r="AV140" s="184" t="s">
        <v>77</v>
      </c>
      <c r="AW140" s="184" t="s">
        <v>30</v>
      </c>
      <c r="AX140" s="184" t="s">
        <v>75</v>
      </c>
      <c r="AY140" s="194" t="s">
        <v>136</v>
      </c>
    </row>
    <row r="141" spans="2:65" s="24" customFormat="1" ht="22.5" customHeight="1">
      <c r="B141" s="167"/>
      <c r="C141" s="168" t="s">
        <v>215</v>
      </c>
      <c r="D141" s="168" t="s">
        <v>138</v>
      </c>
      <c r="E141" s="169" t="s">
        <v>216</v>
      </c>
      <c r="F141" s="170" t="s">
        <v>217</v>
      </c>
      <c r="G141" s="171" t="s">
        <v>141</v>
      </c>
      <c r="H141" s="172">
        <v>1.47</v>
      </c>
      <c r="I141" s="173">
        <v>54.5</v>
      </c>
      <c r="J141" s="174">
        <f>ROUND(I141*H141,2)</f>
        <v>80.12</v>
      </c>
      <c r="K141" s="170" t="s">
        <v>142</v>
      </c>
      <c r="L141" s="25"/>
      <c r="M141" s="175"/>
      <c r="N141" s="176" t="s">
        <v>38</v>
      </c>
      <c r="O141" s="26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AR141" s="9" t="s">
        <v>151</v>
      </c>
      <c r="AT141" s="9" t="s">
        <v>138</v>
      </c>
      <c r="AU141" s="9" t="s">
        <v>77</v>
      </c>
      <c r="AY141" s="9" t="s">
        <v>136</v>
      </c>
      <c r="BE141" s="179">
        <f>IF(N141="základní",J141,0)</f>
        <v>80.12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9" t="s">
        <v>75</v>
      </c>
      <c r="BK141" s="179">
        <f>ROUND(I141*H141,2)</f>
        <v>80.12</v>
      </c>
      <c r="BL141" s="9" t="s">
        <v>151</v>
      </c>
      <c r="BM141" s="9" t="s">
        <v>218</v>
      </c>
    </row>
    <row r="142" spans="1:47" ht="27">
      <c r="A142" s="24"/>
      <c r="B142" s="25"/>
      <c r="D142" s="180" t="s">
        <v>145</v>
      </c>
      <c r="F142" s="181" t="s">
        <v>219</v>
      </c>
      <c r="I142" s="182"/>
      <c r="L142" s="25"/>
      <c r="M142" s="183"/>
      <c r="N142" s="26"/>
      <c r="O142" s="26"/>
      <c r="P142" s="26"/>
      <c r="Q142" s="26"/>
      <c r="R142" s="26"/>
      <c r="S142" s="26"/>
      <c r="T142" s="57"/>
      <c r="AT142" s="9" t="s">
        <v>145</v>
      </c>
      <c r="AU142" s="9" t="s">
        <v>77</v>
      </c>
    </row>
    <row r="143" spans="2:51" s="184" customFormat="1" ht="13.5">
      <c r="B143" s="185"/>
      <c r="D143" s="186" t="s">
        <v>147</v>
      </c>
      <c r="E143" s="187"/>
      <c r="F143" s="188" t="s">
        <v>214</v>
      </c>
      <c r="H143" s="189">
        <v>1.47</v>
      </c>
      <c r="I143" s="190"/>
      <c r="L143" s="185"/>
      <c r="M143" s="191"/>
      <c r="N143" s="192"/>
      <c r="O143" s="192"/>
      <c r="P143" s="192"/>
      <c r="Q143" s="192"/>
      <c r="R143" s="192"/>
      <c r="S143" s="192"/>
      <c r="T143" s="193"/>
      <c r="AT143" s="194" t="s">
        <v>147</v>
      </c>
      <c r="AU143" s="194" t="s">
        <v>77</v>
      </c>
      <c r="AV143" s="184" t="s">
        <v>77</v>
      </c>
      <c r="AW143" s="184" t="s">
        <v>30</v>
      </c>
      <c r="AX143" s="184" t="s">
        <v>75</v>
      </c>
      <c r="AY143" s="194" t="s">
        <v>136</v>
      </c>
    </row>
    <row r="144" spans="2:65" s="24" customFormat="1" ht="22.5" customHeight="1">
      <c r="B144" s="167"/>
      <c r="C144" s="168" t="s">
        <v>220</v>
      </c>
      <c r="D144" s="168" t="s">
        <v>138</v>
      </c>
      <c r="E144" s="169" t="s">
        <v>221</v>
      </c>
      <c r="F144" s="170" t="s">
        <v>222</v>
      </c>
      <c r="G144" s="171" t="s">
        <v>187</v>
      </c>
      <c r="H144" s="172">
        <v>0.269</v>
      </c>
      <c r="I144" s="173">
        <v>37500</v>
      </c>
      <c r="J144" s="174">
        <f>ROUND(I144*H144,2)</f>
        <v>10087.5</v>
      </c>
      <c r="K144" s="170" t="s">
        <v>142</v>
      </c>
      <c r="L144" s="25"/>
      <c r="M144" s="175"/>
      <c r="N144" s="176" t="s">
        <v>38</v>
      </c>
      <c r="O144" s="26"/>
      <c r="P144" s="177">
        <f>O144*H144</f>
        <v>0</v>
      </c>
      <c r="Q144" s="177">
        <v>1.06017</v>
      </c>
      <c r="R144" s="177">
        <f>Q144*H144</f>
        <v>0.28518573</v>
      </c>
      <c r="S144" s="177">
        <v>0</v>
      </c>
      <c r="T144" s="178">
        <f>S144*H144</f>
        <v>0</v>
      </c>
      <c r="AR144" s="9" t="s">
        <v>151</v>
      </c>
      <c r="AT144" s="9" t="s">
        <v>138</v>
      </c>
      <c r="AU144" s="9" t="s">
        <v>77</v>
      </c>
      <c r="AY144" s="9" t="s">
        <v>136</v>
      </c>
      <c r="BE144" s="179">
        <f>IF(N144="základní",J144,0)</f>
        <v>10087.5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9" t="s">
        <v>75</v>
      </c>
      <c r="BK144" s="179">
        <f>ROUND(I144*H144,2)</f>
        <v>10087.5</v>
      </c>
      <c r="BL144" s="9" t="s">
        <v>151</v>
      </c>
      <c r="BM144" s="9" t="s">
        <v>223</v>
      </c>
    </row>
    <row r="145" spans="1:47" ht="13.5">
      <c r="A145" s="24"/>
      <c r="B145" s="25"/>
      <c r="D145" s="180" t="s">
        <v>145</v>
      </c>
      <c r="F145" s="181" t="s">
        <v>224</v>
      </c>
      <c r="I145" s="182"/>
      <c r="L145" s="25"/>
      <c r="M145" s="183"/>
      <c r="N145" s="26"/>
      <c r="O145" s="26"/>
      <c r="P145" s="26"/>
      <c r="Q145" s="26"/>
      <c r="R145" s="26"/>
      <c r="S145" s="26"/>
      <c r="T145" s="57"/>
      <c r="AT145" s="9" t="s">
        <v>145</v>
      </c>
      <c r="AU145" s="9" t="s">
        <v>77</v>
      </c>
    </row>
    <row r="146" spans="2:51" s="184" customFormat="1" ht="13.5">
      <c r="B146" s="185"/>
      <c r="D146" s="180" t="s">
        <v>147</v>
      </c>
      <c r="E146" s="194"/>
      <c r="F146" s="195" t="s">
        <v>225</v>
      </c>
      <c r="H146" s="196">
        <v>0.269</v>
      </c>
      <c r="I146" s="190"/>
      <c r="L146" s="185"/>
      <c r="M146" s="191"/>
      <c r="N146" s="192"/>
      <c r="O146" s="192"/>
      <c r="P146" s="192"/>
      <c r="Q146" s="192"/>
      <c r="R146" s="192"/>
      <c r="S146" s="192"/>
      <c r="T146" s="193"/>
      <c r="AT146" s="194" t="s">
        <v>147</v>
      </c>
      <c r="AU146" s="194" t="s">
        <v>77</v>
      </c>
      <c r="AV146" s="184" t="s">
        <v>77</v>
      </c>
      <c r="AW146" s="184" t="s">
        <v>30</v>
      </c>
      <c r="AX146" s="184" t="s">
        <v>75</v>
      </c>
      <c r="AY146" s="194" t="s">
        <v>136</v>
      </c>
    </row>
    <row r="147" spans="2:63" s="152" customFormat="1" ht="29.85" customHeight="1">
      <c r="B147" s="153"/>
      <c r="D147" s="164" t="s">
        <v>66</v>
      </c>
      <c r="E147" s="165" t="s">
        <v>154</v>
      </c>
      <c r="F147" s="165" t="s">
        <v>226</v>
      </c>
      <c r="I147" s="156"/>
      <c r="J147" s="166">
        <f>BK147</f>
        <v>48803.25</v>
      </c>
      <c r="L147" s="153"/>
      <c r="M147" s="158"/>
      <c r="N147" s="159"/>
      <c r="O147" s="159"/>
      <c r="P147" s="160">
        <f>SUM(P148:P172)</f>
        <v>0</v>
      </c>
      <c r="Q147" s="159"/>
      <c r="R147" s="160">
        <f>SUM(R148:R172)</f>
        <v>17.093061199999998</v>
      </c>
      <c r="S147" s="159"/>
      <c r="T147" s="161">
        <f>SUM(T148:T172)</f>
        <v>0</v>
      </c>
      <c r="AR147" s="154" t="s">
        <v>75</v>
      </c>
      <c r="AT147" s="162" t="s">
        <v>66</v>
      </c>
      <c r="AU147" s="162" t="s">
        <v>75</v>
      </c>
      <c r="AY147" s="154" t="s">
        <v>136</v>
      </c>
      <c r="BK147" s="163">
        <f>SUM(BK148:BK172)</f>
        <v>48803.25</v>
      </c>
    </row>
    <row r="148" spans="2:65" s="24" customFormat="1" ht="22.5" customHeight="1">
      <c r="B148" s="167"/>
      <c r="C148" s="168" t="s">
        <v>10</v>
      </c>
      <c r="D148" s="168" t="s">
        <v>138</v>
      </c>
      <c r="E148" s="169" t="s">
        <v>227</v>
      </c>
      <c r="F148" s="170" t="s">
        <v>228</v>
      </c>
      <c r="G148" s="171" t="s">
        <v>161</v>
      </c>
      <c r="H148" s="172">
        <v>5.584</v>
      </c>
      <c r="I148" s="173">
        <v>4210</v>
      </c>
      <c r="J148" s="174">
        <f>ROUND(I148*H148,2)</f>
        <v>23508.64</v>
      </c>
      <c r="K148" s="170" t="s">
        <v>142</v>
      </c>
      <c r="L148" s="25"/>
      <c r="M148" s="175"/>
      <c r="N148" s="176" t="s">
        <v>38</v>
      </c>
      <c r="O148" s="26"/>
      <c r="P148" s="177">
        <f>O148*H148</f>
        <v>0</v>
      </c>
      <c r="Q148" s="177">
        <v>1.8775</v>
      </c>
      <c r="R148" s="177">
        <f>Q148*H148</f>
        <v>10.48396</v>
      </c>
      <c r="S148" s="177">
        <v>0</v>
      </c>
      <c r="T148" s="178">
        <f>S148*H148</f>
        <v>0</v>
      </c>
      <c r="AR148" s="9" t="s">
        <v>151</v>
      </c>
      <c r="AT148" s="9" t="s">
        <v>138</v>
      </c>
      <c r="AU148" s="9" t="s">
        <v>77</v>
      </c>
      <c r="AY148" s="9" t="s">
        <v>136</v>
      </c>
      <c r="BE148" s="179">
        <f>IF(N148="základní",J148,0)</f>
        <v>23508.64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9" t="s">
        <v>75</v>
      </c>
      <c r="BK148" s="179">
        <f>ROUND(I148*H148,2)</f>
        <v>23508.64</v>
      </c>
      <c r="BL148" s="9" t="s">
        <v>151</v>
      </c>
      <c r="BM148" s="9" t="s">
        <v>229</v>
      </c>
    </row>
    <row r="149" spans="1:47" ht="27">
      <c r="A149" s="24"/>
      <c r="B149" s="25"/>
      <c r="D149" s="180" t="s">
        <v>145</v>
      </c>
      <c r="F149" s="181" t="s">
        <v>230</v>
      </c>
      <c r="I149" s="182"/>
      <c r="L149" s="25"/>
      <c r="M149" s="183"/>
      <c r="N149" s="26"/>
      <c r="O149" s="26"/>
      <c r="P149" s="26"/>
      <c r="Q149" s="26"/>
      <c r="R149" s="26"/>
      <c r="S149" s="26"/>
      <c r="T149" s="57"/>
      <c r="AT149" s="9" t="s">
        <v>145</v>
      </c>
      <c r="AU149" s="9" t="s">
        <v>77</v>
      </c>
    </row>
    <row r="150" spans="2:51" s="184" customFormat="1" ht="13.5">
      <c r="B150" s="185"/>
      <c r="D150" s="180" t="s">
        <v>147</v>
      </c>
      <c r="E150" s="194"/>
      <c r="F150" s="195" t="s">
        <v>231</v>
      </c>
      <c r="H150" s="196">
        <v>1.092</v>
      </c>
      <c r="I150" s="190"/>
      <c r="L150" s="185"/>
      <c r="M150" s="191"/>
      <c r="N150" s="192"/>
      <c r="O150" s="192"/>
      <c r="P150" s="192"/>
      <c r="Q150" s="192"/>
      <c r="R150" s="192"/>
      <c r="S150" s="192"/>
      <c r="T150" s="193"/>
      <c r="AT150" s="194" t="s">
        <v>147</v>
      </c>
      <c r="AU150" s="194" t="s">
        <v>77</v>
      </c>
      <c r="AV150" s="184" t="s">
        <v>77</v>
      </c>
      <c r="AW150" s="184" t="s">
        <v>30</v>
      </c>
      <c r="AX150" s="184" t="s">
        <v>67</v>
      </c>
      <c r="AY150" s="194" t="s">
        <v>136</v>
      </c>
    </row>
    <row r="151" spans="2:51" s="184" customFormat="1" ht="13.5">
      <c r="B151" s="185"/>
      <c r="D151" s="180" t="s">
        <v>147</v>
      </c>
      <c r="E151" s="194"/>
      <c r="F151" s="195" t="s">
        <v>232</v>
      </c>
      <c r="H151" s="196">
        <v>1.092</v>
      </c>
      <c r="I151" s="190"/>
      <c r="L151" s="185"/>
      <c r="M151" s="191"/>
      <c r="N151" s="192"/>
      <c r="O151" s="192"/>
      <c r="P151" s="192"/>
      <c r="Q151" s="192"/>
      <c r="R151" s="192"/>
      <c r="S151" s="192"/>
      <c r="T151" s="193"/>
      <c r="AT151" s="194" t="s">
        <v>147</v>
      </c>
      <c r="AU151" s="194" t="s">
        <v>77</v>
      </c>
      <c r="AV151" s="184" t="s">
        <v>77</v>
      </c>
      <c r="AW151" s="184" t="s">
        <v>30</v>
      </c>
      <c r="AX151" s="184" t="s">
        <v>67</v>
      </c>
      <c r="AY151" s="194" t="s">
        <v>136</v>
      </c>
    </row>
    <row r="152" spans="2:51" s="184" customFormat="1" ht="13.5">
      <c r="B152" s="185"/>
      <c r="D152" s="180" t="s">
        <v>147</v>
      </c>
      <c r="E152" s="194"/>
      <c r="F152" s="195" t="s">
        <v>233</v>
      </c>
      <c r="H152" s="196">
        <v>1.092</v>
      </c>
      <c r="I152" s="190"/>
      <c r="L152" s="185"/>
      <c r="M152" s="191"/>
      <c r="N152" s="192"/>
      <c r="O152" s="192"/>
      <c r="P152" s="192"/>
      <c r="Q152" s="192"/>
      <c r="R152" s="192"/>
      <c r="S152" s="192"/>
      <c r="T152" s="193"/>
      <c r="AT152" s="194" t="s">
        <v>147</v>
      </c>
      <c r="AU152" s="194" t="s">
        <v>77</v>
      </c>
      <c r="AV152" s="184" t="s">
        <v>77</v>
      </c>
      <c r="AW152" s="184" t="s">
        <v>30</v>
      </c>
      <c r="AX152" s="184" t="s">
        <v>67</v>
      </c>
      <c r="AY152" s="194" t="s">
        <v>136</v>
      </c>
    </row>
    <row r="153" spans="2:51" s="184" customFormat="1" ht="13.5">
      <c r="B153" s="185"/>
      <c r="D153" s="180" t="s">
        <v>147</v>
      </c>
      <c r="E153" s="194"/>
      <c r="F153" s="195" t="s">
        <v>234</v>
      </c>
      <c r="H153" s="196">
        <v>1.092</v>
      </c>
      <c r="I153" s="190"/>
      <c r="L153" s="185"/>
      <c r="M153" s="191"/>
      <c r="N153" s="192"/>
      <c r="O153" s="192"/>
      <c r="P153" s="192"/>
      <c r="Q153" s="192"/>
      <c r="R153" s="192"/>
      <c r="S153" s="192"/>
      <c r="T153" s="193"/>
      <c r="AT153" s="194" t="s">
        <v>147</v>
      </c>
      <c r="AU153" s="194" t="s">
        <v>77</v>
      </c>
      <c r="AV153" s="184" t="s">
        <v>77</v>
      </c>
      <c r="AW153" s="184" t="s">
        <v>30</v>
      </c>
      <c r="AX153" s="184" t="s">
        <v>67</v>
      </c>
      <c r="AY153" s="194" t="s">
        <v>136</v>
      </c>
    </row>
    <row r="154" spans="2:51" s="184" customFormat="1" ht="13.5">
      <c r="B154" s="185"/>
      <c r="D154" s="180" t="s">
        <v>147</v>
      </c>
      <c r="E154" s="194"/>
      <c r="F154" s="195" t="s">
        <v>235</v>
      </c>
      <c r="H154" s="196">
        <v>1.216</v>
      </c>
      <c r="I154" s="190"/>
      <c r="L154" s="185"/>
      <c r="M154" s="191"/>
      <c r="N154" s="192"/>
      <c r="O154" s="192"/>
      <c r="P154" s="192"/>
      <c r="Q154" s="192"/>
      <c r="R154" s="192"/>
      <c r="S154" s="192"/>
      <c r="T154" s="193"/>
      <c r="AT154" s="194" t="s">
        <v>147</v>
      </c>
      <c r="AU154" s="194" t="s">
        <v>77</v>
      </c>
      <c r="AV154" s="184" t="s">
        <v>77</v>
      </c>
      <c r="AW154" s="184" t="s">
        <v>30</v>
      </c>
      <c r="AX154" s="184" t="s">
        <v>67</v>
      </c>
      <c r="AY154" s="194" t="s">
        <v>136</v>
      </c>
    </row>
    <row r="155" spans="2:51" s="197" customFormat="1" ht="13.5">
      <c r="B155" s="198"/>
      <c r="D155" s="186" t="s">
        <v>147</v>
      </c>
      <c r="E155" s="199"/>
      <c r="F155" s="200" t="s">
        <v>177</v>
      </c>
      <c r="H155" s="201">
        <v>5.584</v>
      </c>
      <c r="I155" s="202"/>
      <c r="L155" s="198"/>
      <c r="M155" s="203"/>
      <c r="N155" s="204"/>
      <c r="O155" s="204"/>
      <c r="P155" s="204"/>
      <c r="Q155" s="204"/>
      <c r="R155" s="204"/>
      <c r="S155" s="204"/>
      <c r="T155" s="205"/>
      <c r="AT155" s="206" t="s">
        <v>147</v>
      </c>
      <c r="AU155" s="206" t="s">
        <v>77</v>
      </c>
      <c r="AV155" s="197" t="s">
        <v>151</v>
      </c>
      <c r="AW155" s="197" t="s">
        <v>30</v>
      </c>
      <c r="AX155" s="197" t="s">
        <v>75</v>
      </c>
      <c r="AY155" s="206" t="s">
        <v>136</v>
      </c>
    </row>
    <row r="156" spans="2:65" s="24" customFormat="1" ht="31.5" customHeight="1">
      <c r="B156" s="167"/>
      <c r="C156" s="168" t="s">
        <v>143</v>
      </c>
      <c r="D156" s="168" t="s">
        <v>138</v>
      </c>
      <c r="E156" s="169" t="s">
        <v>236</v>
      </c>
      <c r="F156" s="170" t="s">
        <v>237</v>
      </c>
      <c r="G156" s="171" t="s">
        <v>141</v>
      </c>
      <c r="H156" s="172">
        <v>5.64</v>
      </c>
      <c r="I156" s="173">
        <v>1170</v>
      </c>
      <c r="J156" s="174">
        <f>ROUND(I156*H156,2)</f>
        <v>6598.8</v>
      </c>
      <c r="K156" s="170" t="s">
        <v>142</v>
      </c>
      <c r="L156" s="25"/>
      <c r="M156" s="175"/>
      <c r="N156" s="176" t="s">
        <v>38</v>
      </c>
      <c r="O156" s="26"/>
      <c r="P156" s="177">
        <f>O156*H156</f>
        <v>0</v>
      </c>
      <c r="Q156" s="177">
        <v>0.67489</v>
      </c>
      <c r="R156" s="177">
        <f>Q156*H156</f>
        <v>3.8063795999999996</v>
      </c>
      <c r="S156" s="177">
        <v>0</v>
      </c>
      <c r="T156" s="178">
        <f>S156*H156</f>
        <v>0</v>
      </c>
      <c r="AR156" s="9" t="s">
        <v>151</v>
      </c>
      <c r="AT156" s="9" t="s">
        <v>138</v>
      </c>
      <c r="AU156" s="9" t="s">
        <v>77</v>
      </c>
      <c r="AY156" s="9" t="s">
        <v>136</v>
      </c>
      <c r="BE156" s="179">
        <f>IF(N156="základní",J156,0)</f>
        <v>6598.8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9" t="s">
        <v>75</v>
      </c>
      <c r="BK156" s="179">
        <f>ROUND(I156*H156,2)</f>
        <v>6598.8</v>
      </c>
      <c r="BL156" s="9" t="s">
        <v>151</v>
      </c>
      <c r="BM156" s="9" t="s">
        <v>238</v>
      </c>
    </row>
    <row r="157" spans="1:47" ht="27">
      <c r="A157" s="24"/>
      <c r="B157" s="25"/>
      <c r="D157" s="180" t="s">
        <v>145</v>
      </c>
      <c r="F157" s="181" t="s">
        <v>239</v>
      </c>
      <c r="I157" s="182"/>
      <c r="L157" s="25"/>
      <c r="M157" s="183"/>
      <c r="N157" s="26"/>
      <c r="O157" s="26"/>
      <c r="P157" s="26"/>
      <c r="Q157" s="26"/>
      <c r="R157" s="26"/>
      <c r="S157" s="26"/>
      <c r="T157" s="57"/>
      <c r="AT157" s="9" t="s">
        <v>145</v>
      </c>
      <c r="AU157" s="9" t="s">
        <v>77</v>
      </c>
    </row>
    <row r="158" spans="2:51" s="184" customFormat="1" ht="13.5">
      <c r="B158" s="185"/>
      <c r="D158" s="186" t="s">
        <v>147</v>
      </c>
      <c r="E158" s="187"/>
      <c r="F158" s="188" t="s">
        <v>240</v>
      </c>
      <c r="H158" s="189">
        <v>5.64</v>
      </c>
      <c r="I158" s="190"/>
      <c r="L158" s="185"/>
      <c r="M158" s="191"/>
      <c r="N158" s="192"/>
      <c r="O158" s="192"/>
      <c r="P158" s="192"/>
      <c r="Q158" s="192"/>
      <c r="R158" s="192"/>
      <c r="S158" s="192"/>
      <c r="T158" s="193"/>
      <c r="AT158" s="194" t="s">
        <v>147</v>
      </c>
      <c r="AU158" s="194" t="s">
        <v>77</v>
      </c>
      <c r="AV158" s="184" t="s">
        <v>77</v>
      </c>
      <c r="AW158" s="184" t="s">
        <v>30</v>
      </c>
      <c r="AX158" s="184" t="s">
        <v>75</v>
      </c>
      <c r="AY158" s="194" t="s">
        <v>136</v>
      </c>
    </row>
    <row r="159" spans="2:65" s="24" customFormat="1" ht="22.5" customHeight="1">
      <c r="B159" s="167"/>
      <c r="C159" s="168" t="s">
        <v>241</v>
      </c>
      <c r="D159" s="168" t="s">
        <v>138</v>
      </c>
      <c r="E159" s="169" t="s">
        <v>242</v>
      </c>
      <c r="F159" s="170" t="s">
        <v>243</v>
      </c>
      <c r="G159" s="171" t="s">
        <v>187</v>
      </c>
      <c r="H159" s="172">
        <v>0.339</v>
      </c>
      <c r="I159" s="173">
        <v>33489</v>
      </c>
      <c r="J159" s="174">
        <f>ROUND(I159*H159,2)</f>
        <v>11352.77</v>
      </c>
      <c r="K159" s="170" t="s">
        <v>142</v>
      </c>
      <c r="L159" s="25"/>
      <c r="M159" s="175"/>
      <c r="N159" s="176" t="s">
        <v>38</v>
      </c>
      <c r="O159" s="26"/>
      <c r="P159" s="177">
        <f>O159*H159</f>
        <v>0</v>
      </c>
      <c r="Q159" s="177">
        <v>1.09</v>
      </c>
      <c r="R159" s="177">
        <f>Q159*H159</f>
        <v>0.36951000000000006</v>
      </c>
      <c r="S159" s="177">
        <v>0</v>
      </c>
      <c r="T159" s="178">
        <f>S159*H159</f>
        <v>0</v>
      </c>
      <c r="AR159" s="9" t="s">
        <v>151</v>
      </c>
      <c r="AT159" s="9" t="s">
        <v>138</v>
      </c>
      <c r="AU159" s="9" t="s">
        <v>77</v>
      </c>
      <c r="AY159" s="9" t="s">
        <v>136</v>
      </c>
      <c r="BE159" s="179">
        <f>IF(N159="základní",J159,0)</f>
        <v>11352.77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9" t="s">
        <v>75</v>
      </c>
      <c r="BK159" s="179">
        <f>ROUND(I159*H159,2)</f>
        <v>11352.77</v>
      </c>
      <c r="BL159" s="9" t="s">
        <v>151</v>
      </c>
      <c r="BM159" s="9" t="s">
        <v>244</v>
      </c>
    </row>
    <row r="160" spans="1:47" ht="13.5">
      <c r="A160" s="24"/>
      <c r="B160" s="25"/>
      <c r="D160" s="180" t="s">
        <v>145</v>
      </c>
      <c r="F160" s="181" t="s">
        <v>245</v>
      </c>
      <c r="I160" s="182"/>
      <c r="L160" s="25"/>
      <c r="M160" s="183"/>
      <c r="N160" s="26"/>
      <c r="O160" s="26"/>
      <c r="P160" s="26"/>
      <c r="Q160" s="26"/>
      <c r="R160" s="26"/>
      <c r="S160" s="26"/>
      <c r="T160" s="57"/>
      <c r="AT160" s="9" t="s">
        <v>145</v>
      </c>
      <c r="AU160" s="9" t="s">
        <v>77</v>
      </c>
    </row>
    <row r="161" spans="2:51" s="184" customFormat="1" ht="13.5">
      <c r="B161" s="185"/>
      <c r="D161" s="186" t="s">
        <v>147</v>
      </c>
      <c r="E161" s="187"/>
      <c r="F161" s="188" t="s">
        <v>246</v>
      </c>
      <c r="H161" s="189">
        <v>0.339</v>
      </c>
      <c r="I161" s="190"/>
      <c r="L161" s="185"/>
      <c r="M161" s="191"/>
      <c r="N161" s="192"/>
      <c r="O161" s="192"/>
      <c r="P161" s="192"/>
      <c r="Q161" s="192"/>
      <c r="R161" s="192"/>
      <c r="S161" s="192"/>
      <c r="T161" s="193"/>
      <c r="AT161" s="194" t="s">
        <v>147</v>
      </c>
      <c r="AU161" s="194" t="s">
        <v>77</v>
      </c>
      <c r="AV161" s="184" t="s">
        <v>77</v>
      </c>
      <c r="AW161" s="184" t="s">
        <v>30</v>
      </c>
      <c r="AX161" s="184" t="s">
        <v>75</v>
      </c>
      <c r="AY161" s="194" t="s">
        <v>136</v>
      </c>
    </row>
    <row r="162" spans="2:65" s="24" customFormat="1" ht="22.5" customHeight="1">
      <c r="B162" s="167"/>
      <c r="C162" s="168" t="s">
        <v>247</v>
      </c>
      <c r="D162" s="168" t="s">
        <v>138</v>
      </c>
      <c r="E162" s="169" t="s">
        <v>248</v>
      </c>
      <c r="F162" s="170" t="s">
        <v>249</v>
      </c>
      <c r="G162" s="171" t="s">
        <v>141</v>
      </c>
      <c r="H162" s="172">
        <v>5.64</v>
      </c>
      <c r="I162" s="173">
        <v>447</v>
      </c>
      <c r="J162" s="174">
        <f>ROUND(I162*H162,2)</f>
        <v>2521.08</v>
      </c>
      <c r="K162" s="170" t="s">
        <v>142</v>
      </c>
      <c r="L162" s="25"/>
      <c r="M162" s="175"/>
      <c r="N162" s="176" t="s">
        <v>38</v>
      </c>
      <c r="O162" s="26"/>
      <c r="P162" s="177">
        <f>O162*H162</f>
        <v>0</v>
      </c>
      <c r="Q162" s="177">
        <v>0.1604</v>
      </c>
      <c r="R162" s="177">
        <f>Q162*H162</f>
        <v>0.9046559999999999</v>
      </c>
      <c r="S162" s="177">
        <v>0</v>
      </c>
      <c r="T162" s="178">
        <f>S162*H162</f>
        <v>0</v>
      </c>
      <c r="AR162" s="9" t="s">
        <v>151</v>
      </c>
      <c r="AT162" s="9" t="s">
        <v>138</v>
      </c>
      <c r="AU162" s="9" t="s">
        <v>77</v>
      </c>
      <c r="AY162" s="9" t="s">
        <v>136</v>
      </c>
      <c r="BE162" s="179">
        <f>IF(N162="základní",J162,0)</f>
        <v>2521.08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9" t="s">
        <v>75</v>
      </c>
      <c r="BK162" s="179">
        <f>ROUND(I162*H162,2)</f>
        <v>2521.08</v>
      </c>
      <c r="BL162" s="9" t="s">
        <v>151</v>
      </c>
      <c r="BM162" s="9" t="s">
        <v>250</v>
      </c>
    </row>
    <row r="163" spans="1:47" ht="40.5">
      <c r="A163" s="24"/>
      <c r="B163" s="25"/>
      <c r="D163" s="180" t="s">
        <v>145</v>
      </c>
      <c r="F163" s="181" t="s">
        <v>251</v>
      </c>
      <c r="I163" s="182"/>
      <c r="L163" s="25"/>
      <c r="M163" s="183"/>
      <c r="N163" s="26"/>
      <c r="O163" s="26"/>
      <c r="P163" s="26"/>
      <c r="Q163" s="26"/>
      <c r="R163" s="26"/>
      <c r="S163" s="26"/>
      <c r="T163" s="57"/>
      <c r="AT163" s="9" t="s">
        <v>145</v>
      </c>
      <c r="AU163" s="9" t="s">
        <v>77</v>
      </c>
    </row>
    <row r="164" spans="2:51" s="184" customFormat="1" ht="13.5">
      <c r="B164" s="185"/>
      <c r="D164" s="186" t="s">
        <v>147</v>
      </c>
      <c r="E164" s="187"/>
      <c r="F164" s="188" t="s">
        <v>252</v>
      </c>
      <c r="H164" s="189">
        <v>5.64</v>
      </c>
      <c r="I164" s="190"/>
      <c r="L164" s="185"/>
      <c r="M164" s="191"/>
      <c r="N164" s="192"/>
      <c r="O164" s="192"/>
      <c r="P164" s="192"/>
      <c r="Q164" s="192"/>
      <c r="R164" s="192"/>
      <c r="S164" s="192"/>
      <c r="T164" s="193"/>
      <c r="AT164" s="194" t="s">
        <v>147</v>
      </c>
      <c r="AU164" s="194" t="s">
        <v>77</v>
      </c>
      <c r="AV164" s="184" t="s">
        <v>77</v>
      </c>
      <c r="AW164" s="184" t="s">
        <v>30</v>
      </c>
      <c r="AX164" s="184" t="s">
        <v>75</v>
      </c>
      <c r="AY164" s="194" t="s">
        <v>136</v>
      </c>
    </row>
    <row r="165" spans="2:65" s="24" customFormat="1" ht="22.5" customHeight="1">
      <c r="B165" s="167"/>
      <c r="C165" s="168" t="s">
        <v>253</v>
      </c>
      <c r="D165" s="168" t="s">
        <v>138</v>
      </c>
      <c r="E165" s="169" t="s">
        <v>254</v>
      </c>
      <c r="F165" s="170" t="s">
        <v>255</v>
      </c>
      <c r="G165" s="171" t="s">
        <v>141</v>
      </c>
      <c r="H165" s="172">
        <v>5.72</v>
      </c>
      <c r="I165" s="173">
        <v>843</v>
      </c>
      <c r="J165" s="174">
        <f>ROUND(I165*H165,2)</f>
        <v>4821.96</v>
      </c>
      <c r="K165" s="170" t="s">
        <v>142</v>
      </c>
      <c r="L165" s="25"/>
      <c r="M165" s="175"/>
      <c r="N165" s="176" t="s">
        <v>38</v>
      </c>
      <c r="O165" s="26"/>
      <c r="P165" s="177">
        <f>O165*H165</f>
        <v>0</v>
      </c>
      <c r="Q165" s="177">
        <v>0.26723</v>
      </c>
      <c r="R165" s="177">
        <f>Q165*H165</f>
        <v>1.5285556</v>
      </c>
      <c r="S165" s="177">
        <v>0</v>
      </c>
      <c r="T165" s="178">
        <f>S165*H165</f>
        <v>0</v>
      </c>
      <c r="AR165" s="9" t="s">
        <v>151</v>
      </c>
      <c r="AT165" s="9" t="s">
        <v>138</v>
      </c>
      <c r="AU165" s="9" t="s">
        <v>77</v>
      </c>
      <c r="AY165" s="9" t="s">
        <v>136</v>
      </c>
      <c r="BE165" s="179">
        <f>IF(N165="základní",J165,0)</f>
        <v>4821.96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9" t="s">
        <v>75</v>
      </c>
      <c r="BK165" s="179">
        <f>ROUND(I165*H165,2)</f>
        <v>4821.96</v>
      </c>
      <c r="BL165" s="9" t="s">
        <v>151</v>
      </c>
      <c r="BM165" s="9" t="s">
        <v>256</v>
      </c>
    </row>
    <row r="166" spans="1:47" ht="27">
      <c r="A166" s="24"/>
      <c r="B166" s="25"/>
      <c r="D166" s="180" t="s">
        <v>145</v>
      </c>
      <c r="F166" s="181" t="s">
        <v>257</v>
      </c>
      <c r="I166" s="182"/>
      <c r="L166" s="25"/>
      <c r="M166" s="183"/>
      <c r="N166" s="26"/>
      <c r="O166" s="26"/>
      <c r="P166" s="26"/>
      <c r="Q166" s="26"/>
      <c r="R166" s="26"/>
      <c r="S166" s="26"/>
      <c r="T166" s="57"/>
      <c r="AT166" s="9" t="s">
        <v>145</v>
      </c>
      <c r="AU166" s="9" t="s">
        <v>77</v>
      </c>
    </row>
    <row r="167" spans="2:51" s="184" customFormat="1" ht="13.5">
      <c r="B167" s="185"/>
      <c r="D167" s="180" t="s">
        <v>147</v>
      </c>
      <c r="E167" s="194"/>
      <c r="F167" s="195" t="s">
        <v>258</v>
      </c>
      <c r="H167" s="196">
        <v>1.43</v>
      </c>
      <c r="I167" s="190"/>
      <c r="L167" s="185"/>
      <c r="M167" s="191"/>
      <c r="N167" s="192"/>
      <c r="O167" s="192"/>
      <c r="P167" s="192"/>
      <c r="Q167" s="192"/>
      <c r="R167" s="192"/>
      <c r="S167" s="192"/>
      <c r="T167" s="193"/>
      <c r="AT167" s="194" t="s">
        <v>147</v>
      </c>
      <c r="AU167" s="194" t="s">
        <v>77</v>
      </c>
      <c r="AV167" s="184" t="s">
        <v>77</v>
      </c>
      <c r="AW167" s="184" t="s">
        <v>30</v>
      </c>
      <c r="AX167" s="184" t="s">
        <v>67</v>
      </c>
      <c r="AY167" s="194" t="s">
        <v>136</v>
      </c>
    </row>
    <row r="168" spans="2:51" s="184" customFormat="1" ht="13.5">
      <c r="B168" s="185"/>
      <c r="D168" s="180" t="s">
        <v>147</v>
      </c>
      <c r="E168" s="194"/>
      <c r="F168" s="195" t="s">
        <v>259</v>
      </c>
      <c r="H168" s="196">
        <v>1.43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94" t="s">
        <v>147</v>
      </c>
      <c r="AU168" s="194" t="s">
        <v>77</v>
      </c>
      <c r="AV168" s="184" t="s">
        <v>77</v>
      </c>
      <c r="AW168" s="184" t="s">
        <v>30</v>
      </c>
      <c r="AX168" s="184" t="s">
        <v>67</v>
      </c>
      <c r="AY168" s="194" t="s">
        <v>136</v>
      </c>
    </row>
    <row r="169" spans="2:51" s="184" customFormat="1" ht="13.5">
      <c r="B169" s="185"/>
      <c r="D169" s="180" t="s">
        <v>147</v>
      </c>
      <c r="E169" s="194"/>
      <c r="F169" s="195" t="s">
        <v>260</v>
      </c>
      <c r="H169" s="196">
        <v>1.43</v>
      </c>
      <c r="I169" s="190"/>
      <c r="L169" s="185"/>
      <c r="M169" s="191"/>
      <c r="N169" s="192"/>
      <c r="O169" s="192"/>
      <c r="P169" s="192"/>
      <c r="Q169" s="192"/>
      <c r="R169" s="192"/>
      <c r="S169" s="192"/>
      <c r="T169" s="193"/>
      <c r="AT169" s="194" t="s">
        <v>147</v>
      </c>
      <c r="AU169" s="194" t="s">
        <v>77</v>
      </c>
      <c r="AV169" s="184" t="s">
        <v>77</v>
      </c>
      <c r="AW169" s="184" t="s">
        <v>30</v>
      </c>
      <c r="AX169" s="184" t="s">
        <v>67</v>
      </c>
      <c r="AY169" s="194" t="s">
        <v>136</v>
      </c>
    </row>
    <row r="170" spans="2:51" s="184" customFormat="1" ht="13.5">
      <c r="B170" s="185"/>
      <c r="D170" s="180" t="s">
        <v>147</v>
      </c>
      <c r="E170" s="194"/>
      <c r="F170" s="195" t="s">
        <v>261</v>
      </c>
      <c r="H170" s="196">
        <v>1.43</v>
      </c>
      <c r="I170" s="190"/>
      <c r="L170" s="185"/>
      <c r="M170" s="191"/>
      <c r="N170" s="192"/>
      <c r="O170" s="192"/>
      <c r="P170" s="192"/>
      <c r="Q170" s="192"/>
      <c r="R170" s="192"/>
      <c r="S170" s="192"/>
      <c r="T170" s="193"/>
      <c r="AT170" s="194" t="s">
        <v>147</v>
      </c>
      <c r="AU170" s="194" t="s">
        <v>77</v>
      </c>
      <c r="AV170" s="184" t="s">
        <v>77</v>
      </c>
      <c r="AW170" s="184" t="s">
        <v>30</v>
      </c>
      <c r="AX170" s="184" t="s">
        <v>67</v>
      </c>
      <c r="AY170" s="194" t="s">
        <v>136</v>
      </c>
    </row>
    <row r="171" spans="2:51" s="184" customFormat="1" ht="13.5">
      <c r="B171" s="185"/>
      <c r="D171" s="180" t="s">
        <v>147</v>
      </c>
      <c r="E171" s="194"/>
      <c r="F171" s="195" t="s">
        <v>262</v>
      </c>
      <c r="H171" s="196">
        <v>0</v>
      </c>
      <c r="I171" s="190"/>
      <c r="L171" s="185"/>
      <c r="M171" s="191"/>
      <c r="N171" s="192"/>
      <c r="O171" s="192"/>
      <c r="P171" s="192"/>
      <c r="Q171" s="192"/>
      <c r="R171" s="192"/>
      <c r="S171" s="192"/>
      <c r="T171" s="193"/>
      <c r="AT171" s="194" t="s">
        <v>147</v>
      </c>
      <c r="AU171" s="194" t="s">
        <v>77</v>
      </c>
      <c r="AV171" s="184" t="s">
        <v>77</v>
      </c>
      <c r="AW171" s="184" t="s">
        <v>30</v>
      </c>
      <c r="AX171" s="184" t="s">
        <v>67</v>
      </c>
      <c r="AY171" s="194" t="s">
        <v>136</v>
      </c>
    </row>
    <row r="172" spans="2:51" s="197" customFormat="1" ht="13.5">
      <c r="B172" s="198"/>
      <c r="D172" s="180" t="s">
        <v>147</v>
      </c>
      <c r="E172" s="206"/>
      <c r="F172" s="207" t="s">
        <v>177</v>
      </c>
      <c r="H172" s="208">
        <v>5.72</v>
      </c>
      <c r="I172" s="202"/>
      <c r="L172" s="198"/>
      <c r="M172" s="203"/>
      <c r="N172" s="204"/>
      <c r="O172" s="204"/>
      <c r="P172" s="204"/>
      <c r="Q172" s="204"/>
      <c r="R172" s="204"/>
      <c r="S172" s="204"/>
      <c r="T172" s="205"/>
      <c r="AT172" s="206" t="s">
        <v>147</v>
      </c>
      <c r="AU172" s="206" t="s">
        <v>77</v>
      </c>
      <c r="AV172" s="197" t="s">
        <v>151</v>
      </c>
      <c r="AW172" s="197" t="s">
        <v>30</v>
      </c>
      <c r="AX172" s="197" t="s">
        <v>75</v>
      </c>
      <c r="AY172" s="206" t="s">
        <v>136</v>
      </c>
    </row>
    <row r="173" spans="2:63" s="152" customFormat="1" ht="29.85" customHeight="1">
      <c r="B173" s="153"/>
      <c r="D173" s="164" t="s">
        <v>66</v>
      </c>
      <c r="E173" s="165" t="s">
        <v>151</v>
      </c>
      <c r="F173" s="165" t="s">
        <v>263</v>
      </c>
      <c r="I173" s="156"/>
      <c r="J173" s="166">
        <f>BK173</f>
        <v>8023.830000000002</v>
      </c>
      <c r="L173" s="153"/>
      <c r="M173" s="158"/>
      <c r="N173" s="159"/>
      <c r="O173" s="159"/>
      <c r="P173" s="160">
        <f>SUM(P174:P188)</f>
        <v>0</v>
      </c>
      <c r="Q173" s="159"/>
      <c r="R173" s="160">
        <f>SUM(R174:R188)</f>
        <v>1.32248495</v>
      </c>
      <c r="S173" s="159"/>
      <c r="T173" s="161">
        <f>SUM(T174:T188)</f>
        <v>0</v>
      </c>
      <c r="AR173" s="154" t="s">
        <v>75</v>
      </c>
      <c r="AT173" s="162" t="s">
        <v>66</v>
      </c>
      <c r="AU173" s="162" t="s">
        <v>75</v>
      </c>
      <c r="AY173" s="154" t="s">
        <v>136</v>
      </c>
      <c r="BK173" s="163">
        <f>SUM(BK174:BK188)</f>
        <v>8023.830000000002</v>
      </c>
    </row>
    <row r="174" spans="2:65" s="24" customFormat="1" ht="22.5" customHeight="1">
      <c r="B174" s="167"/>
      <c r="C174" s="168" t="s">
        <v>264</v>
      </c>
      <c r="D174" s="168" t="s">
        <v>138</v>
      </c>
      <c r="E174" s="169" t="s">
        <v>265</v>
      </c>
      <c r="F174" s="170" t="s">
        <v>266</v>
      </c>
      <c r="G174" s="171" t="s">
        <v>161</v>
      </c>
      <c r="H174" s="172">
        <v>0.492</v>
      </c>
      <c r="I174" s="173">
        <v>2880</v>
      </c>
      <c r="J174" s="174">
        <f>ROUND(I174*H174,2)</f>
        <v>1416.96</v>
      </c>
      <c r="K174" s="170"/>
      <c r="L174" s="25"/>
      <c r="M174" s="175"/>
      <c r="N174" s="176" t="s">
        <v>38</v>
      </c>
      <c r="O174" s="26"/>
      <c r="P174" s="177">
        <f>O174*H174</f>
        <v>0</v>
      </c>
      <c r="Q174" s="177">
        <v>2.45343</v>
      </c>
      <c r="R174" s="177">
        <f>Q174*H174</f>
        <v>1.20708756</v>
      </c>
      <c r="S174" s="177">
        <v>0</v>
      </c>
      <c r="T174" s="178">
        <f>S174*H174</f>
        <v>0</v>
      </c>
      <c r="AR174" s="9" t="s">
        <v>151</v>
      </c>
      <c r="AT174" s="9" t="s">
        <v>138</v>
      </c>
      <c r="AU174" s="9" t="s">
        <v>77</v>
      </c>
      <c r="AY174" s="9" t="s">
        <v>136</v>
      </c>
      <c r="BE174" s="179">
        <f>IF(N174="základní",J174,0)</f>
        <v>1416.96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9" t="s">
        <v>75</v>
      </c>
      <c r="BK174" s="179">
        <f>ROUND(I174*H174,2)</f>
        <v>1416.96</v>
      </c>
      <c r="BL174" s="9" t="s">
        <v>151</v>
      </c>
      <c r="BM174" s="9" t="s">
        <v>267</v>
      </c>
    </row>
    <row r="175" spans="2:51" s="184" customFormat="1" ht="13.5">
      <c r="B175" s="185"/>
      <c r="D175" s="186" t="s">
        <v>147</v>
      </c>
      <c r="E175" s="187"/>
      <c r="F175" s="188" t="s">
        <v>268</v>
      </c>
      <c r="H175" s="189">
        <v>0.492</v>
      </c>
      <c r="I175" s="190"/>
      <c r="L175" s="185"/>
      <c r="M175" s="191"/>
      <c r="N175" s="192"/>
      <c r="O175" s="192"/>
      <c r="P175" s="192"/>
      <c r="Q175" s="192"/>
      <c r="R175" s="192"/>
      <c r="S175" s="192"/>
      <c r="T175" s="193"/>
      <c r="AT175" s="194" t="s">
        <v>147</v>
      </c>
      <c r="AU175" s="194" t="s">
        <v>77</v>
      </c>
      <c r="AV175" s="184" t="s">
        <v>77</v>
      </c>
      <c r="AW175" s="184" t="s">
        <v>30</v>
      </c>
      <c r="AX175" s="184" t="s">
        <v>75</v>
      </c>
      <c r="AY175" s="194" t="s">
        <v>136</v>
      </c>
    </row>
    <row r="176" spans="2:65" s="24" customFormat="1" ht="22.5" customHeight="1">
      <c r="B176" s="167"/>
      <c r="C176" s="168" t="s">
        <v>9</v>
      </c>
      <c r="D176" s="168" t="s">
        <v>138</v>
      </c>
      <c r="E176" s="169" t="s">
        <v>269</v>
      </c>
      <c r="F176" s="170" t="s">
        <v>270</v>
      </c>
      <c r="G176" s="171" t="s">
        <v>141</v>
      </c>
      <c r="H176" s="172">
        <v>5.365</v>
      </c>
      <c r="I176" s="173">
        <v>385</v>
      </c>
      <c r="J176" s="174">
        <f>ROUND(I176*H176,2)</f>
        <v>2065.53</v>
      </c>
      <c r="K176" s="170" t="s">
        <v>142</v>
      </c>
      <c r="L176" s="25"/>
      <c r="M176" s="175"/>
      <c r="N176" s="176" t="s">
        <v>38</v>
      </c>
      <c r="O176" s="26"/>
      <c r="P176" s="177">
        <f>O176*H176</f>
        <v>0</v>
      </c>
      <c r="Q176" s="177">
        <v>0.00215</v>
      </c>
      <c r="R176" s="177">
        <f>Q176*H176</f>
        <v>0.01153475</v>
      </c>
      <c r="S176" s="177">
        <v>0</v>
      </c>
      <c r="T176" s="178">
        <f>S176*H176</f>
        <v>0</v>
      </c>
      <c r="AR176" s="9" t="s">
        <v>151</v>
      </c>
      <c r="AT176" s="9" t="s">
        <v>138</v>
      </c>
      <c r="AU176" s="9" t="s">
        <v>77</v>
      </c>
      <c r="AY176" s="9" t="s">
        <v>136</v>
      </c>
      <c r="BE176" s="179">
        <f>IF(N176="základní",J176,0)</f>
        <v>2065.53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9" t="s">
        <v>75</v>
      </c>
      <c r="BK176" s="179">
        <f>ROUND(I176*H176,2)</f>
        <v>2065.53</v>
      </c>
      <c r="BL176" s="9" t="s">
        <v>151</v>
      </c>
      <c r="BM176" s="9" t="s">
        <v>271</v>
      </c>
    </row>
    <row r="177" spans="1:47" ht="27">
      <c r="A177" s="24"/>
      <c r="B177" s="25"/>
      <c r="D177" s="180" t="s">
        <v>145</v>
      </c>
      <c r="F177" s="181" t="s">
        <v>272</v>
      </c>
      <c r="I177" s="182"/>
      <c r="L177" s="25"/>
      <c r="M177" s="183"/>
      <c r="N177" s="26"/>
      <c r="O177" s="26"/>
      <c r="P177" s="26"/>
      <c r="Q177" s="26"/>
      <c r="R177" s="26"/>
      <c r="S177" s="26"/>
      <c r="T177" s="57"/>
      <c r="AT177" s="9" t="s">
        <v>145</v>
      </c>
      <c r="AU177" s="9" t="s">
        <v>77</v>
      </c>
    </row>
    <row r="178" spans="2:51" s="184" customFormat="1" ht="13.5">
      <c r="B178" s="185"/>
      <c r="D178" s="186" t="s">
        <v>147</v>
      </c>
      <c r="E178" s="187"/>
      <c r="F178" s="188" t="s">
        <v>273</v>
      </c>
      <c r="H178" s="189">
        <v>5.365</v>
      </c>
      <c r="I178" s="190"/>
      <c r="L178" s="185"/>
      <c r="M178" s="191"/>
      <c r="N178" s="192"/>
      <c r="O178" s="192"/>
      <c r="P178" s="192"/>
      <c r="Q178" s="192"/>
      <c r="R178" s="192"/>
      <c r="S178" s="192"/>
      <c r="T178" s="193"/>
      <c r="AT178" s="194" t="s">
        <v>147</v>
      </c>
      <c r="AU178" s="194" t="s">
        <v>77</v>
      </c>
      <c r="AV178" s="184" t="s">
        <v>77</v>
      </c>
      <c r="AW178" s="184" t="s">
        <v>30</v>
      </c>
      <c r="AX178" s="184" t="s">
        <v>75</v>
      </c>
      <c r="AY178" s="194" t="s">
        <v>136</v>
      </c>
    </row>
    <row r="179" spans="2:65" s="24" customFormat="1" ht="22.5" customHeight="1">
      <c r="B179" s="167"/>
      <c r="C179" s="168" t="s">
        <v>274</v>
      </c>
      <c r="D179" s="168" t="s">
        <v>138</v>
      </c>
      <c r="E179" s="169" t="s">
        <v>275</v>
      </c>
      <c r="F179" s="170" t="s">
        <v>276</v>
      </c>
      <c r="G179" s="171" t="s">
        <v>141</v>
      </c>
      <c r="H179" s="172">
        <v>5.365</v>
      </c>
      <c r="I179" s="173">
        <v>117</v>
      </c>
      <c r="J179" s="174">
        <f>ROUND(I179*H179,2)</f>
        <v>627.71</v>
      </c>
      <c r="K179" s="170" t="s">
        <v>142</v>
      </c>
      <c r="L179" s="25"/>
      <c r="M179" s="175"/>
      <c r="N179" s="176" t="s">
        <v>38</v>
      </c>
      <c r="O179" s="26"/>
      <c r="P179" s="177">
        <f>O179*H179</f>
        <v>0</v>
      </c>
      <c r="Q179" s="177">
        <v>0</v>
      </c>
      <c r="R179" s="177">
        <f>Q179*H179</f>
        <v>0</v>
      </c>
      <c r="S179" s="177">
        <v>0</v>
      </c>
      <c r="T179" s="178">
        <f>S179*H179</f>
        <v>0</v>
      </c>
      <c r="AR179" s="9" t="s">
        <v>151</v>
      </c>
      <c r="AT179" s="9" t="s">
        <v>138</v>
      </c>
      <c r="AU179" s="9" t="s">
        <v>77</v>
      </c>
      <c r="AY179" s="9" t="s">
        <v>136</v>
      </c>
      <c r="BE179" s="179">
        <f>IF(N179="základní",J179,0)</f>
        <v>627.71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9" t="s">
        <v>75</v>
      </c>
      <c r="BK179" s="179">
        <f>ROUND(I179*H179,2)</f>
        <v>627.71</v>
      </c>
      <c r="BL179" s="9" t="s">
        <v>151</v>
      </c>
      <c r="BM179" s="9" t="s">
        <v>277</v>
      </c>
    </row>
    <row r="180" spans="1:47" ht="27">
      <c r="A180" s="24"/>
      <c r="B180" s="25"/>
      <c r="D180" s="186" t="s">
        <v>145</v>
      </c>
      <c r="F180" s="209" t="s">
        <v>278</v>
      </c>
      <c r="I180" s="182"/>
      <c r="L180" s="25"/>
      <c r="M180" s="183"/>
      <c r="N180" s="26"/>
      <c r="O180" s="26"/>
      <c r="P180" s="26"/>
      <c r="Q180" s="26"/>
      <c r="R180" s="26"/>
      <c r="S180" s="26"/>
      <c r="T180" s="57"/>
      <c r="AT180" s="9" t="s">
        <v>145</v>
      </c>
      <c r="AU180" s="9" t="s">
        <v>77</v>
      </c>
    </row>
    <row r="181" spans="1:65" ht="22.5" customHeight="1">
      <c r="A181" s="24"/>
      <c r="B181" s="167"/>
      <c r="C181" s="168" t="s">
        <v>279</v>
      </c>
      <c r="D181" s="168" t="s">
        <v>138</v>
      </c>
      <c r="E181" s="169" t="s">
        <v>280</v>
      </c>
      <c r="F181" s="170" t="s">
        <v>281</v>
      </c>
      <c r="G181" s="171" t="s">
        <v>141</v>
      </c>
      <c r="H181" s="172">
        <v>4.92</v>
      </c>
      <c r="I181" s="173">
        <v>181</v>
      </c>
      <c r="J181" s="174">
        <f>ROUND(I181*H181,2)</f>
        <v>890.52</v>
      </c>
      <c r="K181" s="170" t="s">
        <v>142</v>
      </c>
      <c r="L181" s="25"/>
      <c r="M181" s="175"/>
      <c r="N181" s="176" t="s">
        <v>38</v>
      </c>
      <c r="O181" s="26"/>
      <c r="P181" s="177">
        <f>O181*H181</f>
        <v>0</v>
      </c>
      <c r="Q181" s="177">
        <v>0.00524</v>
      </c>
      <c r="R181" s="177">
        <f>Q181*H181</f>
        <v>0.0257808</v>
      </c>
      <c r="S181" s="177">
        <v>0</v>
      </c>
      <c r="T181" s="178">
        <f>S181*H181</f>
        <v>0</v>
      </c>
      <c r="AR181" s="9" t="s">
        <v>151</v>
      </c>
      <c r="AT181" s="9" t="s">
        <v>138</v>
      </c>
      <c r="AU181" s="9" t="s">
        <v>77</v>
      </c>
      <c r="AY181" s="9" t="s">
        <v>136</v>
      </c>
      <c r="BE181" s="179">
        <f>IF(N181="základní",J181,0)</f>
        <v>890.52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9" t="s">
        <v>75</v>
      </c>
      <c r="BK181" s="179">
        <f>ROUND(I181*H181,2)</f>
        <v>890.52</v>
      </c>
      <c r="BL181" s="9" t="s">
        <v>151</v>
      </c>
      <c r="BM181" s="9" t="s">
        <v>282</v>
      </c>
    </row>
    <row r="182" spans="1:47" ht="27">
      <c r="A182" s="24"/>
      <c r="B182" s="25"/>
      <c r="D182" s="180" t="s">
        <v>145</v>
      </c>
      <c r="F182" s="181" t="s">
        <v>283</v>
      </c>
      <c r="I182" s="182"/>
      <c r="L182" s="25"/>
      <c r="M182" s="183"/>
      <c r="N182" s="26"/>
      <c r="O182" s="26"/>
      <c r="P182" s="26"/>
      <c r="Q182" s="26"/>
      <c r="R182" s="26"/>
      <c r="S182" s="26"/>
      <c r="T182" s="57"/>
      <c r="AT182" s="9" t="s">
        <v>145</v>
      </c>
      <c r="AU182" s="9" t="s">
        <v>77</v>
      </c>
    </row>
    <row r="183" spans="2:51" s="184" customFormat="1" ht="13.5">
      <c r="B183" s="185"/>
      <c r="D183" s="186" t="s">
        <v>147</v>
      </c>
      <c r="E183" s="187"/>
      <c r="F183" s="188" t="s">
        <v>284</v>
      </c>
      <c r="H183" s="189">
        <v>4.92</v>
      </c>
      <c r="I183" s="190"/>
      <c r="L183" s="185"/>
      <c r="M183" s="191"/>
      <c r="N183" s="192"/>
      <c r="O183" s="192"/>
      <c r="P183" s="192"/>
      <c r="Q183" s="192"/>
      <c r="R183" s="192"/>
      <c r="S183" s="192"/>
      <c r="T183" s="193"/>
      <c r="AT183" s="194" t="s">
        <v>147</v>
      </c>
      <c r="AU183" s="194" t="s">
        <v>77</v>
      </c>
      <c r="AV183" s="184" t="s">
        <v>77</v>
      </c>
      <c r="AW183" s="184" t="s">
        <v>30</v>
      </c>
      <c r="AX183" s="184" t="s">
        <v>75</v>
      </c>
      <c r="AY183" s="194" t="s">
        <v>136</v>
      </c>
    </row>
    <row r="184" spans="2:65" s="24" customFormat="1" ht="22.5" customHeight="1">
      <c r="B184" s="167"/>
      <c r="C184" s="168" t="s">
        <v>285</v>
      </c>
      <c r="D184" s="168" t="s">
        <v>138</v>
      </c>
      <c r="E184" s="169" t="s">
        <v>286</v>
      </c>
      <c r="F184" s="170" t="s">
        <v>287</v>
      </c>
      <c r="G184" s="171" t="s">
        <v>141</v>
      </c>
      <c r="H184" s="172">
        <v>4.92</v>
      </c>
      <c r="I184" s="173">
        <v>39.9</v>
      </c>
      <c r="J184" s="174">
        <f>ROUND(I184*H184,2)</f>
        <v>196.31</v>
      </c>
      <c r="K184" s="170" t="s">
        <v>142</v>
      </c>
      <c r="L184" s="25"/>
      <c r="M184" s="175"/>
      <c r="N184" s="176" t="s">
        <v>38</v>
      </c>
      <c r="O184" s="26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AR184" s="9" t="s">
        <v>151</v>
      </c>
      <c r="AT184" s="9" t="s">
        <v>138</v>
      </c>
      <c r="AU184" s="9" t="s">
        <v>77</v>
      </c>
      <c r="AY184" s="9" t="s">
        <v>136</v>
      </c>
      <c r="BE184" s="179">
        <f>IF(N184="základní",J184,0)</f>
        <v>196.31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9" t="s">
        <v>75</v>
      </c>
      <c r="BK184" s="179">
        <f>ROUND(I184*H184,2)</f>
        <v>196.31</v>
      </c>
      <c r="BL184" s="9" t="s">
        <v>151</v>
      </c>
      <c r="BM184" s="9" t="s">
        <v>288</v>
      </c>
    </row>
    <row r="185" spans="1:47" ht="27">
      <c r="A185" s="24"/>
      <c r="B185" s="25"/>
      <c r="D185" s="186" t="s">
        <v>145</v>
      </c>
      <c r="F185" s="209" t="s">
        <v>289</v>
      </c>
      <c r="I185" s="182"/>
      <c r="L185" s="25"/>
      <c r="M185" s="183"/>
      <c r="N185" s="26"/>
      <c r="O185" s="26"/>
      <c r="P185" s="26"/>
      <c r="Q185" s="26"/>
      <c r="R185" s="26"/>
      <c r="S185" s="26"/>
      <c r="T185" s="57"/>
      <c r="AT185" s="9" t="s">
        <v>145</v>
      </c>
      <c r="AU185" s="9" t="s">
        <v>77</v>
      </c>
    </row>
    <row r="186" spans="1:65" ht="22.5" customHeight="1">
      <c r="A186" s="24"/>
      <c r="B186" s="167"/>
      <c r="C186" s="168" t="s">
        <v>290</v>
      </c>
      <c r="D186" s="168" t="s">
        <v>138</v>
      </c>
      <c r="E186" s="169" t="s">
        <v>291</v>
      </c>
      <c r="F186" s="170" t="s">
        <v>292</v>
      </c>
      <c r="G186" s="171" t="s">
        <v>187</v>
      </c>
      <c r="H186" s="172">
        <v>0.074</v>
      </c>
      <c r="I186" s="173">
        <v>38200</v>
      </c>
      <c r="J186" s="174">
        <f>ROUND(I186*H186,2)</f>
        <v>2826.8</v>
      </c>
      <c r="K186" s="170" t="s">
        <v>142</v>
      </c>
      <c r="L186" s="25"/>
      <c r="M186" s="175"/>
      <c r="N186" s="176" t="s">
        <v>38</v>
      </c>
      <c r="O186" s="26"/>
      <c r="P186" s="177">
        <f>O186*H186</f>
        <v>0</v>
      </c>
      <c r="Q186" s="177">
        <v>1.05516</v>
      </c>
      <c r="R186" s="177">
        <f>Q186*H186</f>
        <v>0.07808184</v>
      </c>
      <c r="S186" s="177">
        <v>0</v>
      </c>
      <c r="T186" s="178">
        <f>S186*H186</f>
        <v>0</v>
      </c>
      <c r="AR186" s="9" t="s">
        <v>151</v>
      </c>
      <c r="AT186" s="9" t="s">
        <v>138</v>
      </c>
      <c r="AU186" s="9" t="s">
        <v>77</v>
      </c>
      <c r="AY186" s="9" t="s">
        <v>136</v>
      </c>
      <c r="BE186" s="179">
        <f>IF(N186="základní",J186,0)</f>
        <v>2826.8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9" t="s">
        <v>75</v>
      </c>
      <c r="BK186" s="179">
        <f>ROUND(I186*H186,2)</f>
        <v>2826.8</v>
      </c>
      <c r="BL186" s="9" t="s">
        <v>151</v>
      </c>
      <c r="BM186" s="9" t="s">
        <v>293</v>
      </c>
    </row>
    <row r="187" spans="1:47" ht="54">
      <c r="A187" s="24"/>
      <c r="B187" s="25"/>
      <c r="D187" s="180" t="s">
        <v>145</v>
      </c>
      <c r="F187" s="181" t="s">
        <v>294</v>
      </c>
      <c r="I187" s="182"/>
      <c r="L187" s="25"/>
      <c r="M187" s="183"/>
      <c r="N187" s="26"/>
      <c r="O187" s="26"/>
      <c r="P187" s="26"/>
      <c r="Q187" s="26"/>
      <c r="R187" s="26"/>
      <c r="S187" s="26"/>
      <c r="T187" s="57"/>
      <c r="AT187" s="9" t="s">
        <v>145</v>
      </c>
      <c r="AU187" s="9" t="s">
        <v>77</v>
      </c>
    </row>
    <row r="188" spans="2:51" s="184" customFormat="1" ht="13.5">
      <c r="B188" s="185"/>
      <c r="D188" s="180" t="s">
        <v>147</v>
      </c>
      <c r="E188" s="194"/>
      <c r="F188" s="195" t="s">
        <v>295</v>
      </c>
      <c r="H188" s="196">
        <v>0.074</v>
      </c>
      <c r="I188" s="190"/>
      <c r="L188" s="185"/>
      <c r="M188" s="191"/>
      <c r="N188" s="192"/>
      <c r="O188" s="192"/>
      <c r="P188" s="192"/>
      <c r="Q188" s="192"/>
      <c r="R188" s="192"/>
      <c r="S188" s="192"/>
      <c r="T188" s="193"/>
      <c r="AT188" s="194" t="s">
        <v>147</v>
      </c>
      <c r="AU188" s="194" t="s">
        <v>77</v>
      </c>
      <c r="AV188" s="184" t="s">
        <v>77</v>
      </c>
      <c r="AW188" s="184" t="s">
        <v>30</v>
      </c>
      <c r="AX188" s="184" t="s">
        <v>75</v>
      </c>
      <c r="AY188" s="194" t="s">
        <v>136</v>
      </c>
    </row>
    <row r="189" spans="2:63" s="152" customFormat="1" ht="29.85" customHeight="1">
      <c r="B189" s="153"/>
      <c r="D189" s="164" t="s">
        <v>66</v>
      </c>
      <c r="E189" s="165" t="s">
        <v>165</v>
      </c>
      <c r="F189" s="165" t="s">
        <v>296</v>
      </c>
      <c r="I189" s="156"/>
      <c r="J189" s="166">
        <f>BK189</f>
        <v>2937.69</v>
      </c>
      <c r="L189" s="153"/>
      <c r="M189" s="158"/>
      <c r="N189" s="159"/>
      <c r="O189" s="159"/>
      <c r="P189" s="160">
        <f>SUM(P190:P194)</f>
        <v>0</v>
      </c>
      <c r="Q189" s="159"/>
      <c r="R189" s="160">
        <f>SUM(R190:R194)</f>
        <v>0</v>
      </c>
      <c r="S189" s="159"/>
      <c r="T189" s="161">
        <f>SUM(T190:T194)</f>
        <v>0</v>
      </c>
      <c r="AR189" s="154" t="s">
        <v>75</v>
      </c>
      <c r="AT189" s="162" t="s">
        <v>66</v>
      </c>
      <c r="AU189" s="162" t="s">
        <v>75</v>
      </c>
      <c r="AY189" s="154" t="s">
        <v>136</v>
      </c>
      <c r="BK189" s="163">
        <f>SUM(BK190:BK194)</f>
        <v>2937.69</v>
      </c>
    </row>
    <row r="190" spans="2:65" s="24" customFormat="1" ht="22.5" customHeight="1">
      <c r="B190" s="167"/>
      <c r="C190" s="168" t="s">
        <v>297</v>
      </c>
      <c r="D190" s="168" t="s">
        <v>138</v>
      </c>
      <c r="E190" s="169" t="s">
        <v>298</v>
      </c>
      <c r="F190" s="170" t="s">
        <v>299</v>
      </c>
      <c r="G190" s="171" t="s">
        <v>141</v>
      </c>
      <c r="H190" s="172">
        <v>4.365</v>
      </c>
      <c r="I190" s="173">
        <v>550</v>
      </c>
      <c r="J190" s="174">
        <f>ROUND(I190*H190,2)</f>
        <v>2400.75</v>
      </c>
      <c r="K190" s="170"/>
      <c r="L190" s="25"/>
      <c r="M190" s="175"/>
      <c r="N190" s="176" t="s">
        <v>38</v>
      </c>
      <c r="O190" s="26"/>
      <c r="P190" s="177">
        <f>O190*H190</f>
        <v>0</v>
      </c>
      <c r="Q190" s="177">
        <v>0</v>
      </c>
      <c r="R190" s="177">
        <f>Q190*H190</f>
        <v>0</v>
      </c>
      <c r="S190" s="177">
        <v>0</v>
      </c>
      <c r="T190" s="178">
        <f>S190*H190</f>
        <v>0</v>
      </c>
      <c r="AR190" s="9" t="s">
        <v>151</v>
      </c>
      <c r="AT190" s="9" t="s">
        <v>138</v>
      </c>
      <c r="AU190" s="9" t="s">
        <v>77</v>
      </c>
      <c r="AY190" s="9" t="s">
        <v>136</v>
      </c>
      <c r="BE190" s="179">
        <f>IF(N190="základní",J190,0)</f>
        <v>2400.75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9" t="s">
        <v>75</v>
      </c>
      <c r="BK190" s="179">
        <f>ROUND(I190*H190,2)</f>
        <v>2400.75</v>
      </c>
      <c r="BL190" s="9" t="s">
        <v>151</v>
      </c>
      <c r="BM190" s="9" t="s">
        <v>300</v>
      </c>
    </row>
    <row r="191" spans="2:51" s="184" customFormat="1" ht="13.5">
      <c r="B191" s="185"/>
      <c r="D191" s="186" t="s">
        <v>147</v>
      </c>
      <c r="E191" s="187"/>
      <c r="F191" s="188" t="s">
        <v>301</v>
      </c>
      <c r="H191" s="189">
        <v>4.365</v>
      </c>
      <c r="I191" s="190"/>
      <c r="L191" s="185"/>
      <c r="M191" s="191"/>
      <c r="N191" s="192"/>
      <c r="O191" s="192"/>
      <c r="P191" s="192"/>
      <c r="Q191" s="192"/>
      <c r="R191" s="192"/>
      <c r="S191" s="192"/>
      <c r="T191" s="193"/>
      <c r="AT191" s="194" t="s">
        <v>147</v>
      </c>
      <c r="AU191" s="194" t="s">
        <v>77</v>
      </c>
      <c r="AV191" s="184" t="s">
        <v>77</v>
      </c>
      <c r="AW191" s="184" t="s">
        <v>30</v>
      </c>
      <c r="AX191" s="184" t="s">
        <v>75</v>
      </c>
      <c r="AY191" s="194" t="s">
        <v>136</v>
      </c>
    </row>
    <row r="192" spans="2:65" s="24" customFormat="1" ht="22.5" customHeight="1">
      <c r="B192" s="167"/>
      <c r="C192" s="168" t="s">
        <v>302</v>
      </c>
      <c r="D192" s="168" t="s">
        <v>138</v>
      </c>
      <c r="E192" s="169" t="s">
        <v>303</v>
      </c>
      <c r="F192" s="170" t="s">
        <v>304</v>
      </c>
      <c r="G192" s="171" t="s">
        <v>141</v>
      </c>
      <c r="H192" s="172">
        <v>3.14</v>
      </c>
      <c r="I192" s="173">
        <v>171</v>
      </c>
      <c r="J192" s="174">
        <f>ROUND(I192*H192,2)</f>
        <v>536.94</v>
      </c>
      <c r="K192" s="170" t="s">
        <v>142</v>
      </c>
      <c r="L192" s="25"/>
      <c r="M192" s="175"/>
      <c r="N192" s="176" t="s">
        <v>38</v>
      </c>
      <c r="O192" s="26"/>
      <c r="P192" s="177">
        <f>O192*H192</f>
        <v>0</v>
      </c>
      <c r="Q192" s="177">
        <v>0</v>
      </c>
      <c r="R192" s="177">
        <f>Q192*H192</f>
        <v>0</v>
      </c>
      <c r="S192" s="177">
        <v>0</v>
      </c>
      <c r="T192" s="178">
        <f>S192*H192</f>
        <v>0</v>
      </c>
      <c r="AR192" s="9" t="s">
        <v>151</v>
      </c>
      <c r="AT192" s="9" t="s">
        <v>138</v>
      </c>
      <c r="AU192" s="9" t="s">
        <v>77</v>
      </c>
      <c r="AY192" s="9" t="s">
        <v>136</v>
      </c>
      <c r="BE192" s="179">
        <f>IF(N192="základní",J192,0)</f>
        <v>536.94</v>
      </c>
      <c r="BF192" s="179">
        <f>IF(N192="snížená",J192,0)</f>
        <v>0</v>
      </c>
      <c r="BG192" s="179">
        <f>IF(N192="zákl. přenesená",J192,0)</f>
        <v>0</v>
      </c>
      <c r="BH192" s="179">
        <f>IF(N192="sníž. přenesená",J192,0)</f>
        <v>0</v>
      </c>
      <c r="BI192" s="179">
        <f>IF(N192="nulová",J192,0)</f>
        <v>0</v>
      </c>
      <c r="BJ192" s="9" t="s">
        <v>75</v>
      </c>
      <c r="BK192" s="179">
        <f>ROUND(I192*H192,2)</f>
        <v>536.94</v>
      </c>
      <c r="BL192" s="9" t="s">
        <v>151</v>
      </c>
      <c r="BM192" s="9" t="s">
        <v>305</v>
      </c>
    </row>
    <row r="193" spans="1:47" ht="13.5">
      <c r="A193" s="24"/>
      <c r="B193" s="25"/>
      <c r="D193" s="180" t="s">
        <v>145</v>
      </c>
      <c r="F193" s="181" t="s">
        <v>306</v>
      </c>
      <c r="I193" s="182"/>
      <c r="L193" s="25"/>
      <c r="M193" s="183"/>
      <c r="N193" s="26"/>
      <c r="O193" s="26"/>
      <c r="P193" s="26"/>
      <c r="Q193" s="26"/>
      <c r="R193" s="26"/>
      <c r="S193" s="26"/>
      <c r="T193" s="57"/>
      <c r="AT193" s="9" t="s">
        <v>145</v>
      </c>
      <c r="AU193" s="9" t="s">
        <v>77</v>
      </c>
    </row>
    <row r="194" spans="2:51" s="184" customFormat="1" ht="13.5">
      <c r="B194" s="185"/>
      <c r="D194" s="180" t="s">
        <v>147</v>
      </c>
      <c r="E194" s="194"/>
      <c r="F194" s="195" t="s">
        <v>307</v>
      </c>
      <c r="H194" s="196">
        <v>3.14</v>
      </c>
      <c r="I194" s="190"/>
      <c r="L194" s="185"/>
      <c r="M194" s="191"/>
      <c r="N194" s="192"/>
      <c r="O194" s="192"/>
      <c r="P194" s="192"/>
      <c r="Q194" s="192"/>
      <c r="R194" s="192"/>
      <c r="S194" s="192"/>
      <c r="T194" s="193"/>
      <c r="AT194" s="194" t="s">
        <v>147</v>
      </c>
      <c r="AU194" s="194" t="s">
        <v>77</v>
      </c>
      <c r="AV194" s="184" t="s">
        <v>77</v>
      </c>
      <c r="AW194" s="184" t="s">
        <v>30</v>
      </c>
      <c r="AX194" s="184" t="s">
        <v>75</v>
      </c>
      <c r="AY194" s="194" t="s">
        <v>136</v>
      </c>
    </row>
    <row r="195" spans="2:63" s="152" customFormat="1" ht="29.85" customHeight="1">
      <c r="B195" s="153"/>
      <c r="D195" s="164" t="s">
        <v>66</v>
      </c>
      <c r="E195" s="165" t="s">
        <v>171</v>
      </c>
      <c r="F195" s="165" t="s">
        <v>308</v>
      </c>
      <c r="I195" s="156"/>
      <c r="J195" s="166">
        <f>BK195</f>
        <v>155558.86000000002</v>
      </c>
      <c r="L195" s="153"/>
      <c r="M195" s="158"/>
      <c r="N195" s="159"/>
      <c r="O195" s="159"/>
      <c r="P195" s="160">
        <f>SUM(P196:P258)</f>
        <v>0</v>
      </c>
      <c r="Q195" s="159"/>
      <c r="R195" s="160">
        <f>SUM(R196:R258)</f>
        <v>6.71113945</v>
      </c>
      <c r="S195" s="159"/>
      <c r="T195" s="161">
        <f>SUM(T196:T258)</f>
        <v>0</v>
      </c>
      <c r="AR195" s="154" t="s">
        <v>75</v>
      </c>
      <c r="AT195" s="162" t="s">
        <v>66</v>
      </c>
      <c r="AU195" s="162" t="s">
        <v>75</v>
      </c>
      <c r="AY195" s="154" t="s">
        <v>136</v>
      </c>
      <c r="BK195" s="163">
        <f>SUM(BK196:BK258)</f>
        <v>155558.86000000002</v>
      </c>
    </row>
    <row r="196" spans="2:65" s="24" customFormat="1" ht="22.5" customHeight="1">
      <c r="B196" s="167"/>
      <c r="C196" s="168" t="s">
        <v>309</v>
      </c>
      <c r="D196" s="168" t="s">
        <v>138</v>
      </c>
      <c r="E196" s="169" t="s">
        <v>310</v>
      </c>
      <c r="F196" s="170" t="s">
        <v>311</v>
      </c>
      <c r="G196" s="171" t="s">
        <v>141</v>
      </c>
      <c r="H196" s="172">
        <v>14.095</v>
      </c>
      <c r="I196" s="173">
        <v>201</v>
      </c>
      <c r="J196" s="174">
        <f>ROUND(I196*H196,2)</f>
        <v>2833.1</v>
      </c>
      <c r="K196" s="170" t="s">
        <v>142</v>
      </c>
      <c r="L196" s="25"/>
      <c r="M196" s="175"/>
      <c r="N196" s="176" t="s">
        <v>38</v>
      </c>
      <c r="O196" s="26"/>
      <c r="P196" s="177">
        <f>O196*H196</f>
        <v>0</v>
      </c>
      <c r="Q196" s="177">
        <v>0.02048</v>
      </c>
      <c r="R196" s="177">
        <f>Q196*H196</f>
        <v>0.2886656</v>
      </c>
      <c r="S196" s="177">
        <v>0</v>
      </c>
      <c r="T196" s="178">
        <f>S196*H196</f>
        <v>0</v>
      </c>
      <c r="AR196" s="9" t="s">
        <v>151</v>
      </c>
      <c r="AT196" s="9" t="s">
        <v>138</v>
      </c>
      <c r="AU196" s="9" t="s">
        <v>77</v>
      </c>
      <c r="AY196" s="9" t="s">
        <v>136</v>
      </c>
      <c r="BE196" s="179">
        <f>IF(N196="základní",J196,0)</f>
        <v>2833.1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9" t="s">
        <v>75</v>
      </c>
      <c r="BK196" s="179">
        <f>ROUND(I196*H196,2)</f>
        <v>2833.1</v>
      </c>
      <c r="BL196" s="9" t="s">
        <v>151</v>
      </c>
      <c r="BM196" s="9" t="s">
        <v>312</v>
      </c>
    </row>
    <row r="197" spans="1:47" ht="27">
      <c r="A197" s="24"/>
      <c r="B197" s="25"/>
      <c r="D197" s="180" t="s">
        <v>145</v>
      </c>
      <c r="F197" s="181" t="s">
        <v>313</v>
      </c>
      <c r="I197" s="182"/>
      <c r="L197" s="25"/>
      <c r="M197" s="183"/>
      <c r="N197" s="26"/>
      <c r="O197" s="26"/>
      <c r="P197" s="26"/>
      <c r="Q197" s="26"/>
      <c r="R197" s="26"/>
      <c r="S197" s="26"/>
      <c r="T197" s="57"/>
      <c r="AT197" s="9" t="s">
        <v>145</v>
      </c>
      <c r="AU197" s="9" t="s">
        <v>77</v>
      </c>
    </row>
    <row r="198" spans="2:51" s="184" customFormat="1" ht="13.5">
      <c r="B198" s="185"/>
      <c r="D198" s="180" t="s">
        <v>147</v>
      </c>
      <c r="E198" s="194"/>
      <c r="F198" s="195" t="s">
        <v>314</v>
      </c>
      <c r="H198" s="196">
        <v>4.98</v>
      </c>
      <c r="I198" s="190"/>
      <c r="L198" s="185"/>
      <c r="M198" s="191"/>
      <c r="N198" s="192"/>
      <c r="O198" s="192"/>
      <c r="P198" s="192"/>
      <c r="Q198" s="192"/>
      <c r="R198" s="192"/>
      <c r="S198" s="192"/>
      <c r="T198" s="193"/>
      <c r="AT198" s="194" t="s">
        <v>147</v>
      </c>
      <c r="AU198" s="194" t="s">
        <v>77</v>
      </c>
      <c r="AV198" s="184" t="s">
        <v>77</v>
      </c>
      <c r="AW198" s="184" t="s">
        <v>30</v>
      </c>
      <c r="AX198" s="184" t="s">
        <v>67</v>
      </c>
      <c r="AY198" s="194" t="s">
        <v>136</v>
      </c>
    </row>
    <row r="199" spans="2:51" s="184" customFormat="1" ht="13.5">
      <c r="B199" s="185"/>
      <c r="D199" s="180" t="s">
        <v>147</v>
      </c>
      <c r="E199" s="194"/>
      <c r="F199" s="195" t="s">
        <v>315</v>
      </c>
      <c r="H199" s="196">
        <v>1.3</v>
      </c>
      <c r="I199" s="190"/>
      <c r="L199" s="185"/>
      <c r="M199" s="191"/>
      <c r="N199" s="192"/>
      <c r="O199" s="192"/>
      <c r="P199" s="192"/>
      <c r="Q199" s="192"/>
      <c r="R199" s="192"/>
      <c r="S199" s="192"/>
      <c r="T199" s="193"/>
      <c r="AT199" s="194" t="s">
        <v>147</v>
      </c>
      <c r="AU199" s="194" t="s">
        <v>77</v>
      </c>
      <c r="AV199" s="184" t="s">
        <v>77</v>
      </c>
      <c r="AW199" s="184" t="s">
        <v>30</v>
      </c>
      <c r="AX199" s="184" t="s">
        <v>67</v>
      </c>
      <c r="AY199" s="194" t="s">
        <v>136</v>
      </c>
    </row>
    <row r="200" spans="2:51" s="184" customFormat="1" ht="13.5">
      <c r="B200" s="185"/>
      <c r="D200" s="180" t="s">
        <v>147</v>
      </c>
      <c r="E200" s="194"/>
      <c r="F200" s="195" t="s">
        <v>316</v>
      </c>
      <c r="H200" s="196">
        <v>2.08</v>
      </c>
      <c r="I200" s="190"/>
      <c r="L200" s="185"/>
      <c r="M200" s="191"/>
      <c r="N200" s="192"/>
      <c r="O200" s="192"/>
      <c r="P200" s="192"/>
      <c r="Q200" s="192"/>
      <c r="R200" s="192"/>
      <c r="S200" s="192"/>
      <c r="T200" s="193"/>
      <c r="AT200" s="194" t="s">
        <v>147</v>
      </c>
      <c r="AU200" s="194" t="s">
        <v>77</v>
      </c>
      <c r="AV200" s="184" t="s">
        <v>77</v>
      </c>
      <c r="AW200" s="184" t="s">
        <v>30</v>
      </c>
      <c r="AX200" s="184" t="s">
        <v>67</v>
      </c>
      <c r="AY200" s="194" t="s">
        <v>136</v>
      </c>
    </row>
    <row r="201" spans="2:51" s="184" customFormat="1" ht="13.5">
      <c r="B201" s="185"/>
      <c r="D201" s="180" t="s">
        <v>147</v>
      </c>
      <c r="E201" s="194"/>
      <c r="F201" s="195" t="s">
        <v>317</v>
      </c>
      <c r="H201" s="196">
        <v>2.08</v>
      </c>
      <c r="I201" s="190"/>
      <c r="L201" s="185"/>
      <c r="M201" s="191"/>
      <c r="N201" s="192"/>
      <c r="O201" s="192"/>
      <c r="P201" s="192"/>
      <c r="Q201" s="192"/>
      <c r="R201" s="192"/>
      <c r="S201" s="192"/>
      <c r="T201" s="193"/>
      <c r="AT201" s="194" t="s">
        <v>147</v>
      </c>
      <c r="AU201" s="194" t="s">
        <v>77</v>
      </c>
      <c r="AV201" s="184" t="s">
        <v>77</v>
      </c>
      <c r="AW201" s="184" t="s">
        <v>30</v>
      </c>
      <c r="AX201" s="184" t="s">
        <v>67</v>
      </c>
      <c r="AY201" s="194" t="s">
        <v>136</v>
      </c>
    </row>
    <row r="202" spans="2:51" s="184" customFormat="1" ht="13.5">
      <c r="B202" s="185"/>
      <c r="D202" s="180" t="s">
        <v>147</v>
      </c>
      <c r="E202" s="194"/>
      <c r="F202" s="195" t="s">
        <v>318</v>
      </c>
      <c r="H202" s="196">
        <v>2.08</v>
      </c>
      <c r="I202" s="190"/>
      <c r="L202" s="185"/>
      <c r="M202" s="191"/>
      <c r="N202" s="192"/>
      <c r="O202" s="192"/>
      <c r="P202" s="192"/>
      <c r="Q202" s="192"/>
      <c r="R202" s="192"/>
      <c r="S202" s="192"/>
      <c r="T202" s="193"/>
      <c r="AT202" s="194" t="s">
        <v>147</v>
      </c>
      <c r="AU202" s="194" t="s">
        <v>77</v>
      </c>
      <c r="AV202" s="184" t="s">
        <v>77</v>
      </c>
      <c r="AW202" s="184" t="s">
        <v>30</v>
      </c>
      <c r="AX202" s="184" t="s">
        <v>67</v>
      </c>
      <c r="AY202" s="194" t="s">
        <v>136</v>
      </c>
    </row>
    <row r="203" spans="2:51" s="184" customFormat="1" ht="13.5">
      <c r="B203" s="185"/>
      <c r="D203" s="180" t="s">
        <v>147</v>
      </c>
      <c r="E203" s="194"/>
      <c r="F203" s="195" t="s">
        <v>319</v>
      </c>
      <c r="H203" s="196">
        <v>1.575</v>
      </c>
      <c r="I203" s="190"/>
      <c r="L203" s="185"/>
      <c r="M203" s="191"/>
      <c r="N203" s="192"/>
      <c r="O203" s="192"/>
      <c r="P203" s="192"/>
      <c r="Q203" s="192"/>
      <c r="R203" s="192"/>
      <c r="S203" s="192"/>
      <c r="T203" s="193"/>
      <c r="AT203" s="194" t="s">
        <v>147</v>
      </c>
      <c r="AU203" s="194" t="s">
        <v>77</v>
      </c>
      <c r="AV203" s="184" t="s">
        <v>77</v>
      </c>
      <c r="AW203" s="184" t="s">
        <v>30</v>
      </c>
      <c r="AX203" s="184" t="s">
        <v>67</v>
      </c>
      <c r="AY203" s="194" t="s">
        <v>136</v>
      </c>
    </row>
    <row r="204" spans="2:51" s="197" customFormat="1" ht="13.5">
      <c r="B204" s="198"/>
      <c r="D204" s="186" t="s">
        <v>147</v>
      </c>
      <c r="E204" s="199"/>
      <c r="F204" s="200" t="s">
        <v>177</v>
      </c>
      <c r="H204" s="201">
        <v>14.095</v>
      </c>
      <c r="I204" s="202"/>
      <c r="L204" s="198"/>
      <c r="M204" s="203"/>
      <c r="N204" s="204"/>
      <c r="O204" s="204"/>
      <c r="P204" s="204"/>
      <c r="Q204" s="204"/>
      <c r="R204" s="204"/>
      <c r="S204" s="204"/>
      <c r="T204" s="205"/>
      <c r="AT204" s="206" t="s">
        <v>147</v>
      </c>
      <c r="AU204" s="206" t="s">
        <v>77</v>
      </c>
      <c r="AV204" s="197" t="s">
        <v>151</v>
      </c>
      <c r="AW204" s="197" t="s">
        <v>30</v>
      </c>
      <c r="AX204" s="197" t="s">
        <v>75</v>
      </c>
      <c r="AY204" s="206" t="s">
        <v>136</v>
      </c>
    </row>
    <row r="205" spans="2:65" s="24" customFormat="1" ht="22.5" customHeight="1">
      <c r="B205" s="167"/>
      <c r="C205" s="168" t="s">
        <v>320</v>
      </c>
      <c r="D205" s="168" t="s">
        <v>138</v>
      </c>
      <c r="E205" s="169" t="s">
        <v>321</v>
      </c>
      <c r="F205" s="170" t="s">
        <v>322</v>
      </c>
      <c r="G205" s="171" t="s">
        <v>141</v>
      </c>
      <c r="H205" s="172">
        <v>48.083</v>
      </c>
      <c r="I205" s="173">
        <v>565</v>
      </c>
      <c r="J205" s="174">
        <f>ROUND(I205*H205,2)</f>
        <v>27166.9</v>
      </c>
      <c r="K205" s="170" t="s">
        <v>142</v>
      </c>
      <c r="L205" s="25"/>
      <c r="M205" s="175"/>
      <c r="N205" s="176" t="s">
        <v>38</v>
      </c>
      <c r="O205" s="26"/>
      <c r="P205" s="177">
        <f>O205*H205</f>
        <v>0</v>
      </c>
      <c r="Q205" s="177">
        <v>0.03358</v>
      </c>
      <c r="R205" s="177">
        <f>Q205*H205</f>
        <v>1.6146271399999998</v>
      </c>
      <c r="S205" s="177">
        <v>0</v>
      </c>
      <c r="T205" s="178">
        <f>S205*H205</f>
        <v>0</v>
      </c>
      <c r="AR205" s="9" t="s">
        <v>151</v>
      </c>
      <c r="AT205" s="9" t="s">
        <v>138</v>
      </c>
      <c r="AU205" s="9" t="s">
        <v>77</v>
      </c>
      <c r="AY205" s="9" t="s">
        <v>136</v>
      </c>
      <c r="BE205" s="179">
        <f>IF(N205="základní",J205,0)</f>
        <v>27166.9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9" t="s">
        <v>75</v>
      </c>
      <c r="BK205" s="179">
        <f>ROUND(I205*H205,2)</f>
        <v>27166.9</v>
      </c>
      <c r="BL205" s="9" t="s">
        <v>151</v>
      </c>
      <c r="BM205" s="9" t="s">
        <v>323</v>
      </c>
    </row>
    <row r="206" spans="1:47" ht="13.5">
      <c r="A206" s="24"/>
      <c r="B206" s="25"/>
      <c r="D206" s="180" t="s">
        <v>145</v>
      </c>
      <c r="F206" s="181" t="s">
        <v>324</v>
      </c>
      <c r="I206" s="182"/>
      <c r="L206" s="25"/>
      <c r="M206" s="183"/>
      <c r="N206" s="26"/>
      <c r="O206" s="26"/>
      <c r="P206" s="26"/>
      <c r="Q206" s="26"/>
      <c r="R206" s="26"/>
      <c r="S206" s="26"/>
      <c r="T206" s="57"/>
      <c r="AT206" s="9" t="s">
        <v>145</v>
      </c>
      <c r="AU206" s="9" t="s">
        <v>77</v>
      </c>
    </row>
    <row r="207" spans="2:51" s="210" customFormat="1" ht="13.5">
      <c r="B207" s="211"/>
      <c r="D207" s="180" t="s">
        <v>147</v>
      </c>
      <c r="E207" s="212"/>
      <c r="F207" s="213" t="s">
        <v>325</v>
      </c>
      <c r="H207" s="212"/>
      <c r="I207" s="214"/>
      <c r="L207" s="211"/>
      <c r="M207" s="215"/>
      <c r="N207" s="216"/>
      <c r="O207" s="216"/>
      <c r="P207" s="216"/>
      <c r="Q207" s="216"/>
      <c r="R207" s="216"/>
      <c r="S207" s="216"/>
      <c r="T207" s="217"/>
      <c r="AT207" s="212" t="s">
        <v>147</v>
      </c>
      <c r="AU207" s="212" t="s">
        <v>77</v>
      </c>
      <c r="AV207" s="210" t="s">
        <v>75</v>
      </c>
      <c r="AW207" s="210" t="s">
        <v>30</v>
      </c>
      <c r="AX207" s="210" t="s">
        <v>67</v>
      </c>
      <c r="AY207" s="212" t="s">
        <v>136</v>
      </c>
    </row>
    <row r="208" spans="2:51" s="184" customFormat="1" ht="13.5">
      <c r="B208" s="185"/>
      <c r="D208" s="180" t="s">
        <v>147</v>
      </c>
      <c r="E208" s="194"/>
      <c r="F208" s="195" t="s">
        <v>326</v>
      </c>
      <c r="H208" s="196">
        <v>3.705</v>
      </c>
      <c r="I208" s="190"/>
      <c r="L208" s="185"/>
      <c r="M208" s="191"/>
      <c r="N208" s="192"/>
      <c r="O208" s="192"/>
      <c r="P208" s="192"/>
      <c r="Q208" s="192"/>
      <c r="R208" s="192"/>
      <c r="S208" s="192"/>
      <c r="T208" s="193"/>
      <c r="AT208" s="194" t="s">
        <v>147</v>
      </c>
      <c r="AU208" s="194" t="s">
        <v>77</v>
      </c>
      <c r="AV208" s="184" t="s">
        <v>77</v>
      </c>
      <c r="AW208" s="184" t="s">
        <v>30</v>
      </c>
      <c r="AX208" s="184" t="s">
        <v>67</v>
      </c>
      <c r="AY208" s="194" t="s">
        <v>136</v>
      </c>
    </row>
    <row r="209" spans="2:51" s="184" customFormat="1" ht="13.5">
      <c r="B209" s="185"/>
      <c r="D209" s="180" t="s">
        <v>147</v>
      </c>
      <c r="E209" s="194"/>
      <c r="F209" s="195" t="s">
        <v>327</v>
      </c>
      <c r="H209" s="196">
        <v>3.36</v>
      </c>
      <c r="I209" s="190"/>
      <c r="L209" s="185"/>
      <c r="M209" s="191"/>
      <c r="N209" s="192"/>
      <c r="O209" s="192"/>
      <c r="P209" s="192"/>
      <c r="Q209" s="192"/>
      <c r="R209" s="192"/>
      <c r="S209" s="192"/>
      <c r="T209" s="193"/>
      <c r="AT209" s="194" t="s">
        <v>147</v>
      </c>
      <c r="AU209" s="194" t="s">
        <v>77</v>
      </c>
      <c r="AV209" s="184" t="s">
        <v>77</v>
      </c>
      <c r="AW209" s="184" t="s">
        <v>30</v>
      </c>
      <c r="AX209" s="184" t="s">
        <v>67</v>
      </c>
      <c r="AY209" s="194" t="s">
        <v>136</v>
      </c>
    </row>
    <row r="210" spans="2:51" s="184" customFormat="1" ht="13.5">
      <c r="B210" s="185"/>
      <c r="D210" s="180" t="s">
        <v>147</v>
      </c>
      <c r="E210" s="194"/>
      <c r="F210" s="195" t="s">
        <v>328</v>
      </c>
      <c r="H210" s="196">
        <v>3.705</v>
      </c>
      <c r="I210" s="190"/>
      <c r="L210" s="185"/>
      <c r="M210" s="191"/>
      <c r="N210" s="192"/>
      <c r="O210" s="192"/>
      <c r="P210" s="192"/>
      <c r="Q210" s="192"/>
      <c r="R210" s="192"/>
      <c r="S210" s="192"/>
      <c r="T210" s="193"/>
      <c r="AT210" s="194" t="s">
        <v>147</v>
      </c>
      <c r="AU210" s="194" t="s">
        <v>77</v>
      </c>
      <c r="AV210" s="184" t="s">
        <v>77</v>
      </c>
      <c r="AW210" s="184" t="s">
        <v>30</v>
      </c>
      <c r="AX210" s="184" t="s">
        <v>67</v>
      </c>
      <c r="AY210" s="194" t="s">
        <v>136</v>
      </c>
    </row>
    <row r="211" spans="2:51" s="184" customFormat="1" ht="13.5">
      <c r="B211" s="185"/>
      <c r="D211" s="180" t="s">
        <v>147</v>
      </c>
      <c r="E211" s="194"/>
      <c r="F211" s="195" t="s">
        <v>329</v>
      </c>
      <c r="H211" s="196">
        <v>3.36</v>
      </c>
      <c r="I211" s="190"/>
      <c r="L211" s="185"/>
      <c r="M211" s="191"/>
      <c r="N211" s="192"/>
      <c r="O211" s="192"/>
      <c r="P211" s="192"/>
      <c r="Q211" s="192"/>
      <c r="R211" s="192"/>
      <c r="S211" s="192"/>
      <c r="T211" s="193"/>
      <c r="AT211" s="194" t="s">
        <v>147</v>
      </c>
      <c r="AU211" s="194" t="s">
        <v>77</v>
      </c>
      <c r="AV211" s="184" t="s">
        <v>77</v>
      </c>
      <c r="AW211" s="184" t="s">
        <v>30</v>
      </c>
      <c r="AX211" s="184" t="s">
        <v>67</v>
      </c>
      <c r="AY211" s="194" t="s">
        <v>136</v>
      </c>
    </row>
    <row r="212" spans="2:51" s="184" customFormat="1" ht="13.5">
      <c r="B212" s="185"/>
      <c r="D212" s="180" t="s">
        <v>147</v>
      </c>
      <c r="E212" s="194"/>
      <c r="F212" s="195" t="s">
        <v>330</v>
      </c>
      <c r="H212" s="196">
        <v>3.705</v>
      </c>
      <c r="I212" s="190"/>
      <c r="L212" s="185"/>
      <c r="M212" s="191"/>
      <c r="N212" s="192"/>
      <c r="O212" s="192"/>
      <c r="P212" s="192"/>
      <c r="Q212" s="192"/>
      <c r="R212" s="192"/>
      <c r="S212" s="192"/>
      <c r="T212" s="193"/>
      <c r="AT212" s="194" t="s">
        <v>147</v>
      </c>
      <c r="AU212" s="194" t="s">
        <v>77</v>
      </c>
      <c r="AV212" s="184" t="s">
        <v>77</v>
      </c>
      <c r="AW212" s="184" t="s">
        <v>30</v>
      </c>
      <c r="AX212" s="184" t="s">
        <v>67</v>
      </c>
      <c r="AY212" s="194" t="s">
        <v>136</v>
      </c>
    </row>
    <row r="213" spans="2:51" s="184" customFormat="1" ht="13.5">
      <c r="B213" s="185"/>
      <c r="D213" s="180" t="s">
        <v>147</v>
      </c>
      <c r="E213" s="194"/>
      <c r="F213" s="195" t="s">
        <v>331</v>
      </c>
      <c r="H213" s="196">
        <v>3.36</v>
      </c>
      <c r="I213" s="190"/>
      <c r="L213" s="185"/>
      <c r="M213" s="191"/>
      <c r="N213" s="192"/>
      <c r="O213" s="192"/>
      <c r="P213" s="192"/>
      <c r="Q213" s="192"/>
      <c r="R213" s="192"/>
      <c r="S213" s="192"/>
      <c r="T213" s="193"/>
      <c r="AT213" s="194" t="s">
        <v>147</v>
      </c>
      <c r="AU213" s="194" t="s">
        <v>77</v>
      </c>
      <c r="AV213" s="184" t="s">
        <v>77</v>
      </c>
      <c r="AW213" s="184" t="s">
        <v>30</v>
      </c>
      <c r="AX213" s="184" t="s">
        <v>67</v>
      </c>
      <c r="AY213" s="194" t="s">
        <v>136</v>
      </c>
    </row>
    <row r="214" spans="2:51" s="184" customFormat="1" ht="13.5">
      <c r="B214" s="185"/>
      <c r="D214" s="180" t="s">
        <v>147</v>
      </c>
      <c r="E214" s="194"/>
      <c r="F214" s="195" t="s">
        <v>332</v>
      </c>
      <c r="H214" s="196">
        <v>3.705</v>
      </c>
      <c r="I214" s="190"/>
      <c r="L214" s="185"/>
      <c r="M214" s="191"/>
      <c r="N214" s="192"/>
      <c r="O214" s="192"/>
      <c r="P214" s="192"/>
      <c r="Q214" s="192"/>
      <c r="R214" s="192"/>
      <c r="S214" s="192"/>
      <c r="T214" s="193"/>
      <c r="AT214" s="194" t="s">
        <v>147</v>
      </c>
      <c r="AU214" s="194" t="s">
        <v>77</v>
      </c>
      <c r="AV214" s="184" t="s">
        <v>77</v>
      </c>
      <c r="AW214" s="184" t="s">
        <v>30</v>
      </c>
      <c r="AX214" s="184" t="s">
        <v>67</v>
      </c>
      <c r="AY214" s="194" t="s">
        <v>136</v>
      </c>
    </row>
    <row r="215" spans="2:51" s="184" customFormat="1" ht="13.5">
      <c r="B215" s="185"/>
      <c r="D215" s="180" t="s">
        <v>147</v>
      </c>
      <c r="E215" s="194"/>
      <c r="F215" s="195" t="s">
        <v>333</v>
      </c>
      <c r="H215" s="196">
        <v>3.36</v>
      </c>
      <c r="I215" s="190"/>
      <c r="L215" s="185"/>
      <c r="M215" s="191"/>
      <c r="N215" s="192"/>
      <c r="O215" s="192"/>
      <c r="P215" s="192"/>
      <c r="Q215" s="192"/>
      <c r="R215" s="192"/>
      <c r="S215" s="192"/>
      <c r="T215" s="193"/>
      <c r="AT215" s="194" t="s">
        <v>147</v>
      </c>
      <c r="AU215" s="194" t="s">
        <v>77</v>
      </c>
      <c r="AV215" s="184" t="s">
        <v>77</v>
      </c>
      <c r="AW215" s="184" t="s">
        <v>30</v>
      </c>
      <c r="AX215" s="184" t="s">
        <v>67</v>
      </c>
      <c r="AY215" s="194" t="s">
        <v>136</v>
      </c>
    </row>
    <row r="216" spans="2:51" s="184" customFormat="1" ht="13.5">
      <c r="B216" s="185"/>
      <c r="D216" s="180" t="s">
        <v>147</v>
      </c>
      <c r="E216" s="194"/>
      <c r="F216" s="195" t="s">
        <v>334</v>
      </c>
      <c r="H216" s="196">
        <v>4.419</v>
      </c>
      <c r="I216" s="190"/>
      <c r="L216" s="185"/>
      <c r="M216" s="191"/>
      <c r="N216" s="192"/>
      <c r="O216" s="192"/>
      <c r="P216" s="192"/>
      <c r="Q216" s="192"/>
      <c r="R216" s="192"/>
      <c r="S216" s="192"/>
      <c r="T216" s="193"/>
      <c r="AT216" s="194" t="s">
        <v>147</v>
      </c>
      <c r="AU216" s="194" t="s">
        <v>77</v>
      </c>
      <c r="AV216" s="184" t="s">
        <v>77</v>
      </c>
      <c r="AW216" s="184" t="s">
        <v>30</v>
      </c>
      <c r="AX216" s="184" t="s">
        <v>67</v>
      </c>
      <c r="AY216" s="194" t="s">
        <v>136</v>
      </c>
    </row>
    <row r="217" spans="2:51" s="184" customFormat="1" ht="13.5">
      <c r="B217" s="185"/>
      <c r="D217" s="180" t="s">
        <v>147</v>
      </c>
      <c r="E217" s="194"/>
      <c r="F217" s="195" t="s">
        <v>335</v>
      </c>
      <c r="H217" s="196">
        <v>5.404</v>
      </c>
      <c r="I217" s="190"/>
      <c r="L217" s="185"/>
      <c r="M217" s="191"/>
      <c r="N217" s="192"/>
      <c r="O217" s="192"/>
      <c r="P217" s="192"/>
      <c r="Q217" s="192"/>
      <c r="R217" s="192"/>
      <c r="S217" s="192"/>
      <c r="T217" s="193"/>
      <c r="AT217" s="194" t="s">
        <v>147</v>
      </c>
      <c r="AU217" s="194" t="s">
        <v>77</v>
      </c>
      <c r="AV217" s="184" t="s">
        <v>77</v>
      </c>
      <c r="AW217" s="184" t="s">
        <v>30</v>
      </c>
      <c r="AX217" s="184" t="s">
        <v>67</v>
      </c>
      <c r="AY217" s="194" t="s">
        <v>136</v>
      </c>
    </row>
    <row r="218" spans="2:51" s="184" customFormat="1" ht="13.5">
      <c r="B218" s="185"/>
      <c r="D218" s="180" t="s">
        <v>147</v>
      </c>
      <c r="E218" s="194"/>
      <c r="F218" s="195" t="s">
        <v>336</v>
      </c>
      <c r="H218" s="196">
        <v>10</v>
      </c>
      <c r="I218" s="190"/>
      <c r="L218" s="185"/>
      <c r="M218" s="191"/>
      <c r="N218" s="192"/>
      <c r="O218" s="192"/>
      <c r="P218" s="192"/>
      <c r="Q218" s="192"/>
      <c r="R218" s="192"/>
      <c r="S218" s="192"/>
      <c r="T218" s="193"/>
      <c r="AT218" s="194" t="s">
        <v>147</v>
      </c>
      <c r="AU218" s="194" t="s">
        <v>77</v>
      </c>
      <c r="AV218" s="184" t="s">
        <v>77</v>
      </c>
      <c r="AW218" s="184" t="s">
        <v>30</v>
      </c>
      <c r="AX218" s="184" t="s">
        <v>67</v>
      </c>
      <c r="AY218" s="194" t="s">
        <v>136</v>
      </c>
    </row>
    <row r="219" spans="2:51" s="197" customFormat="1" ht="13.5">
      <c r="B219" s="198"/>
      <c r="D219" s="186" t="s">
        <v>147</v>
      </c>
      <c r="E219" s="199"/>
      <c r="F219" s="200" t="s">
        <v>177</v>
      </c>
      <c r="H219" s="201">
        <v>48.083</v>
      </c>
      <c r="I219" s="202"/>
      <c r="L219" s="198"/>
      <c r="M219" s="203"/>
      <c r="N219" s="204"/>
      <c r="O219" s="204"/>
      <c r="P219" s="204"/>
      <c r="Q219" s="204"/>
      <c r="R219" s="204"/>
      <c r="S219" s="204"/>
      <c r="T219" s="205"/>
      <c r="AT219" s="206" t="s">
        <v>147</v>
      </c>
      <c r="AU219" s="206" t="s">
        <v>77</v>
      </c>
      <c r="AV219" s="197" t="s">
        <v>151</v>
      </c>
      <c r="AW219" s="197" t="s">
        <v>30</v>
      </c>
      <c r="AX219" s="197" t="s">
        <v>75</v>
      </c>
      <c r="AY219" s="206" t="s">
        <v>136</v>
      </c>
    </row>
    <row r="220" spans="2:65" s="24" customFormat="1" ht="31.5" customHeight="1">
      <c r="B220" s="167"/>
      <c r="C220" s="168" t="s">
        <v>337</v>
      </c>
      <c r="D220" s="168" t="s">
        <v>138</v>
      </c>
      <c r="E220" s="169" t="s">
        <v>338</v>
      </c>
      <c r="F220" s="170" t="s">
        <v>339</v>
      </c>
      <c r="G220" s="171" t="s">
        <v>141</v>
      </c>
      <c r="H220" s="172">
        <v>98.498</v>
      </c>
      <c r="I220" s="173">
        <v>518</v>
      </c>
      <c r="J220" s="174">
        <f>ROUND(I220*H220,2)</f>
        <v>51021.96</v>
      </c>
      <c r="K220" s="170" t="s">
        <v>142</v>
      </c>
      <c r="L220" s="25"/>
      <c r="M220" s="175"/>
      <c r="N220" s="176" t="s">
        <v>38</v>
      </c>
      <c r="O220" s="26"/>
      <c r="P220" s="177">
        <f>O220*H220</f>
        <v>0</v>
      </c>
      <c r="Q220" s="177">
        <v>0.00931</v>
      </c>
      <c r="R220" s="177">
        <f>Q220*H220</f>
        <v>0.9170163800000001</v>
      </c>
      <c r="S220" s="177">
        <v>0</v>
      </c>
      <c r="T220" s="178">
        <f>S220*H220</f>
        <v>0</v>
      </c>
      <c r="AR220" s="9" t="s">
        <v>151</v>
      </c>
      <c r="AT220" s="9" t="s">
        <v>138</v>
      </c>
      <c r="AU220" s="9" t="s">
        <v>77</v>
      </c>
      <c r="AY220" s="9" t="s">
        <v>136</v>
      </c>
      <c r="BE220" s="179">
        <f>IF(N220="základní",J220,0)</f>
        <v>51021.96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9" t="s">
        <v>75</v>
      </c>
      <c r="BK220" s="179">
        <f>ROUND(I220*H220,2)</f>
        <v>51021.96</v>
      </c>
      <c r="BL220" s="9" t="s">
        <v>151</v>
      </c>
      <c r="BM220" s="9" t="s">
        <v>340</v>
      </c>
    </row>
    <row r="221" spans="1:47" ht="27">
      <c r="A221" s="24"/>
      <c r="B221" s="25"/>
      <c r="D221" s="180" t="s">
        <v>145</v>
      </c>
      <c r="F221" s="181" t="s">
        <v>341</v>
      </c>
      <c r="I221" s="182"/>
      <c r="L221" s="25"/>
      <c r="M221" s="183"/>
      <c r="N221" s="26"/>
      <c r="O221" s="26"/>
      <c r="P221" s="26"/>
      <c r="Q221" s="26"/>
      <c r="R221" s="26"/>
      <c r="S221" s="26"/>
      <c r="T221" s="57"/>
      <c r="AT221" s="9" t="s">
        <v>145</v>
      </c>
      <c r="AU221" s="9" t="s">
        <v>77</v>
      </c>
    </row>
    <row r="222" spans="2:51" s="184" customFormat="1" ht="13.5">
      <c r="B222" s="185"/>
      <c r="D222" s="186" t="s">
        <v>147</v>
      </c>
      <c r="E222" s="187"/>
      <c r="F222" s="188" t="s">
        <v>342</v>
      </c>
      <c r="H222" s="189">
        <v>98.498</v>
      </c>
      <c r="I222" s="190"/>
      <c r="L222" s="185"/>
      <c r="M222" s="191"/>
      <c r="N222" s="192"/>
      <c r="O222" s="192"/>
      <c r="P222" s="192"/>
      <c r="Q222" s="192"/>
      <c r="R222" s="192"/>
      <c r="S222" s="192"/>
      <c r="T222" s="193"/>
      <c r="AT222" s="194" t="s">
        <v>147</v>
      </c>
      <c r="AU222" s="194" t="s">
        <v>77</v>
      </c>
      <c r="AV222" s="184" t="s">
        <v>77</v>
      </c>
      <c r="AW222" s="184" t="s">
        <v>30</v>
      </c>
      <c r="AX222" s="184" t="s">
        <v>75</v>
      </c>
      <c r="AY222" s="194" t="s">
        <v>136</v>
      </c>
    </row>
    <row r="223" spans="2:65" s="24" customFormat="1" ht="22.5" customHeight="1">
      <c r="B223" s="167"/>
      <c r="C223" s="218" t="s">
        <v>343</v>
      </c>
      <c r="D223" s="218" t="s">
        <v>344</v>
      </c>
      <c r="E223" s="219" t="s">
        <v>345</v>
      </c>
      <c r="F223" s="220" t="s">
        <v>346</v>
      </c>
      <c r="G223" s="221" t="s">
        <v>141</v>
      </c>
      <c r="H223" s="222">
        <v>100.468</v>
      </c>
      <c r="I223" s="223">
        <v>394</v>
      </c>
      <c r="J223" s="224">
        <f>ROUND(I223*H223,2)</f>
        <v>39584.39</v>
      </c>
      <c r="K223" s="220" t="s">
        <v>142</v>
      </c>
      <c r="L223" s="225"/>
      <c r="M223" s="226"/>
      <c r="N223" s="227" t="s">
        <v>38</v>
      </c>
      <c r="O223" s="26"/>
      <c r="P223" s="177">
        <f>O223*H223</f>
        <v>0</v>
      </c>
      <c r="Q223" s="177">
        <v>0.012</v>
      </c>
      <c r="R223" s="177">
        <f>Q223*H223</f>
        <v>1.205616</v>
      </c>
      <c r="S223" s="177">
        <v>0</v>
      </c>
      <c r="T223" s="178">
        <f>S223*H223</f>
        <v>0</v>
      </c>
      <c r="AR223" s="9" t="s">
        <v>184</v>
      </c>
      <c r="AT223" s="9" t="s">
        <v>344</v>
      </c>
      <c r="AU223" s="9" t="s">
        <v>77</v>
      </c>
      <c r="AY223" s="9" t="s">
        <v>136</v>
      </c>
      <c r="BE223" s="179">
        <f>IF(N223="základní",J223,0)</f>
        <v>39584.39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9" t="s">
        <v>75</v>
      </c>
      <c r="BK223" s="179">
        <f>ROUND(I223*H223,2)</f>
        <v>39584.39</v>
      </c>
      <c r="BL223" s="9" t="s">
        <v>151</v>
      </c>
      <c r="BM223" s="9" t="s">
        <v>347</v>
      </c>
    </row>
    <row r="224" spans="1:47" ht="13.5">
      <c r="A224" s="24"/>
      <c r="B224" s="25"/>
      <c r="D224" s="180" t="s">
        <v>145</v>
      </c>
      <c r="F224" s="181" t="s">
        <v>348</v>
      </c>
      <c r="I224" s="182"/>
      <c r="L224" s="25"/>
      <c r="M224" s="183"/>
      <c r="N224" s="26"/>
      <c r="O224" s="26"/>
      <c r="P224" s="26"/>
      <c r="Q224" s="26"/>
      <c r="R224" s="26"/>
      <c r="S224" s="26"/>
      <c r="T224" s="57"/>
      <c r="AT224" s="9" t="s">
        <v>145</v>
      </c>
      <c r="AU224" s="9" t="s">
        <v>77</v>
      </c>
    </row>
    <row r="225" spans="2:51" s="184" customFormat="1" ht="13.5">
      <c r="B225" s="185"/>
      <c r="D225" s="186" t="s">
        <v>147</v>
      </c>
      <c r="F225" s="188" t="s">
        <v>349</v>
      </c>
      <c r="H225" s="189">
        <v>100.468</v>
      </c>
      <c r="I225" s="190"/>
      <c r="L225" s="185"/>
      <c r="M225" s="191"/>
      <c r="N225" s="192"/>
      <c r="O225" s="192"/>
      <c r="P225" s="192"/>
      <c r="Q225" s="192"/>
      <c r="R225" s="192"/>
      <c r="S225" s="192"/>
      <c r="T225" s="193"/>
      <c r="AT225" s="194" t="s">
        <v>147</v>
      </c>
      <c r="AU225" s="194" t="s">
        <v>77</v>
      </c>
      <c r="AV225" s="184" t="s">
        <v>77</v>
      </c>
      <c r="AW225" s="184" t="s">
        <v>5</v>
      </c>
      <c r="AX225" s="184" t="s">
        <v>75</v>
      </c>
      <c r="AY225" s="194" t="s">
        <v>136</v>
      </c>
    </row>
    <row r="226" spans="2:65" s="24" customFormat="1" ht="22.5" customHeight="1">
      <c r="B226" s="167"/>
      <c r="C226" s="168" t="s">
        <v>350</v>
      </c>
      <c r="D226" s="168" t="s">
        <v>138</v>
      </c>
      <c r="E226" s="169" t="s">
        <v>351</v>
      </c>
      <c r="F226" s="170" t="s">
        <v>352</v>
      </c>
      <c r="G226" s="171" t="s">
        <v>353</v>
      </c>
      <c r="H226" s="172">
        <v>3.15</v>
      </c>
      <c r="I226" s="173">
        <v>88.5</v>
      </c>
      <c r="J226" s="174">
        <f>ROUND(I226*H226,2)</f>
        <v>278.78</v>
      </c>
      <c r="K226" s="170" t="s">
        <v>142</v>
      </c>
      <c r="L226" s="25"/>
      <c r="M226" s="175"/>
      <c r="N226" s="176" t="s">
        <v>38</v>
      </c>
      <c r="O226" s="26"/>
      <c r="P226" s="177">
        <f>O226*H226</f>
        <v>0</v>
      </c>
      <c r="Q226" s="177">
        <v>6E-05</v>
      </c>
      <c r="R226" s="177">
        <f>Q226*H226</f>
        <v>0.00018899999999999999</v>
      </c>
      <c r="S226" s="177">
        <v>0</v>
      </c>
      <c r="T226" s="178">
        <f>S226*H226</f>
        <v>0</v>
      </c>
      <c r="AR226" s="9" t="s">
        <v>151</v>
      </c>
      <c r="AT226" s="9" t="s">
        <v>138</v>
      </c>
      <c r="AU226" s="9" t="s">
        <v>77</v>
      </c>
      <c r="AY226" s="9" t="s">
        <v>136</v>
      </c>
      <c r="BE226" s="179">
        <f>IF(N226="základní",J226,0)</f>
        <v>278.78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9" t="s">
        <v>75</v>
      </c>
      <c r="BK226" s="179">
        <f>ROUND(I226*H226,2)</f>
        <v>278.78</v>
      </c>
      <c r="BL226" s="9" t="s">
        <v>151</v>
      </c>
      <c r="BM226" s="9" t="s">
        <v>354</v>
      </c>
    </row>
    <row r="227" spans="1:47" ht="13.5">
      <c r="A227" s="24"/>
      <c r="B227" s="25"/>
      <c r="D227" s="180" t="s">
        <v>145</v>
      </c>
      <c r="F227" s="181" t="s">
        <v>355</v>
      </c>
      <c r="I227" s="182"/>
      <c r="L227" s="25"/>
      <c r="M227" s="183"/>
      <c r="N227" s="26"/>
      <c r="O227" s="26"/>
      <c r="P227" s="26"/>
      <c r="Q227" s="26"/>
      <c r="R227" s="26"/>
      <c r="S227" s="26"/>
      <c r="T227" s="57"/>
      <c r="AT227" s="9" t="s">
        <v>145</v>
      </c>
      <c r="AU227" s="9" t="s">
        <v>77</v>
      </c>
    </row>
    <row r="228" spans="2:51" s="184" customFormat="1" ht="13.5">
      <c r="B228" s="185"/>
      <c r="D228" s="186" t="s">
        <v>147</v>
      </c>
      <c r="E228" s="187"/>
      <c r="F228" s="188" t="s">
        <v>356</v>
      </c>
      <c r="H228" s="189">
        <v>3.15</v>
      </c>
      <c r="I228" s="190"/>
      <c r="L228" s="185"/>
      <c r="M228" s="191"/>
      <c r="N228" s="192"/>
      <c r="O228" s="192"/>
      <c r="P228" s="192"/>
      <c r="Q228" s="192"/>
      <c r="R228" s="192"/>
      <c r="S228" s="192"/>
      <c r="T228" s="193"/>
      <c r="AT228" s="194" t="s">
        <v>147</v>
      </c>
      <c r="AU228" s="194" t="s">
        <v>77</v>
      </c>
      <c r="AV228" s="184" t="s">
        <v>77</v>
      </c>
      <c r="AW228" s="184" t="s">
        <v>30</v>
      </c>
      <c r="AX228" s="184" t="s">
        <v>75</v>
      </c>
      <c r="AY228" s="194" t="s">
        <v>136</v>
      </c>
    </row>
    <row r="229" spans="2:65" s="24" customFormat="1" ht="22.5" customHeight="1">
      <c r="B229" s="167"/>
      <c r="C229" s="218" t="s">
        <v>357</v>
      </c>
      <c r="D229" s="218" t="s">
        <v>344</v>
      </c>
      <c r="E229" s="219" t="s">
        <v>358</v>
      </c>
      <c r="F229" s="220" t="s">
        <v>359</v>
      </c>
      <c r="G229" s="221" t="s">
        <v>353</v>
      </c>
      <c r="H229" s="222">
        <v>3.308</v>
      </c>
      <c r="I229" s="223">
        <v>64</v>
      </c>
      <c r="J229" s="224">
        <f>ROUND(I229*H229,2)</f>
        <v>211.71</v>
      </c>
      <c r="K229" s="220" t="s">
        <v>142</v>
      </c>
      <c r="L229" s="225"/>
      <c r="M229" s="226"/>
      <c r="N229" s="227" t="s">
        <v>38</v>
      </c>
      <c r="O229" s="26"/>
      <c r="P229" s="177">
        <f>O229*H229</f>
        <v>0</v>
      </c>
      <c r="Q229" s="177">
        <v>0.00028</v>
      </c>
      <c r="R229" s="177">
        <f>Q229*H229</f>
        <v>0.0009262399999999998</v>
      </c>
      <c r="S229" s="177">
        <v>0</v>
      </c>
      <c r="T229" s="178">
        <f>S229*H229</f>
        <v>0</v>
      </c>
      <c r="AR229" s="9" t="s">
        <v>184</v>
      </c>
      <c r="AT229" s="9" t="s">
        <v>344</v>
      </c>
      <c r="AU229" s="9" t="s">
        <v>77</v>
      </c>
      <c r="AY229" s="9" t="s">
        <v>136</v>
      </c>
      <c r="BE229" s="179">
        <f>IF(N229="základní",J229,0)</f>
        <v>211.71</v>
      </c>
      <c r="BF229" s="179">
        <f>IF(N229="snížená",J229,0)</f>
        <v>0</v>
      </c>
      <c r="BG229" s="179">
        <f>IF(N229="zákl. přenesená",J229,0)</f>
        <v>0</v>
      </c>
      <c r="BH229" s="179">
        <f>IF(N229="sníž. přenesená",J229,0)</f>
        <v>0</v>
      </c>
      <c r="BI229" s="179">
        <f>IF(N229="nulová",J229,0)</f>
        <v>0</v>
      </c>
      <c r="BJ229" s="9" t="s">
        <v>75</v>
      </c>
      <c r="BK229" s="179">
        <f>ROUND(I229*H229,2)</f>
        <v>211.71</v>
      </c>
      <c r="BL229" s="9" t="s">
        <v>151</v>
      </c>
      <c r="BM229" s="9" t="s">
        <v>360</v>
      </c>
    </row>
    <row r="230" spans="1:47" ht="13.5">
      <c r="A230" s="24"/>
      <c r="B230" s="25"/>
      <c r="D230" s="180" t="s">
        <v>145</v>
      </c>
      <c r="F230" s="181" t="s">
        <v>359</v>
      </c>
      <c r="I230" s="182"/>
      <c r="L230" s="25"/>
      <c r="M230" s="183"/>
      <c r="N230" s="26"/>
      <c r="O230" s="26"/>
      <c r="P230" s="26"/>
      <c r="Q230" s="26"/>
      <c r="R230" s="26"/>
      <c r="S230" s="26"/>
      <c r="T230" s="57"/>
      <c r="AT230" s="9" t="s">
        <v>145</v>
      </c>
      <c r="AU230" s="9" t="s">
        <v>77</v>
      </c>
    </row>
    <row r="231" spans="2:51" s="184" customFormat="1" ht="13.5">
      <c r="B231" s="185"/>
      <c r="D231" s="186" t="s">
        <v>147</v>
      </c>
      <c r="F231" s="188" t="s">
        <v>361</v>
      </c>
      <c r="H231" s="189">
        <v>3.308</v>
      </c>
      <c r="I231" s="190"/>
      <c r="L231" s="185"/>
      <c r="M231" s="191"/>
      <c r="N231" s="192"/>
      <c r="O231" s="192"/>
      <c r="P231" s="192"/>
      <c r="Q231" s="192"/>
      <c r="R231" s="192"/>
      <c r="S231" s="192"/>
      <c r="T231" s="193"/>
      <c r="AT231" s="194" t="s">
        <v>147</v>
      </c>
      <c r="AU231" s="194" t="s">
        <v>77</v>
      </c>
      <c r="AV231" s="184" t="s">
        <v>77</v>
      </c>
      <c r="AW231" s="184" t="s">
        <v>5</v>
      </c>
      <c r="AX231" s="184" t="s">
        <v>75</v>
      </c>
      <c r="AY231" s="194" t="s">
        <v>136</v>
      </c>
    </row>
    <row r="232" spans="2:65" s="24" customFormat="1" ht="22.5" customHeight="1">
      <c r="B232" s="167"/>
      <c r="C232" s="168" t="s">
        <v>362</v>
      </c>
      <c r="D232" s="168" t="s">
        <v>138</v>
      </c>
      <c r="E232" s="169" t="s">
        <v>363</v>
      </c>
      <c r="F232" s="170" t="s">
        <v>364</v>
      </c>
      <c r="G232" s="171" t="s">
        <v>353</v>
      </c>
      <c r="H232" s="172">
        <v>28.85</v>
      </c>
      <c r="I232" s="173">
        <v>51</v>
      </c>
      <c r="J232" s="174">
        <f>ROUND(I232*H232,2)</f>
        <v>1471.35</v>
      </c>
      <c r="K232" s="170" t="s">
        <v>142</v>
      </c>
      <c r="L232" s="25"/>
      <c r="M232" s="175"/>
      <c r="N232" s="176" t="s">
        <v>38</v>
      </c>
      <c r="O232" s="26"/>
      <c r="P232" s="177">
        <f>O232*H232</f>
        <v>0</v>
      </c>
      <c r="Q232" s="177">
        <v>0.00025</v>
      </c>
      <c r="R232" s="177">
        <f>Q232*H232</f>
        <v>0.0072125</v>
      </c>
      <c r="S232" s="177">
        <v>0</v>
      </c>
      <c r="T232" s="178">
        <f>S232*H232</f>
        <v>0</v>
      </c>
      <c r="AR232" s="9" t="s">
        <v>151</v>
      </c>
      <c r="AT232" s="9" t="s">
        <v>138</v>
      </c>
      <c r="AU232" s="9" t="s">
        <v>77</v>
      </c>
      <c r="AY232" s="9" t="s">
        <v>136</v>
      </c>
      <c r="BE232" s="179">
        <f>IF(N232="základní",J232,0)</f>
        <v>1471.35</v>
      </c>
      <c r="BF232" s="179">
        <f>IF(N232="snížená",J232,0)</f>
        <v>0</v>
      </c>
      <c r="BG232" s="179">
        <f>IF(N232="zákl. přenesená",J232,0)</f>
        <v>0</v>
      </c>
      <c r="BH232" s="179">
        <f>IF(N232="sníž. přenesená",J232,0)</f>
        <v>0</v>
      </c>
      <c r="BI232" s="179">
        <f>IF(N232="nulová",J232,0)</f>
        <v>0</v>
      </c>
      <c r="BJ232" s="9" t="s">
        <v>75</v>
      </c>
      <c r="BK232" s="179">
        <f>ROUND(I232*H232,2)</f>
        <v>1471.35</v>
      </c>
      <c r="BL232" s="9" t="s">
        <v>151</v>
      </c>
      <c r="BM232" s="9" t="s">
        <v>365</v>
      </c>
    </row>
    <row r="233" spans="1:47" ht="13.5">
      <c r="A233" s="24"/>
      <c r="B233" s="25"/>
      <c r="D233" s="180" t="s">
        <v>145</v>
      </c>
      <c r="F233" s="181" t="s">
        <v>366</v>
      </c>
      <c r="I233" s="182"/>
      <c r="L233" s="25"/>
      <c r="M233" s="183"/>
      <c r="N233" s="26"/>
      <c r="O233" s="26"/>
      <c r="P233" s="26"/>
      <c r="Q233" s="26"/>
      <c r="R233" s="26"/>
      <c r="S233" s="26"/>
      <c r="T233" s="57"/>
      <c r="AT233" s="9" t="s">
        <v>145</v>
      </c>
      <c r="AU233" s="9" t="s">
        <v>77</v>
      </c>
    </row>
    <row r="234" spans="2:51" s="184" customFormat="1" ht="13.5">
      <c r="B234" s="185"/>
      <c r="D234" s="186" t="s">
        <v>147</v>
      </c>
      <c r="E234" s="187"/>
      <c r="F234" s="188" t="s">
        <v>367</v>
      </c>
      <c r="H234" s="189">
        <v>28.85</v>
      </c>
      <c r="I234" s="190"/>
      <c r="L234" s="185"/>
      <c r="M234" s="191"/>
      <c r="N234" s="192"/>
      <c r="O234" s="192"/>
      <c r="P234" s="192"/>
      <c r="Q234" s="192"/>
      <c r="R234" s="192"/>
      <c r="S234" s="192"/>
      <c r="T234" s="193"/>
      <c r="AT234" s="194" t="s">
        <v>147</v>
      </c>
      <c r="AU234" s="194" t="s">
        <v>77</v>
      </c>
      <c r="AV234" s="184" t="s">
        <v>77</v>
      </c>
      <c r="AW234" s="184" t="s">
        <v>30</v>
      </c>
      <c r="AX234" s="184" t="s">
        <v>75</v>
      </c>
      <c r="AY234" s="194" t="s">
        <v>136</v>
      </c>
    </row>
    <row r="235" spans="2:65" s="24" customFormat="1" ht="22.5" customHeight="1">
      <c r="B235" s="167"/>
      <c r="C235" s="218" t="s">
        <v>368</v>
      </c>
      <c r="D235" s="218" t="s">
        <v>344</v>
      </c>
      <c r="E235" s="219" t="s">
        <v>369</v>
      </c>
      <c r="F235" s="220" t="s">
        <v>370</v>
      </c>
      <c r="G235" s="221" t="s">
        <v>353</v>
      </c>
      <c r="H235" s="222">
        <v>30.293</v>
      </c>
      <c r="I235" s="223">
        <v>18.2</v>
      </c>
      <c r="J235" s="224">
        <f>ROUND(I235*H235,2)</f>
        <v>551.33</v>
      </c>
      <c r="K235" s="220" t="s">
        <v>142</v>
      </c>
      <c r="L235" s="225"/>
      <c r="M235" s="226"/>
      <c r="N235" s="227" t="s">
        <v>38</v>
      </c>
      <c r="O235" s="26"/>
      <c r="P235" s="177">
        <f>O235*H235</f>
        <v>0</v>
      </c>
      <c r="Q235" s="177">
        <v>3E-05</v>
      </c>
      <c r="R235" s="177">
        <f>Q235*H235</f>
        <v>0.00090879</v>
      </c>
      <c r="S235" s="177">
        <v>0</v>
      </c>
      <c r="T235" s="178">
        <f>S235*H235</f>
        <v>0</v>
      </c>
      <c r="AR235" s="9" t="s">
        <v>184</v>
      </c>
      <c r="AT235" s="9" t="s">
        <v>344</v>
      </c>
      <c r="AU235" s="9" t="s">
        <v>77</v>
      </c>
      <c r="AY235" s="9" t="s">
        <v>136</v>
      </c>
      <c r="BE235" s="179">
        <f>IF(N235="základní",J235,0)</f>
        <v>551.33</v>
      </c>
      <c r="BF235" s="179">
        <f>IF(N235="snížená",J235,0)</f>
        <v>0</v>
      </c>
      <c r="BG235" s="179">
        <f>IF(N235="zákl. přenesená",J235,0)</f>
        <v>0</v>
      </c>
      <c r="BH235" s="179">
        <f>IF(N235="sníž. přenesená",J235,0)</f>
        <v>0</v>
      </c>
      <c r="BI235" s="179">
        <f>IF(N235="nulová",J235,0)</f>
        <v>0</v>
      </c>
      <c r="BJ235" s="9" t="s">
        <v>75</v>
      </c>
      <c r="BK235" s="179">
        <f>ROUND(I235*H235,2)</f>
        <v>551.33</v>
      </c>
      <c r="BL235" s="9" t="s">
        <v>151</v>
      </c>
      <c r="BM235" s="9" t="s">
        <v>371</v>
      </c>
    </row>
    <row r="236" spans="1:47" ht="13.5">
      <c r="A236" s="24"/>
      <c r="B236" s="25"/>
      <c r="D236" s="180" t="s">
        <v>145</v>
      </c>
      <c r="F236" s="181" t="s">
        <v>370</v>
      </c>
      <c r="I236" s="182"/>
      <c r="L236" s="25"/>
      <c r="M236" s="183"/>
      <c r="N236" s="26"/>
      <c r="O236" s="26"/>
      <c r="P236" s="26"/>
      <c r="Q236" s="26"/>
      <c r="R236" s="26"/>
      <c r="S236" s="26"/>
      <c r="T236" s="57"/>
      <c r="AT236" s="9" t="s">
        <v>145</v>
      </c>
      <c r="AU236" s="9" t="s">
        <v>77</v>
      </c>
    </row>
    <row r="237" spans="2:51" s="184" customFormat="1" ht="13.5">
      <c r="B237" s="185"/>
      <c r="D237" s="186" t="s">
        <v>147</v>
      </c>
      <c r="F237" s="188" t="s">
        <v>372</v>
      </c>
      <c r="H237" s="189">
        <v>30.293</v>
      </c>
      <c r="I237" s="190"/>
      <c r="L237" s="185"/>
      <c r="M237" s="191"/>
      <c r="N237" s="192"/>
      <c r="O237" s="192"/>
      <c r="P237" s="192"/>
      <c r="Q237" s="192"/>
      <c r="R237" s="192"/>
      <c r="S237" s="192"/>
      <c r="T237" s="193"/>
      <c r="AT237" s="194" t="s">
        <v>147</v>
      </c>
      <c r="AU237" s="194" t="s">
        <v>77</v>
      </c>
      <c r="AV237" s="184" t="s">
        <v>77</v>
      </c>
      <c r="AW237" s="184" t="s">
        <v>5</v>
      </c>
      <c r="AX237" s="184" t="s">
        <v>75</v>
      </c>
      <c r="AY237" s="194" t="s">
        <v>136</v>
      </c>
    </row>
    <row r="238" spans="2:65" s="24" customFormat="1" ht="22.5" customHeight="1">
      <c r="B238" s="167"/>
      <c r="C238" s="168" t="s">
        <v>373</v>
      </c>
      <c r="D238" s="168" t="s">
        <v>138</v>
      </c>
      <c r="E238" s="169" t="s">
        <v>374</v>
      </c>
      <c r="F238" s="170" t="s">
        <v>375</v>
      </c>
      <c r="G238" s="171" t="s">
        <v>141</v>
      </c>
      <c r="H238" s="172">
        <v>99.058</v>
      </c>
      <c r="I238" s="173">
        <v>279</v>
      </c>
      <c r="J238" s="174">
        <f>ROUND(I238*H238,2)</f>
        <v>27637.18</v>
      </c>
      <c r="K238" s="170" t="s">
        <v>142</v>
      </c>
      <c r="L238" s="25"/>
      <c r="M238" s="175"/>
      <c r="N238" s="176" t="s">
        <v>38</v>
      </c>
      <c r="O238" s="26"/>
      <c r="P238" s="177">
        <f>O238*H238</f>
        <v>0</v>
      </c>
      <c r="Q238" s="177">
        <v>0.00348</v>
      </c>
      <c r="R238" s="177">
        <f>Q238*H238</f>
        <v>0.34472184</v>
      </c>
      <c r="S238" s="177">
        <v>0</v>
      </c>
      <c r="T238" s="178">
        <f>S238*H238</f>
        <v>0</v>
      </c>
      <c r="AR238" s="9" t="s">
        <v>151</v>
      </c>
      <c r="AT238" s="9" t="s">
        <v>138</v>
      </c>
      <c r="AU238" s="9" t="s">
        <v>77</v>
      </c>
      <c r="AY238" s="9" t="s">
        <v>136</v>
      </c>
      <c r="BE238" s="179">
        <f>IF(N238="základní",J238,0)</f>
        <v>27637.18</v>
      </c>
      <c r="BF238" s="179">
        <f>IF(N238="snížená",J238,0)</f>
        <v>0</v>
      </c>
      <c r="BG238" s="179">
        <f>IF(N238="zákl. přenesená",J238,0)</f>
        <v>0</v>
      </c>
      <c r="BH238" s="179">
        <f>IF(N238="sníž. přenesená",J238,0)</f>
        <v>0</v>
      </c>
      <c r="BI238" s="179">
        <f>IF(N238="nulová",J238,0)</f>
        <v>0</v>
      </c>
      <c r="BJ238" s="9" t="s">
        <v>75</v>
      </c>
      <c r="BK238" s="179">
        <f>ROUND(I238*H238,2)</f>
        <v>27637.18</v>
      </c>
      <c r="BL238" s="9" t="s">
        <v>151</v>
      </c>
      <c r="BM238" s="9" t="s">
        <v>376</v>
      </c>
    </row>
    <row r="239" spans="1:47" ht="27">
      <c r="A239" s="24"/>
      <c r="B239" s="25"/>
      <c r="D239" s="180" t="s">
        <v>145</v>
      </c>
      <c r="F239" s="181" t="s">
        <v>377</v>
      </c>
      <c r="I239" s="182"/>
      <c r="L239" s="25"/>
      <c r="M239" s="183"/>
      <c r="N239" s="26"/>
      <c r="O239" s="26"/>
      <c r="P239" s="26"/>
      <c r="Q239" s="26"/>
      <c r="R239" s="26"/>
      <c r="S239" s="26"/>
      <c r="T239" s="57"/>
      <c r="AT239" s="9" t="s">
        <v>145</v>
      </c>
      <c r="AU239" s="9" t="s">
        <v>77</v>
      </c>
    </row>
    <row r="240" spans="2:51" s="184" customFormat="1" ht="13.5">
      <c r="B240" s="185"/>
      <c r="D240" s="180" t="s">
        <v>147</v>
      </c>
      <c r="E240" s="194"/>
      <c r="F240" s="195" t="s">
        <v>342</v>
      </c>
      <c r="H240" s="196">
        <v>98.498</v>
      </c>
      <c r="I240" s="190"/>
      <c r="L240" s="185"/>
      <c r="M240" s="191"/>
      <c r="N240" s="192"/>
      <c r="O240" s="192"/>
      <c r="P240" s="192"/>
      <c r="Q240" s="192"/>
      <c r="R240" s="192"/>
      <c r="S240" s="192"/>
      <c r="T240" s="193"/>
      <c r="AT240" s="194" t="s">
        <v>147</v>
      </c>
      <c r="AU240" s="194" t="s">
        <v>77</v>
      </c>
      <c r="AV240" s="184" t="s">
        <v>77</v>
      </c>
      <c r="AW240" s="184" t="s">
        <v>30</v>
      </c>
      <c r="AX240" s="184" t="s">
        <v>67</v>
      </c>
      <c r="AY240" s="194" t="s">
        <v>136</v>
      </c>
    </row>
    <row r="241" spans="2:51" s="184" customFormat="1" ht="13.5">
      <c r="B241" s="185"/>
      <c r="D241" s="180" t="s">
        <v>147</v>
      </c>
      <c r="E241" s="194"/>
      <c r="F241" s="195" t="s">
        <v>378</v>
      </c>
      <c r="H241" s="196">
        <v>0.56</v>
      </c>
      <c r="I241" s="190"/>
      <c r="L241" s="185"/>
      <c r="M241" s="191"/>
      <c r="N241" s="192"/>
      <c r="O241" s="192"/>
      <c r="P241" s="192"/>
      <c r="Q241" s="192"/>
      <c r="R241" s="192"/>
      <c r="S241" s="192"/>
      <c r="T241" s="193"/>
      <c r="AT241" s="194" t="s">
        <v>147</v>
      </c>
      <c r="AU241" s="194" t="s">
        <v>77</v>
      </c>
      <c r="AV241" s="184" t="s">
        <v>77</v>
      </c>
      <c r="AW241" s="184" t="s">
        <v>30</v>
      </c>
      <c r="AX241" s="184" t="s">
        <v>67</v>
      </c>
      <c r="AY241" s="194" t="s">
        <v>136</v>
      </c>
    </row>
    <row r="242" spans="2:51" s="197" customFormat="1" ht="13.5">
      <c r="B242" s="198"/>
      <c r="D242" s="186" t="s">
        <v>147</v>
      </c>
      <c r="E242" s="199"/>
      <c r="F242" s="200" t="s">
        <v>177</v>
      </c>
      <c r="H242" s="201">
        <v>99.058</v>
      </c>
      <c r="I242" s="202"/>
      <c r="L242" s="198"/>
      <c r="M242" s="203"/>
      <c r="N242" s="204"/>
      <c r="O242" s="204"/>
      <c r="P242" s="204"/>
      <c r="Q242" s="204"/>
      <c r="R242" s="204"/>
      <c r="S242" s="204"/>
      <c r="T242" s="205"/>
      <c r="AT242" s="206" t="s">
        <v>147</v>
      </c>
      <c r="AU242" s="206" t="s">
        <v>77</v>
      </c>
      <c r="AV242" s="197" t="s">
        <v>151</v>
      </c>
      <c r="AW242" s="197" t="s">
        <v>30</v>
      </c>
      <c r="AX242" s="197" t="s">
        <v>75</v>
      </c>
      <c r="AY242" s="206" t="s">
        <v>136</v>
      </c>
    </row>
    <row r="243" spans="2:65" s="24" customFormat="1" ht="22.5" customHeight="1">
      <c r="B243" s="167"/>
      <c r="C243" s="168" t="s">
        <v>379</v>
      </c>
      <c r="D243" s="168" t="s">
        <v>138</v>
      </c>
      <c r="E243" s="169" t="s">
        <v>380</v>
      </c>
      <c r="F243" s="170" t="s">
        <v>381</v>
      </c>
      <c r="G243" s="171" t="s">
        <v>161</v>
      </c>
      <c r="H243" s="172">
        <v>1.008</v>
      </c>
      <c r="I243" s="173">
        <v>3200</v>
      </c>
      <c r="J243" s="174">
        <f>ROUND(I243*H243,2)</f>
        <v>3225.6</v>
      </c>
      <c r="K243" s="170" t="s">
        <v>142</v>
      </c>
      <c r="L243" s="25"/>
      <c r="M243" s="175"/>
      <c r="N243" s="176" t="s">
        <v>38</v>
      </c>
      <c r="O243" s="26"/>
      <c r="P243" s="177">
        <f>O243*H243</f>
        <v>0</v>
      </c>
      <c r="Q243" s="177">
        <v>2.25634</v>
      </c>
      <c r="R243" s="177">
        <f>Q243*H243</f>
        <v>2.27439072</v>
      </c>
      <c r="S243" s="177">
        <v>0</v>
      </c>
      <c r="T243" s="178">
        <f>S243*H243</f>
        <v>0</v>
      </c>
      <c r="AR243" s="9" t="s">
        <v>151</v>
      </c>
      <c r="AT243" s="9" t="s">
        <v>138</v>
      </c>
      <c r="AU243" s="9" t="s">
        <v>77</v>
      </c>
      <c r="AY243" s="9" t="s">
        <v>136</v>
      </c>
      <c r="BE243" s="179">
        <f>IF(N243="základní",J243,0)</f>
        <v>3225.6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9" t="s">
        <v>75</v>
      </c>
      <c r="BK243" s="179">
        <f>ROUND(I243*H243,2)</f>
        <v>3225.6</v>
      </c>
      <c r="BL243" s="9" t="s">
        <v>151</v>
      </c>
      <c r="BM243" s="9" t="s">
        <v>382</v>
      </c>
    </row>
    <row r="244" spans="1:47" ht="13.5">
      <c r="A244" s="24"/>
      <c r="B244" s="25"/>
      <c r="D244" s="180" t="s">
        <v>145</v>
      </c>
      <c r="F244" s="181" t="s">
        <v>383</v>
      </c>
      <c r="I244" s="182"/>
      <c r="L244" s="25"/>
      <c r="M244" s="183"/>
      <c r="N244" s="26"/>
      <c r="O244" s="26"/>
      <c r="P244" s="26"/>
      <c r="Q244" s="26"/>
      <c r="R244" s="26"/>
      <c r="S244" s="26"/>
      <c r="T244" s="57"/>
      <c r="AT244" s="9" t="s">
        <v>145</v>
      </c>
      <c r="AU244" s="9" t="s">
        <v>77</v>
      </c>
    </row>
    <row r="245" spans="2:51" s="184" customFormat="1" ht="13.5">
      <c r="B245" s="185"/>
      <c r="D245" s="180" t="s">
        <v>147</v>
      </c>
      <c r="E245" s="194"/>
      <c r="F245" s="195" t="s">
        <v>384</v>
      </c>
      <c r="H245" s="196">
        <v>0.396</v>
      </c>
      <c r="I245" s="190"/>
      <c r="L245" s="185"/>
      <c r="M245" s="191"/>
      <c r="N245" s="192"/>
      <c r="O245" s="192"/>
      <c r="P245" s="192"/>
      <c r="Q245" s="192"/>
      <c r="R245" s="192"/>
      <c r="S245" s="192"/>
      <c r="T245" s="193"/>
      <c r="AT245" s="194" t="s">
        <v>147</v>
      </c>
      <c r="AU245" s="194" t="s">
        <v>77</v>
      </c>
      <c r="AV245" s="184" t="s">
        <v>77</v>
      </c>
      <c r="AW245" s="184" t="s">
        <v>30</v>
      </c>
      <c r="AX245" s="184" t="s">
        <v>67</v>
      </c>
      <c r="AY245" s="194" t="s">
        <v>136</v>
      </c>
    </row>
    <row r="246" spans="2:51" s="184" customFormat="1" ht="13.5">
      <c r="B246" s="185"/>
      <c r="D246" s="180" t="s">
        <v>147</v>
      </c>
      <c r="E246" s="194"/>
      <c r="F246" s="195" t="s">
        <v>385</v>
      </c>
      <c r="H246" s="196">
        <v>0.366</v>
      </c>
      <c r="I246" s="190"/>
      <c r="L246" s="185"/>
      <c r="M246" s="191"/>
      <c r="N246" s="192"/>
      <c r="O246" s="192"/>
      <c r="P246" s="192"/>
      <c r="Q246" s="192"/>
      <c r="R246" s="192"/>
      <c r="S246" s="192"/>
      <c r="T246" s="193"/>
      <c r="AT246" s="194" t="s">
        <v>147</v>
      </c>
      <c r="AU246" s="194" t="s">
        <v>77</v>
      </c>
      <c r="AV246" s="184" t="s">
        <v>77</v>
      </c>
      <c r="AW246" s="184" t="s">
        <v>30</v>
      </c>
      <c r="AX246" s="184" t="s">
        <v>67</v>
      </c>
      <c r="AY246" s="194" t="s">
        <v>136</v>
      </c>
    </row>
    <row r="247" spans="2:51" s="184" customFormat="1" ht="13.5">
      <c r="B247" s="185"/>
      <c r="D247" s="180" t="s">
        <v>147</v>
      </c>
      <c r="E247" s="194"/>
      <c r="F247" s="195" t="s">
        <v>386</v>
      </c>
      <c r="H247" s="196">
        <v>0.246</v>
      </c>
      <c r="I247" s="190"/>
      <c r="L247" s="185"/>
      <c r="M247" s="191"/>
      <c r="N247" s="192"/>
      <c r="O247" s="192"/>
      <c r="P247" s="192"/>
      <c r="Q247" s="192"/>
      <c r="R247" s="192"/>
      <c r="S247" s="192"/>
      <c r="T247" s="193"/>
      <c r="AT247" s="194" t="s">
        <v>147</v>
      </c>
      <c r="AU247" s="194" t="s">
        <v>77</v>
      </c>
      <c r="AV247" s="184" t="s">
        <v>77</v>
      </c>
      <c r="AW247" s="184" t="s">
        <v>30</v>
      </c>
      <c r="AX247" s="184" t="s">
        <v>67</v>
      </c>
      <c r="AY247" s="194" t="s">
        <v>136</v>
      </c>
    </row>
    <row r="248" spans="2:51" s="197" customFormat="1" ht="13.5">
      <c r="B248" s="198"/>
      <c r="D248" s="186" t="s">
        <v>147</v>
      </c>
      <c r="E248" s="199"/>
      <c r="F248" s="200" t="s">
        <v>177</v>
      </c>
      <c r="H248" s="201">
        <v>1.008</v>
      </c>
      <c r="I248" s="202"/>
      <c r="L248" s="198"/>
      <c r="M248" s="203"/>
      <c r="N248" s="204"/>
      <c r="O248" s="204"/>
      <c r="P248" s="204"/>
      <c r="Q248" s="204"/>
      <c r="R248" s="204"/>
      <c r="S248" s="204"/>
      <c r="T248" s="205"/>
      <c r="AT248" s="206" t="s">
        <v>147</v>
      </c>
      <c r="AU248" s="206" t="s">
        <v>77</v>
      </c>
      <c r="AV248" s="197" t="s">
        <v>151</v>
      </c>
      <c r="AW248" s="197" t="s">
        <v>30</v>
      </c>
      <c r="AX248" s="197" t="s">
        <v>75</v>
      </c>
      <c r="AY248" s="206" t="s">
        <v>136</v>
      </c>
    </row>
    <row r="249" spans="2:65" s="24" customFormat="1" ht="31.5" customHeight="1">
      <c r="B249" s="167"/>
      <c r="C249" s="168" t="s">
        <v>387</v>
      </c>
      <c r="D249" s="168" t="s">
        <v>138</v>
      </c>
      <c r="E249" s="169" t="s">
        <v>388</v>
      </c>
      <c r="F249" s="170" t="s">
        <v>389</v>
      </c>
      <c r="G249" s="171" t="s">
        <v>161</v>
      </c>
      <c r="H249" s="172">
        <v>0.762</v>
      </c>
      <c r="I249" s="173">
        <v>230</v>
      </c>
      <c r="J249" s="174">
        <f>ROUND(I249*H249,2)</f>
        <v>175.26</v>
      </c>
      <c r="K249" s="170" t="s">
        <v>142</v>
      </c>
      <c r="L249" s="25"/>
      <c r="M249" s="175"/>
      <c r="N249" s="176" t="s">
        <v>38</v>
      </c>
      <c r="O249" s="26"/>
      <c r="P249" s="177">
        <f>O249*H249</f>
        <v>0</v>
      </c>
      <c r="Q249" s="177">
        <v>0</v>
      </c>
      <c r="R249" s="177">
        <f>Q249*H249</f>
        <v>0</v>
      </c>
      <c r="S249" s="177">
        <v>0</v>
      </c>
      <c r="T249" s="178">
        <f>S249*H249</f>
        <v>0</v>
      </c>
      <c r="AR249" s="9" t="s">
        <v>151</v>
      </c>
      <c r="AT249" s="9" t="s">
        <v>138</v>
      </c>
      <c r="AU249" s="9" t="s">
        <v>77</v>
      </c>
      <c r="AY249" s="9" t="s">
        <v>136</v>
      </c>
      <c r="BE249" s="179">
        <f>IF(N249="základní",J249,0)</f>
        <v>175.26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9" t="s">
        <v>75</v>
      </c>
      <c r="BK249" s="179">
        <f>ROUND(I249*H249,2)</f>
        <v>175.26</v>
      </c>
      <c r="BL249" s="9" t="s">
        <v>151</v>
      </c>
      <c r="BM249" s="9" t="s">
        <v>390</v>
      </c>
    </row>
    <row r="250" spans="1:47" ht="27">
      <c r="A250" s="24"/>
      <c r="B250" s="25"/>
      <c r="D250" s="180" t="s">
        <v>145</v>
      </c>
      <c r="F250" s="181" t="s">
        <v>391</v>
      </c>
      <c r="I250" s="182"/>
      <c r="L250" s="25"/>
      <c r="M250" s="183"/>
      <c r="N250" s="26"/>
      <c r="O250" s="26"/>
      <c r="P250" s="26"/>
      <c r="Q250" s="26"/>
      <c r="R250" s="26"/>
      <c r="S250" s="26"/>
      <c r="T250" s="57"/>
      <c r="AT250" s="9" t="s">
        <v>145</v>
      </c>
      <c r="AU250" s="9" t="s">
        <v>77</v>
      </c>
    </row>
    <row r="251" spans="2:51" s="184" customFormat="1" ht="13.5">
      <c r="B251" s="185"/>
      <c r="D251" s="180" t="s">
        <v>147</v>
      </c>
      <c r="E251" s="194"/>
      <c r="F251" s="195" t="s">
        <v>384</v>
      </c>
      <c r="H251" s="196">
        <v>0.396</v>
      </c>
      <c r="I251" s="190"/>
      <c r="L251" s="185"/>
      <c r="M251" s="191"/>
      <c r="N251" s="192"/>
      <c r="O251" s="192"/>
      <c r="P251" s="192"/>
      <c r="Q251" s="192"/>
      <c r="R251" s="192"/>
      <c r="S251" s="192"/>
      <c r="T251" s="193"/>
      <c r="AT251" s="194" t="s">
        <v>147</v>
      </c>
      <c r="AU251" s="194" t="s">
        <v>77</v>
      </c>
      <c r="AV251" s="184" t="s">
        <v>77</v>
      </c>
      <c r="AW251" s="184" t="s">
        <v>30</v>
      </c>
      <c r="AX251" s="184" t="s">
        <v>67</v>
      </c>
      <c r="AY251" s="194" t="s">
        <v>136</v>
      </c>
    </row>
    <row r="252" spans="2:51" s="184" customFormat="1" ht="13.5">
      <c r="B252" s="185"/>
      <c r="D252" s="180" t="s">
        <v>147</v>
      </c>
      <c r="E252" s="194"/>
      <c r="F252" s="195" t="s">
        <v>385</v>
      </c>
      <c r="H252" s="196">
        <v>0.366</v>
      </c>
      <c r="I252" s="190"/>
      <c r="L252" s="185"/>
      <c r="M252" s="191"/>
      <c r="N252" s="192"/>
      <c r="O252" s="192"/>
      <c r="P252" s="192"/>
      <c r="Q252" s="192"/>
      <c r="R252" s="192"/>
      <c r="S252" s="192"/>
      <c r="T252" s="193"/>
      <c r="AT252" s="194" t="s">
        <v>147</v>
      </c>
      <c r="AU252" s="194" t="s">
        <v>77</v>
      </c>
      <c r="AV252" s="184" t="s">
        <v>77</v>
      </c>
      <c r="AW252" s="184" t="s">
        <v>30</v>
      </c>
      <c r="AX252" s="184" t="s">
        <v>67</v>
      </c>
      <c r="AY252" s="194" t="s">
        <v>136</v>
      </c>
    </row>
    <row r="253" spans="2:51" s="197" customFormat="1" ht="13.5">
      <c r="B253" s="198"/>
      <c r="D253" s="186" t="s">
        <v>147</v>
      </c>
      <c r="E253" s="199"/>
      <c r="F253" s="200" t="s">
        <v>177</v>
      </c>
      <c r="H253" s="201">
        <v>0.762</v>
      </c>
      <c r="I253" s="202"/>
      <c r="L253" s="198"/>
      <c r="M253" s="203"/>
      <c r="N253" s="204"/>
      <c r="O253" s="204"/>
      <c r="P253" s="204"/>
      <c r="Q253" s="204"/>
      <c r="R253" s="204"/>
      <c r="S253" s="204"/>
      <c r="T253" s="205"/>
      <c r="AT253" s="206" t="s">
        <v>147</v>
      </c>
      <c r="AU253" s="206" t="s">
        <v>77</v>
      </c>
      <c r="AV253" s="197" t="s">
        <v>151</v>
      </c>
      <c r="AW253" s="197" t="s">
        <v>30</v>
      </c>
      <c r="AX253" s="197" t="s">
        <v>75</v>
      </c>
      <c r="AY253" s="206" t="s">
        <v>136</v>
      </c>
    </row>
    <row r="254" spans="2:65" s="24" customFormat="1" ht="22.5" customHeight="1">
      <c r="B254" s="167"/>
      <c r="C254" s="168" t="s">
        <v>392</v>
      </c>
      <c r="D254" s="168" t="s">
        <v>138</v>
      </c>
      <c r="E254" s="169" t="s">
        <v>393</v>
      </c>
      <c r="F254" s="170" t="s">
        <v>394</v>
      </c>
      <c r="G254" s="171" t="s">
        <v>187</v>
      </c>
      <c r="H254" s="172">
        <v>0.054</v>
      </c>
      <c r="I254" s="173">
        <v>25950</v>
      </c>
      <c r="J254" s="174">
        <f>ROUND(I254*H254,2)</f>
        <v>1401.3</v>
      </c>
      <c r="K254" s="170" t="s">
        <v>142</v>
      </c>
      <c r="L254" s="25"/>
      <c r="M254" s="175"/>
      <c r="N254" s="176" t="s">
        <v>38</v>
      </c>
      <c r="O254" s="26"/>
      <c r="P254" s="177">
        <f>O254*H254</f>
        <v>0</v>
      </c>
      <c r="Q254" s="177">
        <v>1.05306</v>
      </c>
      <c r="R254" s="177">
        <f>Q254*H254</f>
        <v>0.056865240000000004</v>
      </c>
      <c r="S254" s="177">
        <v>0</v>
      </c>
      <c r="T254" s="178">
        <f>S254*H254</f>
        <v>0</v>
      </c>
      <c r="AR254" s="9" t="s">
        <v>151</v>
      </c>
      <c r="AT254" s="9" t="s">
        <v>138</v>
      </c>
      <c r="AU254" s="9" t="s">
        <v>77</v>
      </c>
      <c r="AY254" s="9" t="s">
        <v>136</v>
      </c>
      <c r="BE254" s="179">
        <f>IF(N254="základní",J254,0)</f>
        <v>1401.3</v>
      </c>
      <c r="BF254" s="179">
        <f>IF(N254="snížená",J254,0)</f>
        <v>0</v>
      </c>
      <c r="BG254" s="179">
        <f>IF(N254="zákl. přenesená",J254,0)</f>
        <v>0</v>
      </c>
      <c r="BH254" s="179">
        <f>IF(N254="sníž. přenesená",J254,0)</f>
        <v>0</v>
      </c>
      <c r="BI254" s="179">
        <f>IF(N254="nulová",J254,0)</f>
        <v>0</v>
      </c>
      <c r="BJ254" s="9" t="s">
        <v>75</v>
      </c>
      <c r="BK254" s="179">
        <f>ROUND(I254*H254,2)</f>
        <v>1401.3</v>
      </c>
      <c r="BL254" s="9" t="s">
        <v>151</v>
      </c>
      <c r="BM254" s="9" t="s">
        <v>395</v>
      </c>
    </row>
    <row r="255" spans="1:47" ht="13.5">
      <c r="A255" s="24"/>
      <c r="B255" s="25"/>
      <c r="D255" s="180" t="s">
        <v>145</v>
      </c>
      <c r="F255" s="181" t="s">
        <v>396</v>
      </c>
      <c r="I255" s="182"/>
      <c r="L255" s="25"/>
      <c r="M255" s="183"/>
      <c r="N255" s="26"/>
      <c r="O255" s="26"/>
      <c r="P255" s="26"/>
      <c r="Q255" s="26"/>
      <c r="R255" s="26"/>
      <c r="S255" s="26"/>
      <c r="T255" s="57"/>
      <c r="AT255" s="9" t="s">
        <v>145</v>
      </c>
      <c r="AU255" s="9" t="s">
        <v>77</v>
      </c>
    </row>
    <row r="256" spans="2:51" s="184" customFormat="1" ht="13.5">
      <c r="B256" s="185"/>
      <c r="D256" s="180" t="s">
        <v>147</v>
      </c>
      <c r="E256" s="194"/>
      <c r="F256" s="195" t="s">
        <v>397</v>
      </c>
      <c r="H256" s="196">
        <v>0.039</v>
      </c>
      <c r="I256" s="190"/>
      <c r="L256" s="185"/>
      <c r="M256" s="191"/>
      <c r="N256" s="192"/>
      <c r="O256" s="192"/>
      <c r="P256" s="192"/>
      <c r="Q256" s="192"/>
      <c r="R256" s="192"/>
      <c r="S256" s="192"/>
      <c r="T256" s="193"/>
      <c r="AT256" s="194" t="s">
        <v>147</v>
      </c>
      <c r="AU256" s="194" t="s">
        <v>77</v>
      </c>
      <c r="AV256" s="184" t="s">
        <v>77</v>
      </c>
      <c r="AW256" s="184" t="s">
        <v>30</v>
      </c>
      <c r="AX256" s="184" t="s">
        <v>67</v>
      </c>
      <c r="AY256" s="194" t="s">
        <v>136</v>
      </c>
    </row>
    <row r="257" spans="2:51" s="184" customFormat="1" ht="13.5">
      <c r="B257" s="185"/>
      <c r="D257" s="180" t="s">
        <v>147</v>
      </c>
      <c r="E257" s="194"/>
      <c r="F257" s="195" t="s">
        <v>398</v>
      </c>
      <c r="H257" s="196">
        <v>0.015</v>
      </c>
      <c r="I257" s="190"/>
      <c r="L257" s="185"/>
      <c r="M257" s="191"/>
      <c r="N257" s="192"/>
      <c r="O257" s="192"/>
      <c r="P257" s="192"/>
      <c r="Q257" s="192"/>
      <c r="R257" s="192"/>
      <c r="S257" s="192"/>
      <c r="T257" s="193"/>
      <c r="AT257" s="194" t="s">
        <v>147</v>
      </c>
      <c r="AU257" s="194" t="s">
        <v>77</v>
      </c>
      <c r="AV257" s="184" t="s">
        <v>77</v>
      </c>
      <c r="AW257" s="184" t="s">
        <v>30</v>
      </c>
      <c r="AX257" s="184" t="s">
        <v>67</v>
      </c>
      <c r="AY257" s="194" t="s">
        <v>136</v>
      </c>
    </row>
    <row r="258" spans="2:51" s="197" customFormat="1" ht="13.5">
      <c r="B258" s="198"/>
      <c r="D258" s="180" t="s">
        <v>147</v>
      </c>
      <c r="E258" s="206"/>
      <c r="F258" s="207" t="s">
        <v>177</v>
      </c>
      <c r="H258" s="208">
        <v>0.054</v>
      </c>
      <c r="I258" s="202"/>
      <c r="L258" s="198"/>
      <c r="M258" s="203"/>
      <c r="N258" s="204"/>
      <c r="O258" s="204"/>
      <c r="P258" s="204"/>
      <c r="Q258" s="204"/>
      <c r="R258" s="204"/>
      <c r="S258" s="204"/>
      <c r="T258" s="205"/>
      <c r="AT258" s="206" t="s">
        <v>147</v>
      </c>
      <c r="AU258" s="206" t="s">
        <v>77</v>
      </c>
      <c r="AV258" s="197" t="s">
        <v>151</v>
      </c>
      <c r="AW258" s="197" t="s">
        <v>30</v>
      </c>
      <c r="AX258" s="197" t="s">
        <v>75</v>
      </c>
      <c r="AY258" s="206" t="s">
        <v>136</v>
      </c>
    </row>
    <row r="259" spans="2:63" s="152" customFormat="1" ht="29.85" customHeight="1">
      <c r="B259" s="153"/>
      <c r="D259" s="164" t="s">
        <v>66</v>
      </c>
      <c r="E259" s="165" t="s">
        <v>191</v>
      </c>
      <c r="F259" s="165" t="s">
        <v>399</v>
      </c>
      <c r="I259" s="156"/>
      <c r="J259" s="166">
        <f>BK259</f>
        <v>38276.770000000004</v>
      </c>
      <c r="L259" s="153"/>
      <c r="M259" s="158"/>
      <c r="N259" s="159"/>
      <c r="O259" s="159"/>
      <c r="P259" s="160">
        <f>SUM(P260:P310)</f>
        <v>0</v>
      </c>
      <c r="Q259" s="159"/>
      <c r="R259" s="160">
        <f>SUM(R260:R310)</f>
        <v>0.002</v>
      </c>
      <c r="S259" s="159"/>
      <c r="T259" s="161">
        <f>SUM(T260:T310)</f>
        <v>10.231307000000001</v>
      </c>
      <c r="AR259" s="154" t="s">
        <v>75</v>
      </c>
      <c r="AT259" s="162" t="s">
        <v>66</v>
      </c>
      <c r="AU259" s="162" t="s">
        <v>75</v>
      </c>
      <c r="AY259" s="154" t="s">
        <v>136</v>
      </c>
      <c r="BK259" s="163">
        <f>SUM(BK260:BK310)</f>
        <v>38276.770000000004</v>
      </c>
    </row>
    <row r="260" spans="2:65" s="24" customFormat="1" ht="22.5" customHeight="1">
      <c r="B260" s="167"/>
      <c r="C260" s="168" t="s">
        <v>400</v>
      </c>
      <c r="D260" s="168" t="s">
        <v>138</v>
      </c>
      <c r="E260" s="169" t="s">
        <v>401</v>
      </c>
      <c r="F260" s="170" t="s">
        <v>402</v>
      </c>
      <c r="G260" s="171" t="s">
        <v>353</v>
      </c>
      <c r="H260" s="172">
        <v>5.9</v>
      </c>
      <c r="I260" s="173">
        <v>71.1</v>
      </c>
      <c r="J260" s="174">
        <f>ROUND(I260*H260,2)</f>
        <v>419.49</v>
      </c>
      <c r="K260" s="170" t="s">
        <v>142</v>
      </c>
      <c r="L260" s="25"/>
      <c r="M260" s="175"/>
      <c r="N260" s="176" t="s">
        <v>38</v>
      </c>
      <c r="O260" s="26"/>
      <c r="P260" s="177">
        <f>O260*H260</f>
        <v>0</v>
      </c>
      <c r="Q260" s="177">
        <v>0</v>
      </c>
      <c r="R260" s="177">
        <f>Q260*H260</f>
        <v>0</v>
      </c>
      <c r="S260" s="177">
        <v>0</v>
      </c>
      <c r="T260" s="178">
        <f>S260*H260</f>
        <v>0</v>
      </c>
      <c r="AR260" s="9" t="s">
        <v>151</v>
      </c>
      <c r="AT260" s="9" t="s">
        <v>138</v>
      </c>
      <c r="AU260" s="9" t="s">
        <v>77</v>
      </c>
      <c r="AY260" s="9" t="s">
        <v>136</v>
      </c>
      <c r="BE260" s="179">
        <f>IF(N260="základní",J260,0)</f>
        <v>419.49</v>
      </c>
      <c r="BF260" s="179">
        <f>IF(N260="snížená",J260,0)</f>
        <v>0</v>
      </c>
      <c r="BG260" s="179">
        <f>IF(N260="zákl. přenesená",J260,0)</f>
        <v>0</v>
      </c>
      <c r="BH260" s="179">
        <f>IF(N260="sníž. přenesená",J260,0)</f>
        <v>0</v>
      </c>
      <c r="BI260" s="179">
        <f>IF(N260="nulová",J260,0)</f>
        <v>0</v>
      </c>
      <c r="BJ260" s="9" t="s">
        <v>75</v>
      </c>
      <c r="BK260" s="179">
        <f>ROUND(I260*H260,2)</f>
        <v>419.49</v>
      </c>
      <c r="BL260" s="9" t="s">
        <v>151</v>
      </c>
      <c r="BM260" s="9" t="s">
        <v>403</v>
      </c>
    </row>
    <row r="261" spans="1:47" ht="13.5">
      <c r="A261" s="24"/>
      <c r="B261" s="25"/>
      <c r="D261" s="180" t="s">
        <v>145</v>
      </c>
      <c r="F261" s="181" t="s">
        <v>404</v>
      </c>
      <c r="I261" s="182"/>
      <c r="L261" s="25"/>
      <c r="M261" s="183"/>
      <c r="N261" s="26"/>
      <c r="O261" s="26"/>
      <c r="P261" s="26"/>
      <c r="Q261" s="26"/>
      <c r="R261" s="26"/>
      <c r="S261" s="26"/>
      <c r="T261" s="57"/>
      <c r="AT261" s="9" t="s">
        <v>145</v>
      </c>
      <c r="AU261" s="9" t="s">
        <v>77</v>
      </c>
    </row>
    <row r="262" spans="2:51" s="184" customFormat="1" ht="13.5">
      <c r="B262" s="185"/>
      <c r="D262" s="186" t="s">
        <v>147</v>
      </c>
      <c r="E262" s="187"/>
      <c r="F262" s="188" t="s">
        <v>405</v>
      </c>
      <c r="H262" s="189">
        <v>5.9</v>
      </c>
      <c r="I262" s="190"/>
      <c r="L262" s="185"/>
      <c r="M262" s="191"/>
      <c r="N262" s="192"/>
      <c r="O262" s="192"/>
      <c r="P262" s="192"/>
      <c r="Q262" s="192"/>
      <c r="R262" s="192"/>
      <c r="S262" s="192"/>
      <c r="T262" s="193"/>
      <c r="AT262" s="194" t="s">
        <v>147</v>
      </c>
      <c r="AU262" s="194" t="s">
        <v>77</v>
      </c>
      <c r="AV262" s="184" t="s">
        <v>77</v>
      </c>
      <c r="AW262" s="184" t="s">
        <v>30</v>
      </c>
      <c r="AX262" s="184" t="s">
        <v>75</v>
      </c>
      <c r="AY262" s="194" t="s">
        <v>136</v>
      </c>
    </row>
    <row r="263" spans="2:65" s="24" customFormat="1" ht="31.5" customHeight="1">
      <c r="B263" s="167"/>
      <c r="C263" s="168" t="s">
        <v>406</v>
      </c>
      <c r="D263" s="168" t="s">
        <v>138</v>
      </c>
      <c r="E263" s="169" t="s">
        <v>407</v>
      </c>
      <c r="F263" s="170" t="s">
        <v>408</v>
      </c>
      <c r="G263" s="171" t="s">
        <v>141</v>
      </c>
      <c r="H263" s="172">
        <v>143</v>
      </c>
      <c r="I263" s="173">
        <v>55</v>
      </c>
      <c r="J263" s="174">
        <f>ROUND(I263*H263,2)</f>
        <v>7865</v>
      </c>
      <c r="K263" s="170" t="s">
        <v>142</v>
      </c>
      <c r="L263" s="25"/>
      <c r="M263" s="175"/>
      <c r="N263" s="176" t="s">
        <v>38</v>
      </c>
      <c r="O263" s="26"/>
      <c r="P263" s="177">
        <f>O263*H263</f>
        <v>0</v>
      </c>
      <c r="Q263" s="177">
        <v>0</v>
      </c>
      <c r="R263" s="177">
        <f>Q263*H263</f>
        <v>0</v>
      </c>
      <c r="S263" s="177">
        <v>0</v>
      </c>
      <c r="T263" s="178">
        <f>S263*H263</f>
        <v>0</v>
      </c>
      <c r="AR263" s="9" t="s">
        <v>151</v>
      </c>
      <c r="AT263" s="9" t="s">
        <v>138</v>
      </c>
      <c r="AU263" s="9" t="s">
        <v>77</v>
      </c>
      <c r="AY263" s="9" t="s">
        <v>136</v>
      </c>
      <c r="BE263" s="179">
        <f>IF(N263="základní",J263,0)</f>
        <v>7865</v>
      </c>
      <c r="BF263" s="179">
        <f>IF(N263="snížená",J263,0)</f>
        <v>0</v>
      </c>
      <c r="BG263" s="179">
        <f>IF(N263="zákl. přenesená",J263,0)</f>
        <v>0</v>
      </c>
      <c r="BH263" s="179">
        <f>IF(N263="sníž. přenesená",J263,0)</f>
        <v>0</v>
      </c>
      <c r="BI263" s="179">
        <f>IF(N263="nulová",J263,0)</f>
        <v>0</v>
      </c>
      <c r="BJ263" s="9" t="s">
        <v>75</v>
      </c>
      <c r="BK263" s="179">
        <f>ROUND(I263*H263,2)</f>
        <v>7865</v>
      </c>
      <c r="BL263" s="9" t="s">
        <v>151</v>
      </c>
      <c r="BM263" s="9" t="s">
        <v>409</v>
      </c>
    </row>
    <row r="264" spans="1:47" ht="27">
      <c r="A264" s="24"/>
      <c r="B264" s="25"/>
      <c r="D264" s="180" t="s">
        <v>145</v>
      </c>
      <c r="F264" s="181" t="s">
        <v>410</v>
      </c>
      <c r="I264" s="182"/>
      <c r="L264" s="25"/>
      <c r="M264" s="183"/>
      <c r="N264" s="26"/>
      <c r="O264" s="26"/>
      <c r="P264" s="26"/>
      <c r="Q264" s="26"/>
      <c r="R264" s="26"/>
      <c r="S264" s="26"/>
      <c r="T264" s="57"/>
      <c r="AT264" s="9" t="s">
        <v>145</v>
      </c>
      <c r="AU264" s="9" t="s">
        <v>77</v>
      </c>
    </row>
    <row r="265" spans="2:51" s="184" customFormat="1" ht="13.5">
      <c r="B265" s="185"/>
      <c r="D265" s="180" t="s">
        <v>147</v>
      </c>
      <c r="E265" s="194"/>
      <c r="F265" s="195" t="s">
        <v>411</v>
      </c>
      <c r="H265" s="196">
        <v>33</v>
      </c>
      <c r="I265" s="190"/>
      <c r="L265" s="185"/>
      <c r="M265" s="191"/>
      <c r="N265" s="192"/>
      <c r="O265" s="192"/>
      <c r="P265" s="192"/>
      <c r="Q265" s="192"/>
      <c r="R265" s="192"/>
      <c r="S265" s="192"/>
      <c r="T265" s="193"/>
      <c r="AT265" s="194" t="s">
        <v>147</v>
      </c>
      <c r="AU265" s="194" t="s">
        <v>77</v>
      </c>
      <c r="AV265" s="184" t="s">
        <v>77</v>
      </c>
      <c r="AW265" s="184" t="s">
        <v>30</v>
      </c>
      <c r="AX265" s="184" t="s">
        <v>67</v>
      </c>
      <c r="AY265" s="194" t="s">
        <v>136</v>
      </c>
    </row>
    <row r="266" spans="2:51" s="184" customFormat="1" ht="13.5">
      <c r="B266" s="185"/>
      <c r="D266" s="180" t="s">
        <v>147</v>
      </c>
      <c r="E266" s="194"/>
      <c r="F266" s="195" t="s">
        <v>412</v>
      </c>
      <c r="H266" s="196">
        <v>110</v>
      </c>
      <c r="I266" s="190"/>
      <c r="L266" s="185"/>
      <c r="M266" s="191"/>
      <c r="N266" s="192"/>
      <c r="O266" s="192"/>
      <c r="P266" s="192"/>
      <c r="Q266" s="192"/>
      <c r="R266" s="192"/>
      <c r="S266" s="192"/>
      <c r="T266" s="193"/>
      <c r="AT266" s="194" t="s">
        <v>147</v>
      </c>
      <c r="AU266" s="194" t="s">
        <v>77</v>
      </c>
      <c r="AV266" s="184" t="s">
        <v>77</v>
      </c>
      <c r="AW266" s="184" t="s">
        <v>30</v>
      </c>
      <c r="AX266" s="184" t="s">
        <v>67</v>
      </c>
      <c r="AY266" s="194" t="s">
        <v>136</v>
      </c>
    </row>
    <row r="267" spans="2:51" s="197" customFormat="1" ht="13.5">
      <c r="B267" s="198"/>
      <c r="D267" s="186" t="s">
        <v>147</v>
      </c>
      <c r="E267" s="199"/>
      <c r="F267" s="200" t="s">
        <v>177</v>
      </c>
      <c r="H267" s="201">
        <v>143</v>
      </c>
      <c r="I267" s="202"/>
      <c r="L267" s="198"/>
      <c r="M267" s="203"/>
      <c r="N267" s="204"/>
      <c r="O267" s="204"/>
      <c r="P267" s="204"/>
      <c r="Q267" s="204"/>
      <c r="R267" s="204"/>
      <c r="S267" s="204"/>
      <c r="T267" s="205"/>
      <c r="AT267" s="206" t="s">
        <v>147</v>
      </c>
      <c r="AU267" s="206" t="s">
        <v>77</v>
      </c>
      <c r="AV267" s="197" t="s">
        <v>151</v>
      </c>
      <c r="AW267" s="197" t="s">
        <v>30</v>
      </c>
      <c r="AX267" s="197" t="s">
        <v>75</v>
      </c>
      <c r="AY267" s="206" t="s">
        <v>136</v>
      </c>
    </row>
    <row r="268" spans="2:65" s="24" customFormat="1" ht="31.5" customHeight="1">
      <c r="B268" s="167"/>
      <c r="C268" s="168" t="s">
        <v>413</v>
      </c>
      <c r="D268" s="168" t="s">
        <v>138</v>
      </c>
      <c r="E268" s="169" t="s">
        <v>414</v>
      </c>
      <c r="F268" s="170" t="s">
        <v>415</v>
      </c>
      <c r="G268" s="171" t="s">
        <v>141</v>
      </c>
      <c r="H268" s="172">
        <v>6435</v>
      </c>
      <c r="I268" s="173">
        <v>1</v>
      </c>
      <c r="J268" s="174">
        <f>ROUND(I268*H268,2)</f>
        <v>6435</v>
      </c>
      <c r="K268" s="170" t="s">
        <v>142</v>
      </c>
      <c r="L268" s="25"/>
      <c r="M268" s="175"/>
      <c r="N268" s="176" t="s">
        <v>38</v>
      </c>
      <c r="O268" s="26"/>
      <c r="P268" s="177">
        <f>O268*H268</f>
        <v>0</v>
      </c>
      <c r="Q268" s="177">
        <v>0</v>
      </c>
      <c r="R268" s="177">
        <f>Q268*H268</f>
        <v>0</v>
      </c>
      <c r="S268" s="177">
        <v>0</v>
      </c>
      <c r="T268" s="178">
        <f>S268*H268</f>
        <v>0</v>
      </c>
      <c r="AR268" s="9" t="s">
        <v>151</v>
      </c>
      <c r="AT268" s="9" t="s">
        <v>138</v>
      </c>
      <c r="AU268" s="9" t="s">
        <v>77</v>
      </c>
      <c r="AY268" s="9" t="s">
        <v>136</v>
      </c>
      <c r="BE268" s="179">
        <f>IF(N268="základní",J268,0)</f>
        <v>6435</v>
      </c>
      <c r="BF268" s="179">
        <f>IF(N268="snížená",J268,0)</f>
        <v>0</v>
      </c>
      <c r="BG268" s="179">
        <f>IF(N268="zákl. přenesená",J268,0)</f>
        <v>0</v>
      </c>
      <c r="BH268" s="179">
        <f>IF(N268="sníž. přenesená",J268,0)</f>
        <v>0</v>
      </c>
      <c r="BI268" s="179">
        <f>IF(N268="nulová",J268,0)</f>
        <v>0</v>
      </c>
      <c r="BJ268" s="9" t="s">
        <v>75</v>
      </c>
      <c r="BK268" s="179">
        <f>ROUND(I268*H268,2)</f>
        <v>6435</v>
      </c>
      <c r="BL268" s="9" t="s">
        <v>151</v>
      </c>
      <c r="BM268" s="9" t="s">
        <v>416</v>
      </c>
    </row>
    <row r="269" spans="1:47" ht="27">
      <c r="A269" s="24"/>
      <c r="B269" s="25"/>
      <c r="D269" s="180" t="s">
        <v>145</v>
      </c>
      <c r="F269" s="181" t="s">
        <v>417</v>
      </c>
      <c r="I269" s="182"/>
      <c r="L269" s="25"/>
      <c r="M269" s="183"/>
      <c r="N269" s="26"/>
      <c r="O269" s="26"/>
      <c r="P269" s="26"/>
      <c r="Q269" s="26"/>
      <c r="R269" s="26"/>
      <c r="S269" s="26"/>
      <c r="T269" s="57"/>
      <c r="AT269" s="9" t="s">
        <v>145</v>
      </c>
      <c r="AU269" s="9" t="s">
        <v>77</v>
      </c>
    </row>
    <row r="270" spans="2:51" s="184" customFormat="1" ht="13.5">
      <c r="B270" s="185"/>
      <c r="D270" s="186" t="s">
        <v>147</v>
      </c>
      <c r="F270" s="188" t="s">
        <v>418</v>
      </c>
      <c r="H270" s="189">
        <v>6435</v>
      </c>
      <c r="I270" s="190"/>
      <c r="L270" s="185"/>
      <c r="M270" s="191"/>
      <c r="N270" s="192"/>
      <c r="O270" s="192"/>
      <c r="P270" s="192"/>
      <c r="Q270" s="192"/>
      <c r="R270" s="192"/>
      <c r="S270" s="192"/>
      <c r="T270" s="193"/>
      <c r="AT270" s="194" t="s">
        <v>147</v>
      </c>
      <c r="AU270" s="194" t="s">
        <v>77</v>
      </c>
      <c r="AV270" s="184" t="s">
        <v>77</v>
      </c>
      <c r="AW270" s="184" t="s">
        <v>5</v>
      </c>
      <c r="AX270" s="184" t="s">
        <v>75</v>
      </c>
      <c r="AY270" s="194" t="s">
        <v>136</v>
      </c>
    </row>
    <row r="271" spans="2:65" s="24" customFormat="1" ht="31.5" customHeight="1">
      <c r="B271" s="167"/>
      <c r="C271" s="168" t="s">
        <v>419</v>
      </c>
      <c r="D271" s="168" t="s">
        <v>138</v>
      </c>
      <c r="E271" s="169" t="s">
        <v>420</v>
      </c>
      <c r="F271" s="170" t="s">
        <v>421</v>
      </c>
      <c r="G271" s="171" t="s">
        <v>141</v>
      </c>
      <c r="H271" s="172">
        <v>143</v>
      </c>
      <c r="I271" s="173">
        <v>32</v>
      </c>
      <c r="J271" s="174">
        <f>ROUND(I271*H271,2)</f>
        <v>4576</v>
      </c>
      <c r="K271" s="170" t="s">
        <v>142</v>
      </c>
      <c r="L271" s="25"/>
      <c r="M271" s="175"/>
      <c r="N271" s="176" t="s">
        <v>38</v>
      </c>
      <c r="O271" s="26"/>
      <c r="P271" s="177">
        <f>O271*H271</f>
        <v>0</v>
      </c>
      <c r="Q271" s="177">
        <v>0</v>
      </c>
      <c r="R271" s="177">
        <f>Q271*H271</f>
        <v>0</v>
      </c>
      <c r="S271" s="177">
        <v>0</v>
      </c>
      <c r="T271" s="178">
        <f>S271*H271</f>
        <v>0</v>
      </c>
      <c r="AR271" s="9" t="s">
        <v>151</v>
      </c>
      <c r="AT271" s="9" t="s">
        <v>138</v>
      </c>
      <c r="AU271" s="9" t="s">
        <v>77</v>
      </c>
      <c r="AY271" s="9" t="s">
        <v>136</v>
      </c>
      <c r="BE271" s="179">
        <f>IF(N271="základní",J271,0)</f>
        <v>4576</v>
      </c>
      <c r="BF271" s="179">
        <f>IF(N271="snížená",J271,0)</f>
        <v>0</v>
      </c>
      <c r="BG271" s="179">
        <f>IF(N271="zákl. přenesená",J271,0)</f>
        <v>0</v>
      </c>
      <c r="BH271" s="179">
        <f>IF(N271="sníž. přenesená",J271,0)</f>
        <v>0</v>
      </c>
      <c r="BI271" s="179">
        <f>IF(N271="nulová",J271,0)</f>
        <v>0</v>
      </c>
      <c r="BJ271" s="9" t="s">
        <v>75</v>
      </c>
      <c r="BK271" s="179">
        <f>ROUND(I271*H271,2)</f>
        <v>4576</v>
      </c>
      <c r="BL271" s="9" t="s">
        <v>151</v>
      </c>
      <c r="BM271" s="9" t="s">
        <v>422</v>
      </c>
    </row>
    <row r="272" spans="1:47" ht="27">
      <c r="A272" s="24"/>
      <c r="B272" s="25"/>
      <c r="D272" s="186" t="s">
        <v>145</v>
      </c>
      <c r="F272" s="209" t="s">
        <v>423</v>
      </c>
      <c r="I272" s="182"/>
      <c r="L272" s="25"/>
      <c r="M272" s="183"/>
      <c r="N272" s="26"/>
      <c r="O272" s="26"/>
      <c r="P272" s="26"/>
      <c r="Q272" s="26"/>
      <c r="R272" s="26"/>
      <c r="S272" s="26"/>
      <c r="T272" s="57"/>
      <c r="AT272" s="9" t="s">
        <v>145</v>
      </c>
      <c r="AU272" s="9" t="s">
        <v>77</v>
      </c>
    </row>
    <row r="273" spans="1:65" ht="22.5" customHeight="1">
      <c r="A273" s="24"/>
      <c r="B273" s="167"/>
      <c r="C273" s="168" t="s">
        <v>424</v>
      </c>
      <c r="D273" s="168" t="s">
        <v>138</v>
      </c>
      <c r="E273" s="169" t="s">
        <v>425</v>
      </c>
      <c r="F273" s="170" t="s">
        <v>426</v>
      </c>
      <c r="G273" s="171" t="s">
        <v>141</v>
      </c>
      <c r="H273" s="172">
        <v>50</v>
      </c>
      <c r="I273" s="173">
        <v>78</v>
      </c>
      <c r="J273" s="174">
        <f>ROUND(I273*H273,2)</f>
        <v>3900</v>
      </c>
      <c r="K273" s="170" t="s">
        <v>142</v>
      </c>
      <c r="L273" s="25"/>
      <c r="M273" s="175"/>
      <c r="N273" s="176" t="s">
        <v>38</v>
      </c>
      <c r="O273" s="26"/>
      <c r="P273" s="177">
        <f>O273*H273</f>
        <v>0</v>
      </c>
      <c r="Q273" s="177">
        <v>4E-05</v>
      </c>
      <c r="R273" s="177">
        <f>Q273*H273</f>
        <v>0.002</v>
      </c>
      <c r="S273" s="177">
        <v>0</v>
      </c>
      <c r="T273" s="178">
        <f>S273*H273</f>
        <v>0</v>
      </c>
      <c r="AR273" s="9" t="s">
        <v>151</v>
      </c>
      <c r="AT273" s="9" t="s">
        <v>138</v>
      </c>
      <c r="AU273" s="9" t="s">
        <v>77</v>
      </c>
      <c r="AY273" s="9" t="s">
        <v>136</v>
      </c>
      <c r="BE273" s="179">
        <f>IF(N273="základní",J273,0)</f>
        <v>3900</v>
      </c>
      <c r="BF273" s="179">
        <f>IF(N273="snížená",J273,0)</f>
        <v>0</v>
      </c>
      <c r="BG273" s="179">
        <f>IF(N273="zákl. přenesená",J273,0)</f>
        <v>0</v>
      </c>
      <c r="BH273" s="179">
        <f>IF(N273="sníž. přenesená",J273,0)</f>
        <v>0</v>
      </c>
      <c r="BI273" s="179">
        <f>IF(N273="nulová",J273,0)</f>
        <v>0</v>
      </c>
      <c r="BJ273" s="9" t="s">
        <v>75</v>
      </c>
      <c r="BK273" s="179">
        <f>ROUND(I273*H273,2)</f>
        <v>3900</v>
      </c>
      <c r="BL273" s="9" t="s">
        <v>151</v>
      </c>
      <c r="BM273" s="9" t="s">
        <v>427</v>
      </c>
    </row>
    <row r="274" spans="1:47" ht="54">
      <c r="A274" s="24"/>
      <c r="B274" s="25"/>
      <c r="D274" s="180" t="s">
        <v>145</v>
      </c>
      <c r="F274" s="181" t="s">
        <v>428</v>
      </c>
      <c r="I274" s="182"/>
      <c r="L274" s="25"/>
      <c r="M274" s="183"/>
      <c r="N274" s="26"/>
      <c r="O274" s="26"/>
      <c r="P274" s="26"/>
      <c r="Q274" s="26"/>
      <c r="R274" s="26"/>
      <c r="S274" s="26"/>
      <c r="T274" s="57"/>
      <c r="AT274" s="9" t="s">
        <v>145</v>
      </c>
      <c r="AU274" s="9" t="s">
        <v>77</v>
      </c>
    </row>
    <row r="275" spans="2:51" s="184" customFormat="1" ht="13.5">
      <c r="B275" s="185"/>
      <c r="D275" s="180" t="s">
        <v>147</v>
      </c>
      <c r="E275" s="194"/>
      <c r="F275" s="195" t="s">
        <v>429</v>
      </c>
      <c r="H275" s="196">
        <v>10</v>
      </c>
      <c r="I275" s="190"/>
      <c r="L275" s="185"/>
      <c r="M275" s="191"/>
      <c r="N275" s="192"/>
      <c r="O275" s="192"/>
      <c r="P275" s="192"/>
      <c r="Q275" s="192"/>
      <c r="R275" s="192"/>
      <c r="S275" s="192"/>
      <c r="T275" s="193"/>
      <c r="AT275" s="194" t="s">
        <v>147</v>
      </c>
      <c r="AU275" s="194" t="s">
        <v>77</v>
      </c>
      <c r="AV275" s="184" t="s">
        <v>77</v>
      </c>
      <c r="AW275" s="184" t="s">
        <v>30</v>
      </c>
      <c r="AX275" s="184" t="s">
        <v>67</v>
      </c>
      <c r="AY275" s="194" t="s">
        <v>136</v>
      </c>
    </row>
    <row r="276" spans="2:51" s="184" customFormat="1" ht="13.5">
      <c r="B276" s="185"/>
      <c r="D276" s="180" t="s">
        <v>147</v>
      </c>
      <c r="E276" s="194"/>
      <c r="F276" s="195" t="s">
        <v>430</v>
      </c>
      <c r="H276" s="196">
        <v>10</v>
      </c>
      <c r="I276" s="190"/>
      <c r="L276" s="185"/>
      <c r="M276" s="191"/>
      <c r="N276" s="192"/>
      <c r="O276" s="192"/>
      <c r="P276" s="192"/>
      <c r="Q276" s="192"/>
      <c r="R276" s="192"/>
      <c r="S276" s="192"/>
      <c r="T276" s="193"/>
      <c r="AT276" s="194" t="s">
        <v>147</v>
      </c>
      <c r="AU276" s="194" t="s">
        <v>77</v>
      </c>
      <c r="AV276" s="184" t="s">
        <v>77</v>
      </c>
      <c r="AW276" s="184" t="s">
        <v>30</v>
      </c>
      <c r="AX276" s="184" t="s">
        <v>67</v>
      </c>
      <c r="AY276" s="194" t="s">
        <v>136</v>
      </c>
    </row>
    <row r="277" spans="2:51" s="184" customFormat="1" ht="13.5">
      <c r="B277" s="185"/>
      <c r="D277" s="180" t="s">
        <v>147</v>
      </c>
      <c r="E277" s="194"/>
      <c r="F277" s="195" t="s">
        <v>431</v>
      </c>
      <c r="H277" s="196">
        <v>10</v>
      </c>
      <c r="I277" s="190"/>
      <c r="L277" s="185"/>
      <c r="M277" s="191"/>
      <c r="N277" s="192"/>
      <c r="O277" s="192"/>
      <c r="P277" s="192"/>
      <c r="Q277" s="192"/>
      <c r="R277" s="192"/>
      <c r="S277" s="192"/>
      <c r="T277" s="193"/>
      <c r="AT277" s="194" t="s">
        <v>147</v>
      </c>
      <c r="AU277" s="194" t="s">
        <v>77</v>
      </c>
      <c r="AV277" s="184" t="s">
        <v>77</v>
      </c>
      <c r="AW277" s="184" t="s">
        <v>30</v>
      </c>
      <c r="AX277" s="184" t="s">
        <v>67</v>
      </c>
      <c r="AY277" s="194" t="s">
        <v>136</v>
      </c>
    </row>
    <row r="278" spans="2:51" s="184" customFormat="1" ht="13.5">
      <c r="B278" s="185"/>
      <c r="D278" s="180" t="s">
        <v>147</v>
      </c>
      <c r="E278" s="194"/>
      <c r="F278" s="195" t="s">
        <v>432</v>
      </c>
      <c r="H278" s="196">
        <v>10</v>
      </c>
      <c r="I278" s="190"/>
      <c r="L278" s="185"/>
      <c r="M278" s="191"/>
      <c r="N278" s="192"/>
      <c r="O278" s="192"/>
      <c r="P278" s="192"/>
      <c r="Q278" s="192"/>
      <c r="R278" s="192"/>
      <c r="S278" s="192"/>
      <c r="T278" s="193"/>
      <c r="AT278" s="194" t="s">
        <v>147</v>
      </c>
      <c r="AU278" s="194" t="s">
        <v>77</v>
      </c>
      <c r="AV278" s="184" t="s">
        <v>77</v>
      </c>
      <c r="AW278" s="184" t="s">
        <v>30</v>
      </c>
      <c r="AX278" s="184" t="s">
        <v>67</v>
      </c>
      <c r="AY278" s="194" t="s">
        <v>136</v>
      </c>
    </row>
    <row r="279" spans="2:51" s="184" customFormat="1" ht="13.5">
      <c r="B279" s="185"/>
      <c r="D279" s="180" t="s">
        <v>147</v>
      </c>
      <c r="E279" s="194"/>
      <c r="F279" s="195" t="s">
        <v>433</v>
      </c>
      <c r="H279" s="196">
        <v>10</v>
      </c>
      <c r="I279" s="190"/>
      <c r="L279" s="185"/>
      <c r="M279" s="191"/>
      <c r="N279" s="192"/>
      <c r="O279" s="192"/>
      <c r="P279" s="192"/>
      <c r="Q279" s="192"/>
      <c r="R279" s="192"/>
      <c r="S279" s="192"/>
      <c r="T279" s="193"/>
      <c r="AT279" s="194" t="s">
        <v>147</v>
      </c>
      <c r="AU279" s="194" t="s">
        <v>77</v>
      </c>
      <c r="AV279" s="184" t="s">
        <v>77</v>
      </c>
      <c r="AW279" s="184" t="s">
        <v>30</v>
      </c>
      <c r="AX279" s="184" t="s">
        <v>67</v>
      </c>
      <c r="AY279" s="194" t="s">
        <v>136</v>
      </c>
    </row>
    <row r="280" spans="2:51" s="197" customFormat="1" ht="13.5">
      <c r="B280" s="198"/>
      <c r="D280" s="186" t="s">
        <v>147</v>
      </c>
      <c r="E280" s="199"/>
      <c r="F280" s="200" t="s">
        <v>177</v>
      </c>
      <c r="H280" s="201">
        <v>50</v>
      </c>
      <c r="I280" s="202"/>
      <c r="L280" s="198"/>
      <c r="M280" s="203"/>
      <c r="N280" s="204"/>
      <c r="O280" s="204"/>
      <c r="P280" s="204"/>
      <c r="Q280" s="204"/>
      <c r="R280" s="204"/>
      <c r="S280" s="204"/>
      <c r="T280" s="205"/>
      <c r="AT280" s="206" t="s">
        <v>147</v>
      </c>
      <c r="AU280" s="206" t="s">
        <v>77</v>
      </c>
      <c r="AV280" s="197" t="s">
        <v>151</v>
      </c>
      <c r="AW280" s="197" t="s">
        <v>30</v>
      </c>
      <c r="AX280" s="197" t="s">
        <v>75</v>
      </c>
      <c r="AY280" s="206" t="s">
        <v>136</v>
      </c>
    </row>
    <row r="281" spans="2:65" s="24" customFormat="1" ht="22.5" customHeight="1">
      <c r="B281" s="167"/>
      <c r="C281" s="168" t="s">
        <v>434</v>
      </c>
      <c r="D281" s="168" t="s">
        <v>138</v>
      </c>
      <c r="E281" s="169" t="s">
        <v>435</v>
      </c>
      <c r="F281" s="170" t="s">
        <v>436</v>
      </c>
      <c r="G281" s="171" t="s">
        <v>141</v>
      </c>
      <c r="H281" s="172">
        <v>9.115</v>
      </c>
      <c r="I281" s="173">
        <v>147</v>
      </c>
      <c r="J281" s="174">
        <f>ROUND(I281*H281,2)</f>
        <v>1339.91</v>
      </c>
      <c r="K281" s="170" t="s">
        <v>142</v>
      </c>
      <c r="L281" s="25"/>
      <c r="M281" s="175"/>
      <c r="N281" s="176" t="s">
        <v>38</v>
      </c>
      <c r="O281" s="26"/>
      <c r="P281" s="177">
        <f>O281*H281</f>
        <v>0</v>
      </c>
      <c r="Q281" s="177">
        <v>0</v>
      </c>
      <c r="R281" s="177">
        <f>Q281*H281</f>
        <v>0</v>
      </c>
      <c r="S281" s="177">
        <v>0.059</v>
      </c>
      <c r="T281" s="178">
        <f>S281*H281</f>
        <v>0.537785</v>
      </c>
      <c r="AR281" s="9" t="s">
        <v>151</v>
      </c>
      <c r="AT281" s="9" t="s">
        <v>138</v>
      </c>
      <c r="AU281" s="9" t="s">
        <v>77</v>
      </c>
      <c r="AY281" s="9" t="s">
        <v>136</v>
      </c>
      <c r="BE281" s="179">
        <f>IF(N281="základní",J281,0)</f>
        <v>1339.91</v>
      </c>
      <c r="BF281" s="179">
        <f>IF(N281="snížená",J281,0)</f>
        <v>0</v>
      </c>
      <c r="BG281" s="179">
        <f>IF(N281="zákl. přenesená",J281,0)</f>
        <v>0</v>
      </c>
      <c r="BH281" s="179">
        <f>IF(N281="sníž. přenesená",J281,0)</f>
        <v>0</v>
      </c>
      <c r="BI281" s="179">
        <f>IF(N281="nulová",J281,0)</f>
        <v>0</v>
      </c>
      <c r="BJ281" s="9" t="s">
        <v>75</v>
      </c>
      <c r="BK281" s="179">
        <f>ROUND(I281*H281,2)</f>
        <v>1339.91</v>
      </c>
      <c r="BL281" s="9" t="s">
        <v>151</v>
      </c>
      <c r="BM281" s="9" t="s">
        <v>437</v>
      </c>
    </row>
    <row r="282" spans="1:47" ht="27">
      <c r="A282" s="24"/>
      <c r="B282" s="25"/>
      <c r="D282" s="180" t="s">
        <v>145</v>
      </c>
      <c r="F282" s="181" t="s">
        <v>438</v>
      </c>
      <c r="I282" s="182"/>
      <c r="L282" s="25"/>
      <c r="M282" s="183"/>
      <c r="N282" s="26"/>
      <c r="O282" s="26"/>
      <c r="P282" s="26"/>
      <c r="Q282" s="26"/>
      <c r="R282" s="26"/>
      <c r="S282" s="26"/>
      <c r="T282" s="57"/>
      <c r="AT282" s="9" t="s">
        <v>145</v>
      </c>
      <c r="AU282" s="9" t="s">
        <v>77</v>
      </c>
    </row>
    <row r="283" spans="2:51" s="184" customFormat="1" ht="13.5">
      <c r="B283" s="185"/>
      <c r="D283" s="180" t="s">
        <v>147</v>
      </c>
      <c r="E283" s="194"/>
      <c r="F283" s="195" t="s">
        <v>315</v>
      </c>
      <c r="H283" s="196">
        <v>1.3</v>
      </c>
      <c r="I283" s="190"/>
      <c r="L283" s="185"/>
      <c r="M283" s="191"/>
      <c r="N283" s="192"/>
      <c r="O283" s="192"/>
      <c r="P283" s="192"/>
      <c r="Q283" s="192"/>
      <c r="R283" s="192"/>
      <c r="S283" s="192"/>
      <c r="T283" s="193"/>
      <c r="AT283" s="194" t="s">
        <v>147</v>
      </c>
      <c r="AU283" s="194" t="s">
        <v>77</v>
      </c>
      <c r="AV283" s="184" t="s">
        <v>77</v>
      </c>
      <c r="AW283" s="184" t="s">
        <v>30</v>
      </c>
      <c r="AX283" s="184" t="s">
        <v>67</v>
      </c>
      <c r="AY283" s="194" t="s">
        <v>136</v>
      </c>
    </row>
    <row r="284" spans="2:51" s="184" customFormat="1" ht="13.5">
      <c r="B284" s="185"/>
      <c r="D284" s="180" t="s">
        <v>147</v>
      </c>
      <c r="E284" s="194"/>
      <c r="F284" s="195" t="s">
        <v>316</v>
      </c>
      <c r="H284" s="196">
        <v>2.08</v>
      </c>
      <c r="I284" s="190"/>
      <c r="L284" s="185"/>
      <c r="M284" s="191"/>
      <c r="N284" s="192"/>
      <c r="O284" s="192"/>
      <c r="P284" s="192"/>
      <c r="Q284" s="192"/>
      <c r="R284" s="192"/>
      <c r="S284" s="192"/>
      <c r="T284" s="193"/>
      <c r="AT284" s="194" t="s">
        <v>147</v>
      </c>
      <c r="AU284" s="194" t="s">
        <v>77</v>
      </c>
      <c r="AV284" s="184" t="s">
        <v>77</v>
      </c>
      <c r="AW284" s="184" t="s">
        <v>30</v>
      </c>
      <c r="AX284" s="184" t="s">
        <v>67</v>
      </c>
      <c r="AY284" s="194" t="s">
        <v>136</v>
      </c>
    </row>
    <row r="285" spans="2:51" s="184" customFormat="1" ht="13.5">
      <c r="B285" s="185"/>
      <c r="D285" s="180" t="s">
        <v>147</v>
      </c>
      <c r="E285" s="194"/>
      <c r="F285" s="195" t="s">
        <v>317</v>
      </c>
      <c r="H285" s="196">
        <v>2.08</v>
      </c>
      <c r="I285" s="190"/>
      <c r="L285" s="185"/>
      <c r="M285" s="191"/>
      <c r="N285" s="192"/>
      <c r="O285" s="192"/>
      <c r="P285" s="192"/>
      <c r="Q285" s="192"/>
      <c r="R285" s="192"/>
      <c r="S285" s="192"/>
      <c r="T285" s="193"/>
      <c r="AT285" s="194" t="s">
        <v>147</v>
      </c>
      <c r="AU285" s="194" t="s">
        <v>77</v>
      </c>
      <c r="AV285" s="184" t="s">
        <v>77</v>
      </c>
      <c r="AW285" s="184" t="s">
        <v>30</v>
      </c>
      <c r="AX285" s="184" t="s">
        <v>67</v>
      </c>
      <c r="AY285" s="194" t="s">
        <v>136</v>
      </c>
    </row>
    <row r="286" spans="2:51" s="184" customFormat="1" ht="13.5">
      <c r="B286" s="185"/>
      <c r="D286" s="180" t="s">
        <v>147</v>
      </c>
      <c r="E286" s="194"/>
      <c r="F286" s="195" t="s">
        <v>318</v>
      </c>
      <c r="H286" s="196">
        <v>2.08</v>
      </c>
      <c r="I286" s="190"/>
      <c r="L286" s="185"/>
      <c r="M286" s="191"/>
      <c r="N286" s="192"/>
      <c r="O286" s="192"/>
      <c r="P286" s="192"/>
      <c r="Q286" s="192"/>
      <c r="R286" s="192"/>
      <c r="S286" s="192"/>
      <c r="T286" s="193"/>
      <c r="AT286" s="194" t="s">
        <v>147</v>
      </c>
      <c r="AU286" s="194" t="s">
        <v>77</v>
      </c>
      <c r="AV286" s="184" t="s">
        <v>77</v>
      </c>
      <c r="AW286" s="184" t="s">
        <v>30</v>
      </c>
      <c r="AX286" s="184" t="s">
        <v>67</v>
      </c>
      <c r="AY286" s="194" t="s">
        <v>136</v>
      </c>
    </row>
    <row r="287" spans="2:51" s="184" customFormat="1" ht="13.5">
      <c r="B287" s="185"/>
      <c r="D287" s="180" t="s">
        <v>147</v>
      </c>
      <c r="E287" s="194"/>
      <c r="F287" s="195" t="s">
        <v>319</v>
      </c>
      <c r="H287" s="196">
        <v>1.575</v>
      </c>
      <c r="I287" s="190"/>
      <c r="L287" s="185"/>
      <c r="M287" s="191"/>
      <c r="N287" s="192"/>
      <c r="O287" s="192"/>
      <c r="P287" s="192"/>
      <c r="Q287" s="192"/>
      <c r="R287" s="192"/>
      <c r="S287" s="192"/>
      <c r="T287" s="193"/>
      <c r="AT287" s="194" t="s">
        <v>147</v>
      </c>
      <c r="AU287" s="194" t="s">
        <v>77</v>
      </c>
      <c r="AV287" s="184" t="s">
        <v>77</v>
      </c>
      <c r="AW287" s="184" t="s">
        <v>30</v>
      </c>
      <c r="AX287" s="184" t="s">
        <v>67</v>
      </c>
      <c r="AY287" s="194" t="s">
        <v>136</v>
      </c>
    </row>
    <row r="288" spans="2:51" s="197" customFormat="1" ht="13.5">
      <c r="B288" s="198"/>
      <c r="D288" s="186" t="s">
        <v>147</v>
      </c>
      <c r="E288" s="199"/>
      <c r="F288" s="200" t="s">
        <v>177</v>
      </c>
      <c r="H288" s="201">
        <v>9.115</v>
      </c>
      <c r="I288" s="202"/>
      <c r="L288" s="198"/>
      <c r="M288" s="203"/>
      <c r="N288" s="204"/>
      <c r="O288" s="204"/>
      <c r="P288" s="204"/>
      <c r="Q288" s="204"/>
      <c r="R288" s="204"/>
      <c r="S288" s="204"/>
      <c r="T288" s="205"/>
      <c r="AT288" s="206" t="s">
        <v>147</v>
      </c>
      <c r="AU288" s="206" t="s">
        <v>77</v>
      </c>
      <c r="AV288" s="197" t="s">
        <v>151</v>
      </c>
      <c r="AW288" s="197" t="s">
        <v>30</v>
      </c>
      <c r="AX288" s="197" t="s">
        <v>75</v>
      </c>
      <c r="AY288" s="206" t="s">
        <v>136</v>
      </c>
    </row>
    <row r="289" spans="2:65" s="24" customFormat="1" ht="22.5" customHeight="1">
      <c r="B289" s="167"/>
      <c r="C289" s="168" t="s">
        <v>439</v>
      </c>
      <c r="D289" s="168" t="s">
        <v>138</v>
      </c>
      <c r="E289" s="169" t="s">
        <v>440</v>
      </c>
      <c r="F289" s="170" t="s">
        <v>441</v>
      </c>
      <c r="G289" s="171" t="s">
        <v>141</v>
      </c>
      <c r="H289" s="172">
        <v>15.926</v>
      </c>
      <c r="I289" s="173">
        <v>110</v>
      </c>
      <c r="J289" s="174">
        <f>ROUND(I289*H289,2)</f>
        <v>1751.86</v>
      </c>
      <c r="K289" s="170" t="s">
        <v>142</v>
      </c>
      <c r="L289" s="25"/>
      <c r="M289" s="175"/>
      <c r="N289" s="176" t="s">
        <v>38</v>
      </c>
      <c r="O289" s="26"/>
      <c r="P289" s="177">
        <f>O289*H289</f>
        <v>0</v>
      </c>
      <c r="Q289" s="177">
        <v>0</v>
      </c>
      <c r="R289" s="177">
        <f>Q289*H289</f>
        <v>0</v>
      </c>
      <c r="S289" s="177">
        <v>0.047</v>
      </c>
      <c r="T289" s="178">
        <f>S289*H289</f>
        <v>0.748522</v>
      </c>
      <c r="AR289" s="9" t="s">
        <v>151</v>
      </c>
      <c r="AT289" s="9" t="s">
        <v>138</v>
      </c>
      <c r="AU289" s="9" t="s">
        <v>77</v>
      </c>
      <c r="AY289" s="9" t="s">
        <v>136</v>
      </c>
      <c r="BE289" s="179">
        <f>IF(N289="základní",J289,0)</f>
        <v>1751.86</v>
      </c>
      <c r="BF289" s="179">
        <f>IF(N289="snížená",J289,0)</f>
        <v>0</v>
      </c>
      <c r="BG289" s="179">
        <f>IF(N289="zákl. přenesená",J289,0)</f>
        <v>0</v>
      </c>
      <c r="BH289" s="179">
        <f>IF(N289="sníž. přenesená",J289,0)</f>
        <v>0</v>
      </c>
      <c r="BI289" s="179">
        <f>IF(N289="nulová",J289,0)</f>
        <v>0</v>
      </c>
      <c r="BJ289" s="9" t="s">
        <v>75</v>
      </c>
      <c r="BK289" s="179">
        <f>ROUND(I289*H289,2)</f>
        <v>1751.86</v>
      </c>
      <c r="BL289" s="9" t="s">
        <v>151</v>
      </c>
      <c r="BM289" s="9" t="s">
        <v>442</v>
      </c>
    </row>
    <row r="290" spans="1:47" ht="27">
      <c r="A290" s="24"/>
      <c r="B290" s="25"/>
      <c r="D290" s="180" t="s">
        <v>145</v>
      </c>
      <c r="F290" s="181" t="s">
        <v>443</v>
      </c>
      <c r="I290" s="182"/>
      <c r="L290" s="25"/>
      <c r="M290" s="183"/>
      <c r="N290" s="26"/>
      <c r="O290" s="26"/>
      <c r="P290" s="26"/>
      <c r="Q290" s="26"/>
      <c r="R290" s="26"/>
      <c r="S290" s="26"/>
      <c r="T290" s="57"/>
      <c r="AT290" s="9" t="s">
        <v>145</v>
      </c>
      <c r="AU290" s="9" t="s">
        <v>77</v>
      </c>
    </row>
    <row r="291" spans="2:51" s="184" customFormat="1" ht="13.5">
      <c r="B291" s="185"/>
      <c r="D291" s="180" t="s">
        <v>147</v>
      </c>
      <c r="E291" s="194"/>
      <c r="F291" s="195" t="s">
        <v>444</v>
      </c>
      <c r="H291" s="196">
        <v>3.12</v>
      </c>
      <c r="I291" s="190"/>
      <c r="L291" s="185"/>
      <c r="M291" s="191"/>
      <c r="N291" s="192"/>
      <c r="O291" s="192"/>
      <c r="P291" s="192"/>
      <c r="Q291" s="192"/>
      <c r="R291" s="192"/>
      <c r="S291" s="192"/>
      <c r="T291" s="193"/>
      <c r="AT291" s="194" t="s">
        <v>147</v>
      </c>
      <c r="AU291" s="194" t="s">
        <v>77</v>
      </c>
      <c r="AV291" s="184" t="s">
        <v>77</v>
      </c>
      <c r="AW291" s="184" t="s">
        <v>30</v>
      </c>
      <c r="AX291" s="184" t="s">
        <v>67</v>
      </c>
      <c r="AY291" s="194" t="s">
        <v>136</v>
      </c>
    </row>
    <row r="292" spans="2:51" s="184" customFormat="1" ht="13.5">
      <c r="B292" s="185"/>
      <c r="D292" s="180" t="s">
        <v>147</v>
      </c>
      <c r="E292" s="194"/>
      <c r="F292" s="195" t="s">
        <v>445</v>
      </c>
      <c r="H292" s="196">
        <v>3.12</v>
      </c>
      <c r="I292" s="190"/>
      <c r="L292" s="185"/>
      <c r="M292" s="191"/>
      <c r="N292" s="192"/>
      <c r="O292" s="192"/>
      <c r="P292" s="192"/>
      <c r="Q292" s="192"/>
      <c r="R292" s="192"/>
      <c r="S292" s="192"/>
      <c r="T292" s="193"/>
      <c r="AT292" s="194" t="s">
        <v>147</v>
      </c>
      <c r="AU292" s="194" t="s">
        <v>77</v>
      </c>
      <c r="AV292" s="184" t="s">
        <v>77</v>
      </c>
      <c r="AW292" s="184" t="s">
        <v>30</v>
      </c>
      <c r="AX292" s="184" t="s">
        <v>67</v>
      </c>
      <c r="AY292" s="194" t="s">
        <v>136</v>
      </c>
    </row>
    <row r="293" spans="2:51" s="184" customFormat="1" ht="13.5">
      <c r="B293" s="185"/>
      <c r="D293" s="180" t="s">
        <v>147</v>
      </c>
      <c r="E293" s="194"/>
      <c r="F293" s="195" t="s">
        <v>446</v>
      </c>
      <c r="H293" s="196">
        <v>3.12</v>
      </c>
      <c r="I293" s="190"/>
      <c r="L293" s="185"/>
      <c r="M293" s="191"/>
      <c r="N293" s="192"/>
      <c r="O293" s="192"/>
      <c r="P293" s="192"/>
      <c r="Q293" s="192"/>
      <c r="R293" s="192"/>
      <c r="S293" s="192"/>
      <c r="T293" s="193"/>
      <c r="AT293" s="194" t="s">
        <v>147</v>
      </c>
      <c r="AU293" s="194" t="s">
        <v>77</v>
      </c>
      <c r="AV293" s="184" t="s">
        <v>77</v>
      </c>
      <c r="AW293" s="184" t="s">
        <v>30</v>
      </c>
      <c r="AX293" s="184" t="s">
        <v>67</v>
      </c>
      <c r="AY293" s="194" t="s">
        <v>136</v>
      </c>
    </row>
    <row r="294" spans="2:51" s="184" customFormat="1" ht="13.5">
      <c r="B294" s="185"/>
      <c r="D294" s="180" t="s">
        <v>147</v>
      </c>
      <c r="E294" s="194"/>
      <c r="F294" s="195" t="s">
        <v>447</v>
      </c>
      <c r="H294" s="196">
        <v>3.12</v>
      </c>
      <c r="I294" s="190"/>
      <c r="L294" s="185"/>
      <c r="M294" s="191"/>
      <c r="N294" s="192"/>
      <c r="O294" s="192"/>
      <c r="P294" s="192"/>
      <c r="Q294" s="192"/>
      <c r="R294" s="192"/>
      <c r="S294" s="192"/>
      <c r="T294" s="193"/>
      <c r="AT294" s="194" t="s">
        <v>147</v>
      </c>
      <c r="AU294" s="194" t="s">
        <v>77</v>
      </c>
      <c r="AV294" s="184" t="s">
        <v>77</v>
      </c>
      <c r="AW294" s="184" t="s">
        <v>30</v>
      </c>
      <c r="AX294" s="184" t="s">
        <v>67</v>
      </c>
      <c r="AY294" s="194" t="s">
        <v>136</v>
      </c>
    </row>
    <row r="295" spans="2:51" s="184" customFormat="1" ht="13.5">
      <c r="B295" s="185"/>
      <c r="D295" s="180" t="s">
        <v>147</v>
      </c>
      <c r="E295" s="194"/>
      <c r="F295" s="195" t="s">
        <v>448</v>
      </c>
      <c r="H295" s="196">
        <v>3.446</v>
      </c>
      <c r="I295" s="190"/>
      <c r="L295" s="185"/>
      <c r="M295" s="191"/>
      <c r="N295" s="192"/>
      <c r="O295" s="192"/>
      <c r="P295" s="192"/>
      <c r="Q295" s="192"/>
      <c r="R295" s="192"/>
      <c r="S295" s="192"/>
      <c r="T295" s="193"/>
      <c r="AT295" s="194" t="s">
        <v>147</v>
      </c>
      <c r="AU295" s="194" t="s">
        <v>77</v>
      </c>
      <c r="AV295" s="184" t="s">
        <v>77</v>
      </c>
      <c r="AW295" s="184" t="s">
        <v>30</v>
      </c>
      <c r="AX295" s="184" t="s">
        <v>67</v>
      </c>
      <c r="AY295" s="194" t="s">
        <v>136</v>
      </c>
    </row>
    <row r="296" spans="2:51" s="197" customFormat="1" ht="13.5">
      <c r="B296" s="198"/>
      <c r="D296" s="186" t="s">
        <v>147</v>
      </c>
      <c r="E296" s="199"/>
      <c r="F296" s="200" t="s">
        <v>177</v>
      </c>
      <c r="H296" s="201">
        <v>15.926</v>
      </c>
      <c r="I296" s="202"/>
      <c r="L296" s="198"/>
      <c r="M296" s="203"/>
      <c r="N296" s="204"/>
      <c r="O296" s="204"/>
      <c r="P296" s="204"/>
      <c r="Q296" s="204"/>
      <c r="R296" s="204"/>
      <c r="S296" s="204"/>
      <c r="T296" s="205"/>
      <c r="AT296" s="206" t="s">
        <v>147</v>
      </c>
      <c r="AU296" s="206" t="s">
        <v>77</v>
      </c>
      <c r="AV296" s="197" t="s">
        <v>151</v>
      </c>
      <c r="AW296" s="197" t="s">
        <v>30</v>
      </c>
      <c r="AX296" s="197" t="s">
        <v>75</v>
      </c>
      <c r="AY296" s="206" t="s">
        <v>136</v>
      </c>
    </row>
    <row r="297" spans="2:65" s="24" customFormat="1" ht="22.5" customHeight="1">
      <c r="B297" s="167"/>
      <c r="C297" s="168" t="s">
        <v>449</v>
      </c>
      <c r="D297" s="168" t="s">
        <v>138</v>
      </c>
      <c r="E297" s="169" t="s">
        <v>450</v>
      </c>
      <c r="F297" s="170" t="s">
        <v>451</v>
      </c>
      <c r="G297" s="171" t="s">
        <v>161</v>
      </c>
      <c r="H297" s="172">
        <v>1.195</v>
      </c>
      <c r="I297" s="173">
        <v>899</v>
      </c>
      <c r="J297" s="174">
        <f>ROUND(I297*H297,2)</f>
        <v>1074.31</v>
      </c>
      <c r="K297" s="170" t="s">
        <v>142</v>
      </c>
      <c r="L297" s="25"/>
      <c r="M297" s="175"/>
      <c r="N297" s="176" t="s">
        <v>38</v>
      </c>
      <c r="O297" s="26"/>
      <c r="P297" s="177">
        <f>O297*H297</f>
        <v>0</v>
      </c>
      <c r="Q297" s="177">
        <v>0</v>
      </c>
      <c r="R297" s="177">
        <f>Q297*H297</f>
        <v>0</v>
      </c>
      <c r="S297" s="177">
        <v>1.8</v>
      </c>
      <c r="T297" s="178">
        <f>S297*H297</f>
        <v>2.1510000000000002</v>
      </c>
      <c r="AR297" s="9" t="s">
        <v>151</v>
      </c>
      <c r="AT297" s="9" t="s">
        <v>138</v>
      </c>
      <c r="AU297" s="9" t="s">
        <v>77</v>
      </c>
      <c r="AY297" s="9" t="s">
        <v>136</v>
      </c>
      <c r="BE297" s="179">
        <f>IF(N297="základní",J297,0)</f>
        <v>1074.31</v>
      </c>
      <c r="BF297" s="179">
        <f>IF(N297="snížená",J297,0)</f>
        <v>0</v>
      </c>
      <c r="BG297" s="179">
        <f>IF(N297="zákl. přenesená",J297,0)</f>
        <v>0</v>
      </c>
      <c r="BH297" s="179">
        <f>IF(N297="sníž. přenesená",J297,0)</f>
        <v>0</v>
      </c>
      <c r="BI297" s="179">
        <f>IF(N297="nulová",J297,0)</f>
        <v>0</v>
      </c>
      <c r="BJ297" s="9" t="s">
        <v>75</v>
      </c>
      <c r="BK297" s="179">
        <f>ROUND(I297*H297,2)</f>
        <v>1074.31</v>
      </c>
      <c r="BL297" s="9" t="s">
        <v>151</v>
      </c>
      <c r="BM297" s="9" t="s">
        <v>452</v>
      </c>
    </row>
    <row r="298" spans="1:47" ht="27">
      <c r="A298" s="24"/>
      <c r="B298" s="25"/>
      <c r="D298" s="180" t="s">
        <v>145</v>
      </c>
      <c r="F298" s="181" t="s">
        <v>453</v>
      </c>
      <c r="I298" s="182"/>
      <c r="L298" s="25"/>
      <c r="M298" s="183"/>
      <c r="N298" s="26"/>
      <c r="O298" s="26"/>
      <c r="P298" s="26"/>
      <c r="Q298" s="26"/>
      <c r="R298" s="26"/>
      <c r="S298" s="26"/>
      <c r="T298" s="57"/>
      <c r="AT298" s="9" t="s">
        <v>145</v>
      </c>
      <c r="AU298" s="9" t="s">
        <v>77</v>
      </c>
    </row>
    <row r="299" spans="2:51" s="184" customFormat="1" ht="13.5">
      <c r="B299" s="185"/>
      <c r="D299" s="186" t="s">
        <v>147</v>
      </c>
      <c r="E299" s="187"/>
      <c r="F299" s="188" t="s">
        <v>454</v>
      </c>
      <c r="H299" s="189">
        <v>1.195</v>
      </c>
      <c r="I299" s="190"/>
      <c r="L299" s="185"/>
      <c r="M299" s="191"/>
      <c r="N299" s="192"/>
      <c r="O299" s="192"/>
      <c r="P299" s="192"/>
      <c r="Q299" s="192"/>
      <c r="R299" s="192"/>
      <c r="S299" s="192"/>
      <c r="T299" s="193"/>
      <c r="AT299" s="194" t="s">
        <v>147</v>
      </c>
      <c r="AU299" s="194" t="s">
        <v>77</v>
      </c>
      <c r="AV299" s="184" t="s">
        <v>77</v>
      </c>
      <c r="AW299" s="184" t="s">
        <v>30</v>
      </c>
      <c r="AX299" s="184" t="s">
        <v>75</v>
      </c>
      <c r="AY299" s="194" t="s">
        <v>136</v>
      </c>
    </row>
    <row r="300" spans="2:65" s="24" customFormat="1" ht="22.5" customHeight="1">
      <c r="B300" s="167"/>
      <c r="C300" s="168" t="s">
        <v>455</v>
      </c>
      <c r="D300" s="168" t="s">
        <v>138</v>
      </c>
      <c r="E300" s="169" t="s">
        <v>456</v>
      </c>
      <c r="F300" s="170" t="s">
        <v>457</v>
      </c>
      <c r="G300" s="171" t="s">
        <v>161</v>
      </c>
      <c r="H300" s="172">
        <v>3.12</v>
      </c>
      <c r="I300" s="173">
        <v>1160</v>
      </c>
      <c r="J300" s="174">
        <f>ROUND(I300*H300,2)</f>
        <v>3619.2</v>
      </c>
      <c r="K300" s="170" t="s">
        <v>142</v>
      </c>
      <c r="L300" s="25"/>
      <c r="M300" s="175"/>
      <c r="N300" s="176" t="s">
        <v>38</v>
      </c>
      <c r="O300" s="26"/>
      <c r="P300" s="177">
        <f>O300*H300</f>
        <v>0</v>
      </c>
      <c r="Q300" s="177">
        <v>0</v>
      </c>
      <c r="R300" s="177">
        <f>Q300*H300</f>
        <v>0</v>
      </c>
      <c r="S300" s="177">
        <v>1.8</v>
      </c>
      <c r="T300" s="178">
        <f>S300*H300</f>
        <v>5.6160000000000005</v>
      </c>
      <c r="AR300" s="9" t="s">
        <v>151</v>
      </c>
      <c r="AT300" s="9" t="s">
        <v>138</v>
      </c>
      <c r="AU300" s="9" t="s">
        <v>77</v>
      </c>
      <c r="AY300" s="9" t="s">
        <v>136</v>
      </c>
      <c r="BE300" s="179">
        <f>IF(N300="základní",J300,0)</f>
        <v>3619.2</v>
      </c>
      <c r="BF300" s="179">
        <f>IF(N300="snížená",J300,0)</f>
        <v>0</v>
      </c>
      <c r="BG300" s="179">
        <f>IF(N300="zákl. přenesená",J300,0)</f>
        <v>0</v>
      </c>
      <c r="BH300" s="179">
        <f>IF(N300="sníž. přenesená",J300,0)</f>
        <v>0</v>
      </c>
      <c r="BI300" s="179">
        <f>IF(N300="nulová",J300,0)</f>
        <v>0</v>
      </c>
      <c r="BJ300" s="9" t="s">
        <v>75</v>
      </c>
      <c r="BK300" s="179">
        <f>ROUND(I300*H300,2)</f>
        <v>3619.2</v>
      </c>
      <c r="BL300" s="9" t="s">
        <v>151</v>
      </c>
      <c r="BM300" s="9" t="s">
        <v>458</v>
      </c>
    </row>
    <row r="301" spans="1:47" ht="27">
      <c r="A301" s="24"/>
      <c r="B301" s="25"/>
      <c r="D301" s="180" t="s">
        <v>145</v>
      </c>
      <c r="F301" s="181" t="s">
        <v>459</v>
      </c>
      <c r="I301" s="182"/>
      <c r="L301" s="25"/>
      <c r="M301" s="183"/>
      <c r="N301" s="26"/>
      <c r="O301" s="26"/>
      <c r="P301" s="26"/>
      <c r="Q301" s="26"/>
      <c r="R301" s="26"/>
      <c r="S301" s="26"/>
      <c r="T301" s="57"/>
      <c r="AT301" s="9" t="s">
        <v>145</v>
      </c>
      <c r="AU301" s="9" t="s">
        <v>77</v>
      </c>
    </row>
    <row r="302" spans="2:51" s="184" customFormat="1" ht="13.5">
      <c r="B302" s="185"/>
      <c r="D302" s="180" t="s">
        <v>147</v>
      </c>
      <c r="E302" s="194"/>
      <c r="F302" s="195" t="s">
        <v>460</v>
      </c>
      <c r="H302" s="196">
        <v>0.78</v>
      </c>
      <c r="I302" s="190"/>
      <c r="L302" s="185"/>
      <c r="M302" s="191"/>
      <c r="N302" s="192"/>
      <c r="O302" s="192"/>
      <c r="P302" s="192"/>
      <c r="Q302" s="192"/>
      <c r="R302" s="192"/>
      <c r="S302" s="192"/>
      <c r="T302" s="193"/>
      <c r="AT302" s="194" t="s">
        <v>147</v>
      </c>
      <c r="AU302" s="194" t="s">
        <v>77</v>
      </c>
      <c r="AV302" s="184" t="s">
        <v>77</v>
      </c>
      <c r="AW302" s="184" t="s">
        <v>30</v>
      </c>
      <c r="AX302" s="184" t="s">
        <v>67</v>
      </c>
      <c r="AY302" s="194" t="s">
        <v>136</v>
      </c>
    </row>
    <row r="303" spans="2:51" s="184" customFormat="1" ht="13.5">
      <c r="B303" s="185"/>
      <c r="D303" s="180" t="s">
        <v>147</v>
      </c>
      <c r="E303" s="194"/>
      <c r="F303" s="195" t="s">
        <v>461</v>
      </c>
      <c r="H303" s="196">
        <v>0.78</v>
      </c>
      <c r="I303" s="190"/>
      <c r="L303" s="185"/>
      <c r="M303" s="191"/>
      <c r="N303" s="192"/>
      <c r="O303" s="192"/>
      <c r="P303" s="192"/>
      <c r="Q303" s="192"/>
      <c r="R303" s="192"/>
      <c r="S303" s="192"/>
      <c r="T303" s="193"/>
      <c r="AT303" s="194" t="s">
        <v>147</v>
      </c>
      <c r="AU303" s="194" t="s">
        <v>77</v>
      </c>
      <c r="AV303" s="184" t="s">
        <v>77</v>
      </c>
      <c r="AW303" s="184" t="s">
        <v>30</v>
      </c>
      <c r="AX303" s="184" t="s">
        <v>67</v>
      </c>
      <c r="AY303" s="194" t="s">
        <v>136</v>
      </c>
    </row>
    <row r="304" spans="2:51" s="184" customFormat="1" ht="13.5">
      <c r="B304" s="185"/>
      <c r="D304" s="180" t="s">
        <v>147</v>
      </c>
      <c r="E304" s="194"/>
      <c r="F304" s="195" t="s">
        <v>462</v>
      </c>
      <c r="H304" s="196">
        <v>0.78</v>
      </c>
      <c r="I304" s="190"/>
      <c r="L304" s="185"/>
      <c r="M304" s="191"/>
      <c r="N304" s="192"/>
      <c r="O304" s="192"/>
      <c r="P304" s="192"/>
      <c r="Q304" s="192"/>
      <c r="R304" s="192"/>
      <c r="S304" s="192"/>
      <c r="T304" s="193"/>
      <c r="AT304" s="194" t="s">
        <v>147</v>
      </c>
      <c r="AU304" s="194" t="s">
        <v>77</v>
      </c>
      <c r="AV304" s="184" t="s">
        <v>77</v>
      </c>
      <c r="AW304" s="184" t="s">
        <v>30</v>
      </c>
      <c r="AX304" s="184" t="s">
        <v>67</v>
      </c>
      <c r="AY304" s="194" t="s">
        <v>136</v>
      </c>
    </row>
    <row r="305" spans="2:51" s="184" customFormat="1" ht="13.5">
      <c r="B305" s="185"/>
      <c r="D305" s="180" t="s">
        <v>147</v>
      </c>
      <c r="E305" s="194"/>
      <c r="F305" s="195" t="s">
        <v>463</v>
      </c>
      <c r="H305" s="196">
        <v>0.78</v>
      </c>
      <c r="I305" s="190"/>
      <c r="L305" s="185"/>
      <c r="M305" s="191"/>
      <c r="N305" s="192"/>
      <c r="O305" s="192"/>
      <c r="P305" s="192"/>
      <c r="Q305" s="192"/>
      <c r="R305" s="192"/>
      <c r="S305" s="192"/>
      <c r="T305" s="193"/>
      <c r="AT305" s="194" t="s">
        <v>147</v>
      </c>
      <c r="AU305" s="194" t="s">
        <v>77</v>
      </c>
      <c r="AV305" s="184" t="s">
        <v>77</v>
      </c>
      <c r="AW305" s="184" t="s">
        <v>30</v>
      </c>
      <c r="AX305" s="184" t="s">
        <v>67</v>
      </c>
      <c r="AY305" s="194" t="s">
        <v>136</v>
      </c>
    </row>
    <row r="306" spans="2:51" s="197" customFormat="1" ht="13.5">
      <c r="B306" s="198"/>
      <c r="D306" s="186" t="s">
        <v>147</v>
      </c>
      <c r="E306" s="199"/>
      <c r="F306" s="200" t="s">
        <v>177</v>
      </c>
      <c r="H306" s="201">
        <v>3.12</v>
      </c>
      <c r="I306" s="202"/>
      <c r="L306" s="198"/>
      <c r="M306" s="203"/>
      <c r="N306" s="204"/>
      <c r="O306" s="204"/>
      <c r="P306" s="204"/>
      <c r="Q306" s="204"/>
      <c r="R306" s="204"/>
      <c r="S306" s="204"/>
      <c r="T306" s="205"/>
      <c r="AT306" s="206" t="s">
        <v>147</v>
      </c>
      <c r="AU306" s="206" t="s">
        <v>77</v>
      </c>
      <c r="AV306" s="197" t="s">
        <v>151</v>
      </c>
      <c r="AW306" s="197" t="s">
        <v>30</v>
      </c>
      <c r="AX306" s="197" t="s">
        <v>75</v>
      </c>
      <c r="AY306" s="206" t="s">
        <v>136</v>
      </c>
    </row>
    <row r="307" spans="2:65" s="24" customFormat="1" ht="22.5" customHeight="1">
      <c r="B307" s="167"/>
      <c r="C307" s="168" t="s">
        <v>464</v>
      </c>
      <c r="D307" s="168" t="s">
        <v>138</v>
      </c>
      <c r="E307" s="169" t="s">
        <v>465</v>
      </c>
      <c r="F307" s="170" t="s">
        <v>466</v>
      </c>
      <c r="G307" s="171" t="s">
        <v>467</v>
      </c>
      <c r="H307" s="172">
        <v>38</v>
      </c>
      <c r="I307" s="173">
        <v>192</v>
      </c>
      <c r="J307" s="174">
        <f>ROUND(I307*H307,2)</f>
        <v>7296</v>
      </c>
      <c r="K307" s="170" t="s">
        <v>142</v>
      </c>
      <c r="L307" s="25"/>
      <c r="M307" s="175"/>
      <c r="N307" s="176" t="s">
        <v>38</v>
      </c>
      <c r="O307" s="26"/>
      <c r="P307" s="177">
        <f>O307*H307</f>
        <v>0</v>
      </c>
      <c r="Q307" s="177">
        <v>0</v>
      </c>
      <c r="R307" s="177">
        <f>Q307*H307</f>
        <v>0</v>
      </c>
      <c r="S307" s="177">
        <v>0.031</v>
      </c>
      <c r="T307" s="178">
        <f>S307*H307</f>
        <v>1.178</v>
      </c>
      <c r="AR307" s="9" t="s">
        <v>151</v>
      </c>
      <c r="AT307" s="9" t="s">
        <v>138</v>
      </c>
      <c r="AU307" s="9" t="s">
        <v>77</v>
      </c>
      <c r="AY307" s="9" t="s">
        <v>136</v>
      </c>
      <c r="BE307" s="179">
        <f>IF(N307="základní",J307,0)</f>
        <v>7296</v>
      </c>
      <c r="BF307" s="179">
        <f>IF(N307="snížená",J307,0)</f>
        <v>0</v>
      </c>
      <c r="BG307" s="179">
        <f>IF(N307="zákl. přenesená",J307,0)</f>
        <v>0</v>
      </c>
      <c r="BH307" s="179">
        <f>IF(N307="sníž. přenesená",J307,0)</f>
        <v>0</v>
      </c>
      <c r="BI307" s="179">
        <f>IF(N307="nulová",J307,0)</f>
        <v>0</v>
      </c>
      <c r="BJ307" s="9" t="s">
        <v>75</v>
      </c>
      <c r="BK307" s="179">
        <f>ROUND(I307*H307,2)</f>
        <v>7296</v>
      </c>
      <c r="BL307" s="9" t="s">
        <v>151</v>
      </c>
      <c r="BM307" s="9" t="s">
        <v>468</v>
      </c>
    </row>
    <row r="308" spans="1:47" ht="27">
      <c r="A308" s="24"/>
      <c r="B308" s="25"/>
      <c r="D308" s="180" t="s">
        <v>145</v>
      </c>
      <c r="F308" s="181" t="s">
        <v>469</v>
      </c>
      <c r="I308" s="182"/>
      <c r="L308" s="25"/>
      <c r="M308" s="183"/>
      <c r="N308" s="26"/>
      <c r="O308" s="26"/>
      <c r="P308" s="26"/>
      <c r="Q308" s="26"/>
      <c r="R308" s="26"/>
      <c r="S308" s="26"/>
      <c r="T308" s="57"/>
      <c r="AT308" s="9" t="s">
        <v>145</v>
      </c>
      <c r="AU308" s="9" t="s">
        <v>77</v>
      </c>
    </row>
    <row r="309" spans="2:51" s="184" customFormat="1" ht="13.5">
      <c r="B309" s="185"/>
      <c r="D309" s="180" t="s">
        <v>147</v>
      </c>
      <c r="E309" s="194"/>
      <c r="F309" s="195" t="s">
        <v>470</v>
      </c>
      <c r="H309" s="196">
        <v>38</v>
      </c>
      <c r="I309" s="190"/>
      <c r="L309" s="185"/>
      <c r="M309" s="191"/>
      <c r="N309" s="192"/>
      <c r="O309" s="192"/>
      <c r="P309" s="192"/>
      <c r="Q309" s="192"/>
      <c r="R309" s="192"/>
      <c r="S309" s="192"/>
      <c r="T309" s="193"/>
      <c r="AT309" s="194" t="s">
        <v>147</v>
      </c>
      <c r="AU309" s="194" t="s">
        <v>77</v>
      </c>
      <c r="AV309" s="184" t="s">
        <v>77</v>
      </c>
      <c r="AW309" s="184" t="s">
        <v>30</v>
      </c>
      <c r="AX309" s="184" t="s">
        <v>67</v>
      </c>
      <c r="AY309" s="194" t="s">
        <v>136</v>
      </c>
    </row>
    <row r="310" spans="2:51" s="197" customFormat="1" ht="13.5">
      <c r="B310" s="198"/>
      <c r="D310" s="180" t="s">
        <v>147</v>
      </c>
      <c r="E310" s="206"/>
      <c r="F310" s="207" t="s">
        <v>177</v>
      </c>
      <c r="H310" s="208">
        <v>38</v>
      </c>
      <c r="I310" s="202"/>
      <c r="L310" s="198"/>
      <c r="M310" s="203"/>
      <c r="N310" s="204"/>
      <c r="O310" s="204"/>
      <c r="P310" s="204"/>
      <c r="Q310" s="204"/>
      <c r="R310" s="204"/>
      <c r="S310" s="204"/>
      <c r="T310" s="205"/>
      <c r="AT310" s="206" t="s">
        <v>147</v>
      </c>
      <c r="AU310" s="206" t="s">
        <v>77</v>
      </c>
      <c r="AV310" s="197" t="s">
        <v>151</v>
      </c>
      <c r="AW310" s="197" t="s">
        <v>30</v>
      </c>
      <c r="AX310" s="197" t="s">
        <v>75</v>
      </c>
      <c r="AY310" s="206" t="s">
        <v>136</v>
      </c>
    </row>
    <row r="311" spans="2:63" s="152" customFormat="1" ht="29.85" customHeight="1">
      <c r="B311" s="153"/>
      <c r="D311" s="164" t="s">
        <v>66</v>
      </c>
      <c r="E311" s="165" t="s">
        <v>471</v>
      </c>
      <c r="F311" s="165" t="s">
        <v>472</v>
      </c>
      <c r="I311" s="156"/>
      <c r="J311" s="166">
        <f>BK311</f>
        <v>11161.390000000001</v>
      </c>
      <c r="L311" s="153"/>
      <c r="M311" s="158"/>
      <c r="N311" s="159"/>
      <c r="O311" s="159"/>
      <c r="P311" s="160">
        <f>SUM(P312:P326)</f>
        <v>0</v>
      </c>
      <c r="Q311" s="159"/>
      <c r="R311" s="160">
        <f>SUM(R312:R326)</f>
        <v>0</v>
      </c>
      <c r="S311" s="159"/>
      <c r="T311" s="161">
        <f>SUM(T312:T326)</f>
        <v>0</v>
      </c>
      <c r="AR311" s="154" t="s">
        <v>75</v>
      </c>
      <c r="AT311" s="162" t="s">
        <v>66</v>
      </c>
      <c r="AU311" s="162" t="s">
        <v>75</v>
      </c>
      <c r="AY311" s="154" t="s">
        <v>136</v>
      </c>
      <c r="BK311" s="163">
        <f>SUM(BK312:BK326)</f>
        <v>11161.390000000001</v>
      </c>
    </row>
    <row r="312" spans="2:65" s="24" customFormat="1" ht="31.5" customHeight="1">
      <c r="B312" s="167"/>
      <c r="C312" s="168" t="s">
        <v>473</v>
      </c>
      <c r="D312" s="168" t="s">
        <v>138</v>
      </c>
      <c r="E312" s="169" t="s">
        <v>474</v>
      </c>
      <c r="F312" s="170" t="s">
        <v>475</v>
      </c>
      <c r="G312" s="171" t="s">
        <v>187</v>
      </c>
      <c r="H312" s="172">
        <v>15.248</v>
      </c>
      <c r="I312" s="173">
        <v>350</v>
      </c>
      <c r="J312" s="174">
        <f>ROUND(I312*H312,2)</f>
        <v>5336.8</v>
      </c>
      <c r="K312" s="170" t="s">
        <v>142</v>
      </c>
      <c r="L312" s="25"/>
      <c r="M312" s="175"/>
      <c r="N312" s="176" t="s">
        <v>38</v>
      </c>
      <c r="O312" s="26"/>
      <c r="P312" s="177">
        <f>O312*H312</f>
        <v>0</v>
      </c>
      <c r="Q312" s="177">
        <v>0</v>
      </c>
      <c r="R312" s="177">
        <f>Q312*H312</f>
        <v>0</v>
      </c>
      <c r="S312" s="177">
        <v>0</v>
      </c>
      <c r="T312" s="178">
        <f>S312*H312</f>
        <v>0</v>
      </c>
      <c r="AR312" s="9" t="s">
        <v>151</v>
      </c>
      <c r="AT312" s="9" t="s">
        <v>138</v>
      </c>
      <c r="AU312" s="9" t="s">
        <v>77</v>
      </c>
      <c r="AY312" s="9" t="s">
        <v>136</v>
      </c>
      <c r="BE312" s="179">
        <f>IF(N312="základní",J312,0)</f>
        <v>5336.8</v>
      </c>
      <c r="BF312" s="179">
        <f>IF(N312="snížená",J312,0)</f>
        <v>0</v>
      </c>
      <c r="BG312" s="179">
        <f>IF(N312="zákl. přenesená",J312,0)</f>
        <v>0</v>
      </c>
      <c r="BH312" s="179">
        <f>IF(N312="sníž. přenesená",J312,0)</f>
        <v>0</v>
      </c>
      <c r="BI312" s="179">
        <f>IF(N312="nulová",J312,0)</f>
        <v>0</v>
      </c>
      <c r="BJ312" s="9" t="s">
        <v>75</v>
      </c>
      <c r="BK312" s="179">
        <f>ROUND(I312*H312,2)</f>
        <v>5336.8</v>
      </c>
      <c r="BL312" s="9" t="s">
        <v>151</v>
      </c>
      <c r="BM312" s="9" t="s">
        <v>476</v>
      </c>
    </row>
    <row r="313" spans="1:47" ht="27">
      <c r="A313" s="24"/>
      <c r="B313" s="25"/>
      <c r="D313" s="186" t="s">
        <v>145</v>
      </c>
      <c r="F313" s="209" t="s">
        <v>477</v>
      </c>
      <c r="I313" s="182"/>
      <c r="L313" s="25"/>
      <c r="M313" s="183"/>
      <c r="N313" s="26"/>
      <c r="O313" s="26"/>
      <c r="P313" s="26"/>
      <c r="Q313" s="26"/>
      <c r="R313" s="26"/>
      <c r="S313" s="26"/>
      <c r="T313" s="57"/>
      <c r="AT313" s="9" t="s">
        <v>145</v>
      </c>
      <c r="AU313" s="9" t="s">
        <v>77</v>
      </c>
    </row>
    <row r="314" spans="1:65" ht="22.5" customHeight="1">
      <c r="A314" s="24"/>
      <c r="B314" s="167"/>
      <c r="C314" s="168" t="s">
        <v>478</v>
      </c>
      <c r="D314" s="168" t="s">
        <v>138</v>
      </c>
      <c r="E314" s="169" t="s">
        <v>479</v>
      </c>
      <c r="F314" s="170" t="s">
        <v>480</v>
      </c>
      <c r="G314" s="171" t="s">
        <v>187</v>
      </c>
      <c r="H314" s="172">
        <v>15.248</v>
      </c>
      <c r="I314" s="173">
        <v>210</v>
      </c>
      <c r="J314" s="174">
        <f>ROUND(I314*H314,2)</f>
        <v>3202.08</v>
      </c>
      <c r="K314" s="170" t="s">
        <v>142</v>
      </c>
      <c r="L314" s="25"/>
      <c r="M314" s="175"/>
      <c r="N314" s="176" t="s">
        <v>38</v>
      </c>
      <c r="O314" s="26"/>
      <c r="P314" s="177">
        <f>O314*H314</f>
        <v>0</v>
      </c>
      <c r="Q314" s="177">
        <v>0</v>
      </c>
      <c r="R314" s="177">
        <f>Q314*H314</f>
        <v>0</v>
      </c>
      <c r="S314" s="177">
        <v>0</v>
      </c>
      <c r="T314" s="178">
        <f>S314*H314</f>
        <v>0</v>
      </c>
      <c r="AR314" s="9" t="s">
        <v>151</v>
      </c>
      <c r="AT314" s="9" t="s">
        <v>138</v>
      </c>
      <c r="AU314" s="9" t="s">
        <v>77</v>
      </c>
      <c r="AY314" s="9" t="s">
        <v>136</v>
      </c>
      <c r="BE314" s="179">
        <f>IF(N314="základní",J314,0)</f>
        <v>3202.08</v>
      </c>
      <c r="BF314" s="179">
        <f>IF(N314="snížená",J314,0)</f>
        <v>0</v>
      </c>
      <c r="BG314" s="179">
        <f>IF(N314="zákl. přenesená",J314,0)</f>
        <v>0</v>
      </c>
      <c r="BH314" s="179">
        <f>IF(N314="sníž. přenesená",J314,0)</f>
        <v>0</v>
      </c>
      <c r="BI314" s="179">
        <f>IF(N314="nulová",J314,0)</f>
        <v>0</v>
      </c>
      <c r="BJ314" s="9" t="s">
        <v>75</v>
      </c>
      <c r="BK314" s="179">
        <f>ROUND(I314*H314,2)</f>
        <v>3202.08</v>
      </c>
      <c r="BL314" s="9" t="s">
        <v>151</v>
      </c>
      <c r="BM314" s="9" t="s">
        <v>481</v>
      </c>
    </row>
    <row r="315" spans="1:47" ht="13.5">
      <c r="A315" s="24"/>
      <c r="B315" s="25"/>
      <c r="D315" s="186" t="s">
        <v>145</v>
      </c>
      <c r="F315" s="209" t="s">
        <v>482</v>
      </c>
      <c r="I315" s="182"/>
      <c r="L315" s="25"/>
      <c r="M315" s="183"/>
      <c r="N315" s="26"/>
      <c r="O315" s="26"/>
      <c r="P315" s="26"/>
      <c r="Q315" s="26"/>
      <c r="R315" s="26"/>
      <c r="S315" s="26"/>
      <c r="T315" s="57"/>
      <c r="AT315" s="9" t="s">
        <v>145</v>
      </c>
      <c r="AU315" s="9" t="s">
        <v>77</v>
      </c>
    </row>
    <row r="316" spans="1:65" ht="22.5" customHeight="1">
      <c r="A316" s="24"/>
      <c r="B316" s="167"/>
      <c r="C316" s="168" t="s">
        <v>483</v>
      </c>
      <c r="D316" s="168" t="s">
        <v>138</v>
      </c>
      <c r="E316" s="169" t="s">
        <v>484</v>
      </c>
      <c r="F316" s="170" t="s">
        <v>485</v>
      </c>
      <c r="G316" s="171" t="s">
        <v>187</v>
      </c>
      <c r="H316" s="172">
        <v>15.248</v>
      </c>
      <c r="I316" s="173">
        <v>9.5</v>
      </c>
      <c r="J316" s="174">
        <f>ROUND(I316*H316,2)</f>
        <v>144.86</v>
      </c>
      <c r="K316" s="170" t="s">
        <v>142</v>
      </c>
      <c r="L316" s="25"/>
      <c r="M316" s="175"/>
      <c r="N316" s="176" t="s">
        <v>38</v>
      </c>
      <c r="O316" s="26"/>
      <c r="P316" s="177">
        <f>O316*H316</f>
        <v>0</v>
      </c>
      <c r="Q316" s="177">
        <v>0</v>
      </c>
      <c r="R316" s="177">
        <f>Q316*H316</f>
        <v>0</v>
      </c>
      <c r="S316" s="177">
        <v>0</v>
      </c>
      <c r="T316" s="178">
        <f>S316*H316</f>
        <v>0</v>
      </c>
      <c r="AR316" s="9" t="s">
        <v>151</v>
      </c>
      <c r="AT316" s="9" t="s">
        <v>138</v>
      </c>
      <c r="AU316" s="9" t="s">
        <v>77</v>
      </c>
      <c r="AY316" s="9" t="s">
        <v>136</v>
      </c>
      <c r="BE316" s="179">
        <f>IF(N316="základní",J316,0)</f>
        <v>144.86</v>
      </c>
      <c r="BF316" s="179">
        <f>IF(N316="snížená",J316,0)</f>
        <v>0</v>
      </c>
      <c r="BG316" s="179">
        <f>IF(N316="zákl. přenesená",J316,0)</f>
        <v>0</v>
      </c>
      <c r="BH316" s="179">
        <f>IF(N316="sníž. přenesená",J316,0)</f>
        <v>0</v>
      </c>
      <c r="BI316" s="179">
        <f>IF(N316="nulová",J316,0)</f>
        <v>0</v>
      </c>
      <c r="BJ316" s="9" t="s">
        <v>75</v>
      </c>
      <c r="BK316" s="179">
        <f>ROUND(I316*H316,2)</f>
        <v>144.86</v>
      </c>
      <c r="BL316" s="9" t="s">
        <v>151</v>
      </c>
      <c r="BM316" s="9" t="s">
        <v>486</v>
      </c>
    </row>
    <row r="317" spans="1:47" ht="27">
      <c r="A317" s="24"/>
      <c r="B317" s="25"/>
      <c r="D317" s="186" t="s">
        <v>145</v>
      </c>
      <c r="F317" s="209" t="s">
        <v>487</v>
      </c>
      <c r="I317" s="182"/>
      <c r="L317" s="25"/>
      <c r="M317" s="183"/>
      <c r="N317" s="26"/>
      <c r="O317" s="26"/>
      <c r="P317" s="26"/>
      <c r="Q317" s="26"/>
      <c r="R317" s="26"/>
      <c r="S317" s="26"/>
      <c r="T317" s="57"/>
      <c r="AT317" s="9" t="s">
        <v>145</v>
      </c>
      <c r="AU317" s="9" t="s">
        <v>77</v>
      </c>
    </row>
    <row r="318" spans="1:65" ht="22.5" customHeight="1">
      <c r="A318" s="24"/>
      <c r="B318" s="167"/>
      <c r="C318" s="168" t="s">
        <v>488</v>
      </c>
      <c r="D318" s="168" t="s">
        <v>138</v>
      </c>
      <c r="E318" s="169" t="s">
        <v>489</v>
      </c>
      <c r="F318" s="170" t="s">
        <v>490</v>
      </c>
      <c r="G318" s="171" t="s">
        <v>187</v>
      </c>
      <c r="H318" s="172">
        <v>3.05</v>
      </c>
      <c r="I318" s="173">
        <v>125</v>
      </c>
      <c r="J318" s="174">
        <f>ROUND(I318*H318,2)</f>
        <v>381.25</v>
      </c>
      <c r="K318" s="170" t="s">
        <v>142</v>
      </c>
      <c r="L318" s="25"/>
      <c r="M318" s="175"/>
      <c r="N318" s="176" t="s">
        <v>38</v>
      </c>
      <c r="O318" s="26"/>
      <c r="P318" s="177">
        <f>O318*H318</f>
        <v>0</v>
      </c>
      <c r="Q318" s="177">
        <v>0</v>
      </c>
      <c r="R318" s="177">
        <f>Q318*H318</f>
        <v>0</v>
      </c>
      <c r="S318" s="177">
        <v>0</v>
      </c>
      <c r="T318" s="178">
        <f>S318*H318</f>
        <v>0</v>
      </c>
      <c r="AR318" s="9" t="s">
        <v>151</v>
      </c>
      <c r="AT318" s="9" t="s">
        <v>138</v>
      </c>
      <c r="AU318" s="9" t="s">
        <v>77</v>
      </c>
      <c r="AY318" s="9" t="s">
        <v>136</v>
      </c>
      <c r="BE318" s="179">
        <f>IF(N318="základní",J318,0)</f>
        <v>381.25</v>
      </c>
      <c r="BF318" s="179">
        <f>IF(N318="snížená",J318,0)</f>
        <v>0</v>
      </c>
      <c r="BG318" s="179">
        <f>IF(N318="zákl. přenesená",J318,0)</f>
        <v>0</v>
      </c>
      <c r="BH318" s="179">
        <f>IF(N318="sníž. přenesená",J318,0)</f>
        <v>0</v>
      </c>
      <c r="BI318" s="179">
        <f>IF(N318="nulová",J318,0)</f>
        <v>0</v>
      </c>
      <c r="BJ318" s="9" t="s">
        <v>75</v>
      </c>
      <c r="BK318" s="179">
        <f>ROUND(I318*H318,2)</f>
        <v>381.25</v>
      </c>
      <c r="BL318" s="9" t="s">
        <v>151</v>
      </c>
      <c r="BM318" s="9" t="s">
        <v>491</v>
      </c>
    </row>
    <row r="319" spans="1:47" ht="13.5">
      <c r="A319" s="24"/>
      <c r="B319" s="25"/>
      <c r="D319" s="180" t="s">
        <v>145</v>
      </c>
      <c r="F319" s="181" t="s">
        <v>492</v>
      </c>
      <c r="I319" s="182"/>
      <c r="L319" s="25"/>
      <c r="M319" s="183"/>
      <c r="N319" s="26"/>
      <c r="O319" s="26"/>
      <c r="P319" s="26"/>
      <c r="Q319" s="26"/>
      <c r="R319" s="26"/>
      <c r="S319" s="26"/>
      <c r="T319" s="57"/>
      <c r="AT319" s="9" t="s">
        <v>145</v>
      </c>
      <c r="AU319" s="9" t="s">
        <v>77</v>
      </c>
    </row>
    <row r="320" spans="2:51" s="184" customFormat="1" ht="13.5">
      <c r="B320" s="185"/>
      <c r="D320" s="186" t="s">
        <v>147</v>
      </c>
      <c r="F320" s="188" t="s">
        <v>493</v>
      </c>
      <c r="H320" s="189">
        <v>3.05</v>
      </c>
      <c r="I320" s="190"/>
      <c r="L320" s="185"/>
      <c r="M320" s="191"/>
      <c r="N320" s="192"/>
      <c r="O320" s="192"/>
      <c r="P320" s="192"/>
      <c r="Q320" s="192"/>
      <c r="R320" s="192"/>
      <c r="S320" s="192"/>
      <c r="T320" s="193"/>
      <c r="AT320" s="194" t="s">
        <v>147</v>
      </c>
      <c r="AU320" s="194" t="s">
        <v>77</v>
      </c>
      <c r="AV320" s="184" t="s">
        <v>77</v>
      </c>
      <c r="AW320" s="184" t="s">
        <v>5</v>
      </c>
      <c r="AX320" s="184" t="s">
        <v>75</v>
      </c>
      <c r="AY320" s="194" t="s">
        <v>136</v>
      </c>
    </row>
    <row r="321" spans="2:65" s="24" customFormat="1" ht="22.5" customHeight="1">
      <c r="B321" s="167"/>
      <c r="C321" s="168" t="s">
        <v>494</v>
      </c>
      <c r="D321" s="168" t="s">
        <v>138</v>
      </c>
      <c r="E321" s="169" t="s">
        <v>495</v>
      </c>
      <c r="F321" s="170" t="s">
        <v>496</v>
      </c>
      <c r="G321" s="171" t="s">
        <v>187</v>
      </c>
      <c r="H321" s="172">
        <v>11.436</v>
      </c>
      <c r="I321" s="173">
        <v>150</v>
      </c>
      <c r="J321" s="174">
        <f>ROUND(I321*H321,2)</f>
        <v>1715.4</v>
      </c>
      <c r="K321" s="170" t="s">
        <v>142</v>
      </c>
      <c r="L321" s="25"/>
      <c r="M321" s="175"/>
      <c r="N321" s="176" t="s">
        <v>38</v>
      </c>
      <c r="O321" s="26"/>
      <c r="P321" s="177">
        <f>O321*H321</f>
        <v>0</v>
      </c>
      <c r="Q321" s="177">
        <v>0</v>
      </c>
      <c r="R321" s="177">
        <f>Q321*H321</f>
        <v>0</v>
      </c>
      <c r="S321" s="177">
        <v>0</v>
      </c>
      <c r="T321" s="178">
        <f>S321*H321</f>
        <v>0</v>
      </c>
      <c r="AR321" s="9" t="s">
        <v>151</v>
      </c>
      <c r="AT321" s="9" t="s">
        <v>138</v>
      </c>
      <c r="AU321" s="9" t="s">
        <v>77</v>
      </c>
      <c r="AY321" s="9" t="s">
        <v>136</v>
      </c>
      <c r="BE321" s="179">
        <f>IF(N321="základní",J321,0)</f>
        <v>1715.4</v>
      </c>
      <c r="BF321" s="179">
        <f>IF(N321="snížená",J321,0)</f>
        <v>0</v>
      </c>
      <c r="BG321" s="179">
        <f>IF(N321="zákl. přenesená",J321,0)</f>
        <v>0</v>
      </c>
      <c r="BH321" s="179">
        <f>IF(N321="sníž. přenesená",J321,0)</f>
        <v>0</v>
      </c>
      <c r="BI321" s="179">
        <f>IF(N321="nulová",J321,0)</f>
        <v>0</v>
      </c>
      <c r="BJ321" s="9" t="s">
        <v>75</v>
      </c>
      <c r="BK321" s="179">
        <f>ROUND(I321*H321,2)</f>
        <v>1715.4</v>
      </c>
      <c r="BL321" s="9" t="s">
        <v>151</v>
      </c>
      <c r="BM321" s="9" t="s">
        <v>497</v>
      </c>
    </row>
    <row r="322" spans="1:47" ht="13.5">
      <c r="A322" s="24"/>
      <c r="B322" s="25"/>
      <c r="D322" s="180" t="s">
        <v>145</v>
      </c>
      <c r="F322" s="181" t="s">
        <v>498</v>
      </c>
      <c r="I322" s="182"/>
      <c r="L322" s="25"/>
      <c r="M322" s="183"/>
      <c r="N322" s="26"/>
      <c r="O322" s="26"/>
      <c r="P322" s="26"/>
      <c r="Q322" s="26"/>
      <c r="R322" s="26"/>
      <c r="S322" s="26"/>
      <c r="T322" s="57"/>
      <c r="AT322" s="9" t="s">
        <v>145</v>
      </c>
      <c r="AU322" s="9" t="s">
        <v>77</v>
      </c>
    </row>
    <row r="323" spans="2:51" s="184" customFormat="1" ht="13.5">
      <c r="B323" s="185"/>
      <c r="D323" s="186" t="s">
        <v>147</v>
      </c>
      <c r="F323" s="188" t="s">
        <v>499</v>
      </c>
      <c r="H323" s="189">
        <v>11.436</v>
      </c>
      <c r="I323" s="190"/>
      <c r="L323" s="185"/>
      <c r="M323" s="191"/>
      <c r="N323" s="192"/>
      <c r="O323" s="192"/>
      <c r="P323" s="192"/>
      <c r="Q323" s="192"/>
      <c r="R323" s="192"/>
      <c r="S323" s="192"/>
      <c r="T323" s="193"/>
      <c r="AT323" s="194" t="s">
        <v>147</v>
      </c>
      <c r="AU323" s="194" t="s">
        <v>77</v>
      </c>
      <c r="AV323" s="184" t="s">
        <v>77</v>
      </c>
      <c r="AW323" s="184" t="s">
        <v>5</v>
      </c>
      <c r="AX323" s="184" t="s">
        <v>75</v>
      </c>
      <c r="AY323" s="194" t="s">
        <v>136</v>
      </c>
    </row>
    <row r="324" spans="2:65" s="24" customFormat="1" ht="22.5" customHeight="1">
      <c r="B324" s="167"/>
      <c r="C324" s="168" t="s">
        <v>500</v>
      </c>
      <c r="D324" s="168" t="s">
        <v>138</v>
      </c>
      <c r="E324" s="169" t="s">
        <v>501</v>
      </c>
      <c r="F324" s="170" t="s">
        <v>502</v>
      </c>
      <c r="G324" s="171" t="s">
        <v>187</v>
      </c>
      <c r="H324" s="172">
        <v>0.762</v>
      </c>
      <c r="I324" s="173">
        <v>500</v>
      </c>
      <c r="J324" s="174">
        <f>ROUND(I324*H324,2)</f>
        <v>381</v>
      </c>
      <c r="K324" s="170" t="s">
        <v>142</v>
      </c>
      <c r="L324" s="25"/>
      <c r="M324" s="175"/>
      <c r="N324" s="176" t="s">
        <v>38</v>
      </c>
      <c r="O324" s="26"/>
      <c r="P324" s="177">
        <f>O324*H324</f>
        <v>0</v>
      </c>
      <c r="Q324" s="177">
        <v>0</v>
      </c>
      <c r="R324" s="177">
        <f>Q324*H324</f>
        <v>0</v>
      </c>
      <c r="S324" s="177">
        <v>0</v>
      </c>
      <c r="T324" s="178">
        <f>S324*H324</f>
        <v>0</v>
      </c>
      <c r="AR324" s="9" t="s">
        <v>151</v>
      </c>
      <c r="AT324" s="9" t="s">
        <v>138</v>
      </c>
      <c r="AU324" s="9" t="s">
        <v>77</v>
      </c>
      <c r="AY324" s="9" t="s">
        <v>136</v>
      </c>
      <c r="BE324" s="179">
        <f>IF(N324="základní",J324,0)</f>
        <v>381</v>
      </c>
      <c r="BF324" s="179">
        <f>IF(N324="snížená",J324,0)</f>
        <v>0</v>
      </c>
      <c r="BG324" s="179">
        <f>IF(N324="zákl. přenesená",J324,0)</f>
        <v>0</v>
      </c>
      <c r="BH324" s="179">
        <f>IF(N324="sníž. přenesená",J324,0)</f>
        <v>0</v>
      </c>
      <c r="BI324" s="179">
        <f>IF(N324="nulová",J324,0)</f>
        <v>0</v>
      </c>
      <c r="BJ324" s="9" t="s">
        <v>75</v>
      </c>
      <c r="BK324" s="179">
        <f>ROUND(I324*H324,2)</f>
        <v>381</v>
      </c>
      <c r="BL324" s="9" t="s">
        <v>151</v>
      </c>
      <c r="BM324" s="9" t="s">
        <v>503</v>
      </c>
    </row>
    <row r="325" spans="1:47" ht="13.5">
      <c r="A325" s="24"/>
      <c r="B325" s="25"/>
      <c r="D325" s="180" t="s">
        <v>145</v>
      </c>
      <c r="F325" s="181" t="s">
        <v>504</v>
      </c>
      <c r="I325" s="182"/>
      <c r="L325" s="25"/>
      <c r="M325" s="183"/>
      <c r="N325" s="26"/>
      <c r="O325" s="26"/>
      <c r="P325" s="26"/>
      <c r="Q325" s="26"/>
      <c r="R325" s="26"/>
      <c r="S325" s="26"/>
      <c r="T325" s="57"/>
      <c r="AT325" s="9" t="s">
        <v>145</v>
      </c>
      <c r="AU325" s="9" t="s">
        <v>77</v>
      </c>
    </row>
    <row r="326" spans="2:51" s="184" customFormat="1" ht="13.5">
      <c r="B326" s="185"/>
      <c r="D326" s="180" t="s">
        <v>147</v>
      </c>
      <c r="F326" s="195" t="s">
        <v>505</v>
      </c>
      <c r="H326" s="196">
        <v>0.762</v>
      </c>
      <c r="I326" s="190"/>
      <c r="L326" s="185"/>
      <c r="M326" s="191"/>
      <c r="N326" s="192"/>
      <c r="O326" s="192"/>
      <c r="P326" s="192"/>
      <c r="Q326" s="192"/>
      <c r="R326" s="192"/>
      <c r="S326" s="192"/>
      <c r="T326" s="193"/>
      <c r="AT326" s="194" t="s">
        <v>147</v>
      </c>
      <c r="AU326" s="194" t="s">
        <v>77</v>
      </c>
      <c r="AV326" s="184" t="s">
        <v>77</v>
      </c>
      <c r="AW326" s="184" t="s">
        <v>5</v>
      </c>
      <c r="AX326" s="184" t="s">
        <v>75</v>
      </c>
      <c r="AY326" s="194" t="s">
        <v>136</v>
      </c>
    </row>
    <row r="327" spans="2:63" s="152" customFormat="1" ht="29.85" customHeight="1">
      <c r="B327" s="153"/>
      <c r="D327" s="164" t="s">
        <v>66</v>
      </c>
      <c r="E327" s="165" t="s">
        <v>506</v>
      </c>
      <c r="F327" s="165" t="s">
        <v>507</v>
      </c>
      <c r="I327" s="156"/>
      <c r="J327" s="166">
        <f>BK327</f>
        <v>22490.33</v>
      </c>
      <c r="L327" s="153"/>
      <c r="M327" s="158"/>
      <c r="N327" s="159"/>
      <c r="O327" s="159"/>
      <c r="P327" s="160">
        <f>SUM(P328:P329)</f>
        <v>0</v>
      </c>
      <c r="Q327" s="159"/>
      <c r="R327" s="160">
        <f>SUM(R328:R329)</f>
        <v>0</v>
      </c>
      <c r="S327" s="159"/>
      <c r="T327" s="161">
        <f>SUM(T328:T329)</f>
        <v>0</v>
      </c>
      <c r="AR327" s="154" t="s">
        <v>75</v>
      </c>
      <c r="AT327" s="162" t="s">
        <v>66</v>
      </c>
      <c r="AU327" s="162" t="s">
        <v>75</v>
      </c>
      <c r="AY327" s="154" t="s">
        <v>136</v>
      </c>
      <c r="BK327" s="163">
        <f>SUM(BK328:BK329)</f>
        <v>22490.33</v>
      </c>
    </row>
    <row r="328" spans="2:65" s="24" customFormat="1" ht="22.5" customHeight="1">
      <c r="B328" s="167"/>
      <c r="C328" s="168" t="s">
        <v>508</v>
      </c>
      <c r="D328" s="168" t="s">
        <v>138</v>
      </c>
      <c r="E328" s="169" t="s">
        <v>509</v>
      </c>
      <c r="F328" s="170" t="s">
        <v>510</v>
      </c>
      <c r="G328" s="171" t="s">
        <v>187</v>
      </c>
      <c r="H328" s="172">
        <v>31.766</v>
      </c>
      <c r="I328" s="173">
        <v>708</v>
      </c>
      <c r="J328" s="174">
        <f>ROUND(I328*H328,2)</f>
        <v>22490.33</v>
      </c>
      <c r="K328" s="170" t="s">
        <v>142</v>
      </c>
      <c r="L328" s="25"/>
      <c r="M328" s="175"/>
      <c r="N328" s="176" t="s">
        <v>38</v>
      </c>
      <c r="O328" s="26"/>
      <c r="P328" s="177">
        <f>O328*H328</f>
        <v>0</v>
      </c>
      <c r="Q328" s="177">
        <v>0</v>
      </c>
      <c r="R328" s="177">
        <f>Q328*H328</f>
        <v>0</v>
      </c>
      <c r="S328" s="177">
        <v>0</v>
      </c>
      <c r="T328" s="178">
        <f>S328*H328</f>
        <v>0</v>
      </c>
      <c r="AR328" s="9" t="s">
        <v>151</v>
      </c>
      <c r="AT328" s="9" t="s">
        <v>138</v>
      </c>
      <c r="AU328" s="9" t="s">
        <v>77</v>
      </c>
      <c r="AY328" s="9" t="s">
        <v>136</v>
      </c>
      <c r="BE328" s="179">
        <f>IF(N328="základní",J328,0)</f>
        <v>22490.33</v>
      </c>
      <c r="BF328" s="179">
        <f>IF(N328="snížená",J328,0)</f>
        <v>0</v>
      </c>
      <c r="BG328" s="179">
        <f>IF(N328="zákl. přenesená",J328,0)</f>
        <v>0</v>
      </c>
      <c r="BH328" s="179">
        <f>IF(N328="sníž. přenesená",J328,0)</f>
        <v>0</v>
      </c>
      <c r="BI328" s="179">
        <f>IF(N328="nulová",J328,0)</f>
        <v>0</v>
      </c>
      <c r="BJ328" s="9" t="s">
        <v>75</v>
      </c>
      <c r="BK328" s="179">
        <f>ROUND(I328*H328,2)</f>
        <v>22490.33</v>
      </c>
      <c r="BL328" s="9" t="s">
        <v>151</v>
      </c>
      <c r="BM328" s="9" t="s">
        <v>511</v>
      </c>
    </row>
    <row r="329" spans="1:47" ht="40.5">
      <c r="A329" s="24"/>
      <c r="B329" s="25"/>
      <c r="D329" s="180" t="s">
        <v>145</v>
      </c>
      <c r="F329" s="181" t="s">
        <v>512</v>
      </c>
      <c r="I329" s="182"/>
      <c r="L329" s="25"/>
      <c r="M329" s="183"/>
      <c r="N329" s="26"/>
      <c r="O329" s="26"/>
      <c r="P329" s="26"/>
      <c r="Q329" s="26"/>
      <c r="R329" s="26"/>
      <c r="S329" s="26"/>
      <c r="T329" s="57"/>
      <c r="AT329" s="9" t="s">
        <v>145</v>
      </c>
      <c r="AU329" s="9" t="s">
        <v>77</v>
      </c>
    </row>
    <row r="330" spans="2:63" s="152" customFormat="1" ht="37.35" customHeight="1">
      <c r="B330" s="153"/>
      <c r="D330" s="154" t="s">
        <v>66</v>
      </c>
      <c r="E330" s="155" t="s">
        <v>513</v>
      </c>
      <c r="F330" s="155" t="s">
        <v>514</v>
      </c>
      <c r="I330" s="156"/>
      <c r="J330" s="157">
        <f>BK330</f>
        <v>1216324.8699999999</v>
      </c>
      <c r="L330" s="153"/>
      <c r="M330" s="158"/>
      <c r="N330" s="159"/>
      <c r="O330" s="159"/>
      <c r="P330" s="160">
        <f>P331+P362+P370+P376+P392+P406+P414+P432+P436</f>
        <v>0</v>
      </c>
      <c r="Q330" s="159"/>
      <c r="R330" s="160">
        <f>R331+R362+R370+R376+R392+R406+R414+R432+R436</f>
        <v>17.879563330000003</v>
      </c>
      <c r="S330" s="159"/>
      <c r="T330" s="161">
        <f>T331+T362+T370+T376+T392+T406+T414+T432+T436</f>
        <v>0.0919252</v>
      </c>
      <c r="AR330" s="154" t="s">
        <v>77</v>
      </c>
      <c r="AT330" s="162" t="s">
        <v>66</v>
      </c>
      <c r="AU330" s="162" t="s">
        <v>67</v>
      </c>
      <c r="AY330" s="154" t="s">
        <v>136</v>
      </c>
      <c r="BK330" s="163">
        <f>BK331+BK362+BK370+BK376+BK392+BK406+BK414+BK432+BK436</f>
        <v>1216324.8699999999</v>
      </c>
    </row>
    <row r="331" spans="1:63" ht="19.9" customHeight="1">
      <c r="A331" s="152"/>
      <c r="B331" s="153"/>
      <c r="C331" s="152"/>
      <c r="D331" s="164" t="s">
        <v>66</v>
      </c>
      <c r="E331" s="165" t="s">
        <v>515</v>
      </c>
      <c r="F331" s="165" t="s">
        <v>516</v>
      </c>
      <c r="I331" s="156"/>
      <c r="J331" s="166">
        <f>BK331</f>
        <v>6783.36</v>
      </c>
      <c r="L331" s="153"/>
      <c r="M331" s="158"/>
      <c r="N331" s="159"/>
      <c r="O331" s="159"/>
      <c r="P331" s="160">
        <f>SUM(P332:P361)</f>
        <v>0</v>
      </c>
      <c r="Q331" s="159"/>
      <c r="R331" s="160">
        <f>SUM(R332:R361)</f>
        <v>0.1277386</v>
      </c>
      <c r="S331" s="159"/>
      <c r="T331" s="161">
        <f>SUM(T332:T361)</f>
        <v>0</v>
      </c>
      <c r="AR331" s="154" t="s">
        <v>77</v>
      </c>
      <c r="AT331" s="162" t="s">
        <v>66</v>
      </c>
      <c r="AU331" s="162" t="s">
        <v>75</v>
      </c>
      <c r="AY331" s="154" t="s">
        <v>136</v>
      </c>
      <c r="BK331" s="163">
        <f>SUM(BK332:BK361)</f>
        <v>6783.36</v>
      </c>
    </row>
    <row r="332" spans="2:65" s="24" customFormat="1" ht="22.5" customHeight="1">
      <c r="B332" s="167"/>
      <c r="C332" s="168" t="s">
        <v>517</v>
      </c>
      <c r="D332" s="168" t="s">
        <v>138</v>
      </c>
      <c r="E332" s="169" t="s">
        <v>518</v>
      </c>
      <c r="F332" s="170" t="s">
        <v>519</v>
      </c>
      <c r="G332" s="171" t="s">
        <v>141</v>
      </c>
      <c r="H332" s="172">
        <v>5.98</v>
      </c>
      <c r="I332" s="173">
        <v>7.9</v>
      </c>
      <c r="J332" s="174">
        <f>ROUND(I332*H332,2)</f>
        <v>47.24</v>
      </c>
      <c r="K332" s="170" t="s">
        <v>142</v>
      </c>
      <c r="L332" s="25"/>
      <c r="M332" s="175"/>
      <c r="N332" s="176" t="s">
        <v>38</v>
      </c>
      <c r="O332" s="26"/>
      <c r="P332" s="177">
        <f>O332*H332</f>
        <v>0</v>
      </c>
      <c r="Q332" s="177">
        <v>0</v>
      </c>
      <c r="R332" s="177">
        <f>Q332*H332</f>
        <v>0</v>
      </c>
      <c r="S332" s="177">
        <v>0</v>
      </c>
      <c r="T332" s="178">
        <f>S332*H332</f>
        <v>0</v>
      </c>
      <c r="AR332" s="9" t="s">
        <v>143</v>
      </c>
      <c r="AT332" s="9" t="s">
        <v>138</v>
      </c>
      <c r="AU332" s="9" t="s">
        <v>77</v>
      </c>
      <c r="AY332" s="9" t="s">
        <v>136</v>
      </c>
      <c r="BE332" s="179">
        <f>IF(N332="základní",J332,0)</f>
        <v>47.24</v>
      </c>
      <c r="BF332" s="179">
        <f>IF(N332="snížená",J332,0)</f>
        <v>0</v>
      </c>
      <c r="BG332" s="179">
        <f>IF(N332="zákl. přenesená",J332,0)</f>
        <v>0</v>
      </c>
      <c r="BH332" s="179">
        <f>IF(N332="sníž. přenesená",J332,0)</f>
        <v>0</v>
      </c>
      <c r="BI332" s="179">
        <f>IF(N332="nulová",J332,0)</f>
        <v>0</v>
      </c>
      <c r="BJ332" s="9" t="s">
        <v>75</v>
      </c>
      <c r="BK332" s="179">
        <f>ROUND(I332*H332,2)</f>
        <v>47.24</v>
      </c>
      <c r="BL332" s="9" t="s">
        <v>143</v>
      </c>
      <c r="BM332" s="9" t="s">
        <v>520</v>
      </c>
    </row>
    <row r="333" spans="1:47" ht="27">
      <c r="A333" s="24"/>
      <c r="B333" s="25"/>
      <c r="D333" s="180" t="s">
        <v>145</v>
      </c>
      <c r="F333" s="181" t="s">
        <v>521</v>
      </c>
      <c r="I333" s="182"/>
      <c r="L333" s="25"/>
      <c r="M333" s="183"/>
      <c r="N333" s="26"/>
      <c r="O333" s="26"/>
      <c r="P333" s="26"/>
      <c r="Q333" s="26"/>
      <c r="R333" s="26"/>
      <c r="S333" s="26"/>
      <c r="T333" s="57"/>
      <c r="AT333" s="9" t="s">
        <v>145</v>
      </c>
      <c r="AU333" s="9" t="s">
        <v>77</v>
      </c>
    </row>
    <row r="334" spans="2:51" s="184" customFormat="1" ht="13.5">
      <c r="B334" s="185"/>
      <c r="D334" s="186" t="s">
        <v>147</v>
      </c>
      <c r="E334" s="187"/>
      <c r="F334" s="188" t="s">
        <v>522</v>
      </c>
      <c r="H334" s="189">
        <v>5.98</v>
      </c>
      <c r="I334" s="190"/>
      <c r="L334" s="185"/>
      <c r="M334" s="191"/>
      <c r="N334" s="192"/>
      <c r="O334" s="192"/>
      <c r="P334" s="192"/>
      <c r="Q334" s="192"/>
      <c r="R334" s="192"/>
      <c r="S334" s="192"/>
      <c r="T334" s="193"/>
      <c r="AT334" s="194" t="s">
        <v>147</v>
      </c>
      <c r="AU334" s="194" t="s">
        <v>77</v>
      </c>
      <c r="AV334" s="184" t="s">
        <v>77</v>
      </c>
      <c r="AW334" s="184" t="s">
        <v>30</v>
      </c>
      <c r="AX334" s="184" t="s">
        <v>75</v>
      </c>
      <c r="AY334" s="194" t="s">
        <v>136</v>
      </c>
    </row>
    <row r="335" spans="2:65" s="24" customFormat="1" ht="22.5" customHeight="1">
      <c r="B335" s="167"/>
      <c r="C335" s="218" t="s">
        <v>523</v>
      </c>
      <c r="D335" s="218" t="s">
        <v>344</v>
      </c>
      <c r="E335" s="219" t="s">
        <v>524</v>
      </c>
      <c r="F335" s="220" t="s">
        <v>525</v>
      </c>
      <c r="G335" s="221" t="s">
        <v>187</v>
      </c>
      <c r="H335" s="222">
        <v>0.002</v>
      </c>
      <c r="I335" s="223">
        <v>48700</v>
      </c>
      <c r="J335" s="224">
        <f>ROUND(I335*H335,2)</f>
        <v>97.4</v>
      </c>
      <c r="K335" s="220" t="s">
        <v>142</v>
      </c>
      <c r="L335" s="225"/>
      <c r="M335" s="226"/>
      <c r="N335" s="227" t="s">
        <v>38</v>
      </c>
      <c r="O335" s="26"/>
      <c r="P335" s="177">
        <f>O335*H335</f>
        <v>0</v>
      </c>
      <c r="Q335" s="177">
        <v>1</v>
      </c>
      <c r="R335" s="177">
        <f>Q335*H335</f>
        <v>0.002</v>
      </c>
      <c r="S335" s="177">
        <v>0</v>
      </c>
      <c r="T335" s="178">
        <f>S335*H335</f>
        <v>0</v>
      </c>
      <c r="AR335" s="9" t="s">
        <v>350</v>
      </c>
      <c r="AT335" s="9" t="s">
        <v>344</v>
      </c>
      <c r="AU335" s="9" t="s">
        <v>77</v>
      </c>
      <c r="AY335" s="9" t="s">
        <v>136</v>
      </c>
      <c r="BE335" s="179">
        <f>IF(N335="základní",J335,0)</f>
        <v>97.4</v>
      </c>
      <c r="BF335" s="179">
        <f>IF(N335="snížená",J335,0)</f>
        <v>0</v>
      </c>
      <c r="BG335" s="179">
        <f>IF(N335="zákl. přenesená",J335,0)</f>
        <v>0</v>
      </c>
      <c r="BH335" s="179">
        <f>IF(N335="sníž. přenesená",J335,0)</f>
        <v>0</v>
      </c>
      <c r="BI335" s="179">
        <f>IF(N335="nulová",J335,0)</f>
        <v>0</v>
      </c>
      <c r="BJ335" s="9" t="s">
        <v>75</v>
      </c>
      <c r="BK335" s="179">
        <f>ROUND(I335*H335,2)</f>
        <v>97.4</v>
      </c>
      <c r="BL335" s="9" t="s">
        <v>143</v>
      </c>
      <c r="BM335" s="9" t="s">
        <v>526</v>
      </c>
    </row>
    <row r="336" spans="1:47" ht="27">
      <c r="A336" s="24"/>
      <c r="B336" s="25"/>
      <c r="D336" s="180" t="s">
        <v>145</v>
      </c>
      <c r="F336" s="181" t="s">
        <v>527</v>
      </c>
      <c r="I336" s="182"/>
      <c r="L336" s="25"/>
      <c r="M336" s="183"/>
      <c r="N336" s="26"/>
      <c r="O336" s="26"/>
      <c r="P336" s="26"/>
      <c r="Q336" s="26"/>
      <c r="R336" s="26"/>
      <c r="S336" s="26"/>
      <c r="T336" s="57"/>
      <c r="AT336" s="9" t="s">
        <v>145</v>
      </c>
      <c r="AU336" s="9" t="s">
        <v>77</v>
      </c>
    </row>
    <row r="337" spans="1:47" ht="27">
      <c r="A337" s="24"/>
      <c r="B337" s="25"/>
      <c r="D337" s="180" t="s">
        <v>528</v>
      </c>
      <c r="F337" s="228" t="s">
        <v>529</v>
      </c>
      <c r="I337" s="182"/>
      <c r="L337" s="25"/>
      <c r="M337" s="183"/>
      <c r="N337" s="26"/>
      <c r="O337" s="26"/>
      <c r="P337" s="26"/>
      <c r="Q337" s="26"/>
      <c r="R337" s="26"/>
      <c r="S337" s="26"/>
      <c r="T337" s="57"/>
      <c r="AT337" s="9" t="s">
        <v>528</v>
      </c>
      <c r="AU337" s="9" t="s">
        <v>77</v>
      </c>
    </row>
    <row r="338" spans="2:51" s="184" customFormat="1" ht="13.5">
      <c r="B338" s="185"/>
      <c r="D338" s="186" t="s">
        <v>147</v>
      </c>
      <c r="F338" s="188" t="s">
        <v>530</v>
      </c>
      <c r="H338" s="189">
        <v>0.002</v>
      </c>
      <c r="I338" s="190"/>
      <c r="L338" s="185"/>
      <c r="M338" s="191"/>
      <c r="N338" s="192"/>
      <c r="O338" s="192"/>
      <c r="P338" s="192"/>
      <c r="Q338" s="192"/>
      <c r="R338" s="192"/>
      <c r="S338" s="192"/>
      <c r="T338" s="193"/>
      <c r="AT338" s="194" t="s">
        <v>147</v>
      </c>
      <c r="AU338" s="194" t="s">
        <v>77</v>
      </c>
      <c r="AV338" s="184" t="s">
        <v>77</v>
      </c>
      <c r="AW338" s="184" t="s">
        <v>5</v>
      </c>
      <c r="AX338" s="184" t="s">
        <v>75</v>
      </c>
      <c r="AY338" s="194" t="s">
        <v>136</v>
      </c>
    </row>
    <row r="339" spans="2:65" s="24" customFormat="1" ht="22.5" customHeight="1">
      <c r="B339" s="167"/>
      <c r="C339" s="168" t="s">
        <v>531</v>
      </c>
      <c r="D339" s="168" t="s">
        <v>138</v>
      </c>
      <c r="E339" s="169" t="s">
        <v>532</v>
      </c>
      <c r="F339" s="170" t="s">
        <v>533</v>
      </c>
      <c r="G339" s="171" t="s">
        <v>141</v>
      </c>
      <c r="H339" s="172">
        <v>5.88</v>
      </c>
      <c r="I339" s="173">
        <v>25.8</v>
      </c>
      <c r="J339" s="174">
        <f>ROUND(I339*H339,2)</f>
        <v>151.7</v>
      </c>
      <c r="K339" s="170" t="s">
        <v>142</v>
      </c>
      <c r="L339" s="25"/>
      <c r="M339" s="175"/>
      <c r="N339" s="176" t="s">
        <v>38</v>
      </c>
      <c r="O339" s="26"/>
      <c r="P339" s="177">
        <f>O339*H339</f>
        <v>0</v>
      </c>
      <c r="Q339" s="177">
        <v>0</v>
      </c>
      <c r="R339" s="177">
        <f>Q339*H339</f>
        <v>0</v>
      </c>
      <c r="S339" s="177">
        <v>0</v>
      </c>
      <c r="T339" s="178">
        <f>S339*H339</f>
        <v>0</v>
      </c>
      <c r="AR339" s="9" t="s">
        <v>143</v>
      </c>
      <c r="AT339" s="9" t="s">
        <v>138</v>
      </c>
      <c r="AU339" s="9" t="s">
        <v>77</v>
      </c>
      <c r="AY339" s="9" t="s">
        <v>136</v>
      </c>
      <c r="BE339" s="179">
        <f>IF(N339="základní",J339,0)</f>
        <v>151.7</v>
      </c>
      <c r="BF339" s="179">
        <f>IF(N339="snížená",J339,0)</f>
        <v>0</v>
      </c>
      <c r="BG339" s="179">
        <f>IF(N339="zákl. přenesená",J339,0)</f>
        <v>0</v>
      </c>
      <c r="BH339" s="179">
        <f>IF(N339="sníž. přenesená",J339,0)</f>
        <v>0</v>
      </c>
      <c r="BI339" s="179">
        <f>IF(N339="nulová",J339,0)</f>
        <v>0</v>
      </c>
      <c r="BJ339" s="9" t="s">
        <v>75</v>
      </c>
      <c r="BK339" s="179">
        <f>ROUND(I339*H339,2)</f>
        <v>151.7</v>
      </c>
      <c r="BL339" s="9" t="s">
        <v>143</v>
      </c>
      <c r="BM339" s="9" t="s">
        <v>534</v>
      </c>
    </row>
    <row r="340" spans="1:47" ht="27">
      <c r="A340" s="24"/>
      <c r="B340" s="25"/>
      <c r="D340" s="180" t="s">
        <v>145</v>
      </c>
      <c r="F340" s="181" t="s">
        <v>535</v>
      </c>
      <c r="I340" s="182"/>
      <c r="L340" s="25"/>
      <c r="M340" s="183"/>
      <c r="N340" s="26"/>
      <c r="O340" s="26"/>
      <c r="P340" s="26"/>
      <c r="Q340" s="26"/>
      <c r="R340" s="26"/>
      <c r="S340" s="26"/>
      <c r="T340" s="57"/>
      <c r="AT340" s="9" t="s">
        <v>145</v>
      </c>
      <c r="AU340" s="9" t="s">
        <v>77</v>
      </c>
    </row>
    <row r="341" spans="2:51" s="184" customFormat="1" ht="13.5">
      <c r="B341" s="185"/>
      <c r="D341" s="186" t="s">
        <v>147</v>
      </c>
      <c r="E341" s="187"/>
      <c r="F341" s="188" t="s">
        <v>536</v>
      </c>
      <c r="H341" s="189">
        <v>5.88</v>
      </c>
      <c r="I341" s="190"/>
      <c r="L341" s="185"/>
      <c r="M341" s="191"/>
      <c r="N341" s="192"/>
      <c r="O341" s="192"/>
      <c r="P341" s="192"/>
      <c r="Q341" s="192"/>
      <c r="R341" s="192"/>
      <c r="S341" s="192"/>
      <c r="T341" s="193"/>
      <c r="AT341" s="194" t="s">
        <v>147</v>
      </c>
      <c r="AU341" s="194" t="s">
        <v>77</v>
      </c>
      <c r="AV341" s="184" t="s">
        <v>77</v>
      </c>
      <c r="AW341" s="184" t="s">
        <v>30</v>
      </c>
      <c r="AX341" s="184" t="s">
        <v>75</v>
      </c>
      <c r="AY341" s="194" t="s">
        <v>136</v>
      </c>
    </row>
    <row r="342" spans="2:65" s="24" customFormat="1" ht="22.5" customHeight="1">
      <c r="B342" s="167"/>
      <c r="C342" s="218" t="s">
        <v>537</v>
      </c>
      <c r="D342" s="218" t="s">
        <v>344</v>
      </c>
      <c r="E342" s="219" t="s">
        <v>524</v>
      </c>
      <c r="F342" s="220" t="s">
        <v>525</v>
      </c>
      <c r="G342" s="221" t="s">
        <v>187</v>
      </c>
      <c r="H342" s="222">
        <v>0.002</v>
      </c>
      <c r="I342" s="223">
        <v>48700</v>
      </c>
      <c r="J342" s="224">
        <f>ROUND(I342*H342,2)</f>
        <v>97.4</v>
      </c>
      <c r="K342" s="220" t="s">
        <v>142</v>
      </c>
      <c r="L342" s="225"/>
      <c r="M342" s="226"/>
      <c r="N342" s="227" t="s">
        <v>38</v>
      </c>
      <c r="O342" s="26"/>
      <c r="P342" s="177">
        <f>O342*H342</f>
        <v>0</v>
      </c>
      <c r="Q342" s="177">
        <v>1</v>
      </c>
      <c r="R342" s="177">
        <f>Q342*H342</f>
        <v>0.002</v>
      </c>
      <c r="S342" s="177">
        <v>0</v>
      </c>
      <c r="T342" s="178">
        <f>S342*H342</f>
        <v>0</v>
      </c>
      <c r="AR342" s="9" t="s">
        <v>350</v>
      </c>
      <c r="AT342" s="9" t="s">
        <v>344</v>
      </c>
      <c r="AU342" s="9" t="s">
        <v>77</v>
      </c>
      <c r="AY342" s="9" t="s">
        <v>136</v>
      </c>
      <c r="BE342" s="179">
        <f>IF(N342="základní",J342,0)</f>
        <v>97.4</v>
      </c>
      <c r="BF342" s="179">
        <f>IF(N342="snížená",J342,0)</f>
        <v>0</v>
      </c>
      <c r="BG342" s="179">
        <f>IF(N342="zákl. přenesená",J342,0)</f>
        <v>0</v>
      </c>
      <c r="BH342" s="179">
        <f>IF(N342="sníž. přenesená",J342,0)</f>
        <v>0</v>
      </c>
      <c r="BI342" s="179">
        <f>IF(N342="nulová",J342,0)</f>
        <v>0</v>
      </c>
      <c r="BJ342" s="9" t="s">
        <v>75</v>
      </c>
      <c r="BK342" s="179">
        <f>ROUND(I342*H342,2)</f>
        <v>97.4</v>
      </c>
      <c r="BL342" s="9" t="s">
        <v>143</v>
      </c>
      <c r="BM342" s="9" t="s">
        <v>538</v>
      </c>
    </row>
    <row r="343" spans="1:47" ht="27">
      <c r="A343" s="24"/>
      <c r="B343" s="25"/>
      <c r="D343" s="180" t="s">
        <v>145</v>
      </c>
      <c r="F343" s="181" t="s">
        <v>527</v>
      </c>
      <c r="I343" s="182"/>
      <c r="L343" s="25"/>
      <c r="M343" s="183"/>
      <c r="N343" s="26"/>
      <c r="O343" s="26"/>
      <c r="P343" s="26"/>
      <c r="Q343" s="26"/>
      <c r="R343" s="26"/>
      <c r="S343" s="26"/>
      <c r="T343" s="57"/>
      <c r="AT343" s="9" t="s">
        <v>145</v>
      </c>
      <c r="AU343" s="9" t="s">
        <v>77</v>
      </c>
    </row>
    <row r="344" spans="1:47" ht="27">
      <c r="A344" s="24"/>
      <c r="B344" s="25"/>
      <c r="D344" s="180" t="s">
        <v>528</v>
      </c>
      <c r="F344" s="228" t="s">
        <v>529</v>
      </c>
      <c r="I344" s="182"/>
      <c r="L344" s="25"/>
      <c r="M344" s="183"/>
      <c r="N344" s="26"/>
      <c r="O344" s="26"/>
      <c r="P344" s="26"/>
      <c r="Q344" s="26"/>
      <c r="R344" s="26"/>
      <c r="S344" s="26"/>
      <c r="T344" s="57"/>
      <c r="AT344" s="9" t="s">
        <v>528</v>
      </c>
      <c r="AU344" s="9" t="s">
        <v>77</v>
      </c>
    </row>
    <row r="345" spans="2:51" s="184" customFormat="1" ht="13.5">
      <c r="B345" s="185"/>
      <c r="D345" s="186" t="s">
        <v>147</v>
      </c>
      <c r="F345" s="188" t="s">
        <v>539</v>
      </c>
      <c r="H345" s="189">
        <v>0.002</v>
      </c>
      <c r="I345" s="190"/>
      <c r="L345" s="185"/>
      <c r="M345" s="191"/>
      <c r="N345" s="192"/>
      <c r="O345" s="192"/>
      <c r="P345" s="192"/>
      <c r="Q345" s="192"/>
      <c r="R345" s="192"/>
      <c r="S345" s="192"/>
      <c r="T345" s="193"/>
      <c r="AT345" s="194" t="s">
        <v>147</v>
      </c>
      <c r="AU345" s="194" t="s">
        <v>77</v>
      </c>
      <c r="AV345" s="184" t="s">
        <v>77</v>
      </c>
      <c r="AW345" s="184" t="s">
        <v>5</v>
      </c>
      <c r="AX345" s="184" t="s">
        <v>75</v>
      </c>
      <c r="AY345" s="194" t="s">
        <v>136</v>
      </c>
    </row>
    <row r="346" spans="2:65" s="24" customFormat="1" ht="22.5" customHeight="1">
      <c r="B346" s="167"/>
      <c r="C346" s="168" t="s">
        <v>540</v>
      </c>
      <c r="D346" s="168" t="s">
        <v>138</v>
      </c>
      <c r="E346" s="169" t="s">
        <v>541</v>
      </c>
      <c r="F346" s="170" t="s">
        <v>542</v>
      </c>
      <c r="G346" s="171" t="s">
        <v>141</v>
      </c>
      <c r="H346" s="172">
        <v>11.96</v>
      </c>
      <c r="I346" s="173">
        <v>81</v>
      </c>
      <c r="J346" s="174">
        <f>ROUND(I346*H346,2)</f>
        <v>968.76</v>
      </c>
      <c r="K346" s="170" t="s">
        <v>142</v>
      </c>
      <c r="L346" s="25"/>
      <c r="M346" s="175"/>
      <c r="N346" s="176" t="s">
        <v>38</v>
      </c>
      <c r="O346" s="26"/>
      <c r="P346" s="177">
        <f>O346*H346</f>
        <v>0</v>
      </c>
      <c r="Q346" s="177">
        <v>0.0004</v>
      </c>
      <c r="R346" s="177">
        <f>Q346*H346</f>
        <v>0.004784000000000001</v>
      </c>
      <c r="S346" s="177">
        <v>0</v>
      </c>
      <c r="T346" s="178">
        <f>S346*H346</f>
        <v>0</v>
      </c>
      <c r="AR346" s="9" t="s">
        <v>143</v>
      </c>
      <c r="AT346" s="9" t="s">
        <v>138</v>
      </c>
      <c r="AU346" s="9" t="s">
        <v>77</v>
      </c>
      <c r="AY346" s="9" t="s">
        <v>136</v>
      </c>
      <c r="BE346" s="179">
        <f>IF(N346="základní",J346,0)</f>
        <v>968.76</v>
      </c>
      <c r="BF346" s="179">
        <f>IF(N346="snížená",J346,0)</f>
        <v>0</v>
      </c>
      <c r="BG346" s="179">
        <f>IF(N346="zákl. přenesená",J346,0)</f>
        <v>0</v>
      </c>
      <c r="BH346" s="179">
        <f>IF(N346="sníž. přenesená",J346,0)</f>
        <v>0</v>
      </c>
      <c r="BI346" s="179">
        <f>IF(N346="nulová",J346,0)</f>
        <v>0</v>
      </c>
      <c r="BJ346" s="9" t="s">
        <v>75</v>
      </c>
      <c r="BK346" s="179">
        <f>ROUND(I346*H346,2)</f>
        <v>968.76</v>
      </c>
      <c r="BL346" s="9" t="s">
        <v>143</v>
      </c>
      <c r="BM346" s="9" t="s">
        <v>543</v>
      </c>
    </row>
    <row r="347" spans="1:47" ht="13.5">
      <c r="A347" s="24"/>
      <c r="B347" s="25"/>
      <c r="D347" s="180" t="s">
        <v>145</v>
      </c>
      <c r="F347" s="181" t="s">
        <v>544</v>
      </c>
      <c r="I347" s="182"/>
      <c r="L347" s="25"/>
      <c r="M347" s="183"/>
      <c r="N347" s="26"/>
      <c r="O347" s="26"/>
      <c r="P347" s="26"/>
      <c r="Q347" s="26"/>
      <c r="R347" s="26"/>
      <c r="S347" s="26"/>
      <c r="T347" s="57"/>
      <c r="AT347" s="9" t="s">
        <v>145</v>
      </c>
      <c r="AU347" s="9" t="s">
        <v>77</v>
      </c>
    </row>
    <row r="348" spans="2:51" s="184" customFormat="1" ht="13.5">
      <c r="B348" s="185"/>
      <c r="D348" s="186" t="s">
        <v>147</v>
      </c>
      <c r="E348" s="187"/>
      <c r="F348" s="188" t="s">
        <v>545</v>
      </c>
      <c r="H348" s="189">
        <v>11.96</v>
      </c>
      <c r="I348" s="190"/>
      <c r="L348" s="185"/>
      <c r="M348" s="191"/>
      <c r="N348" s="192"/>
      <c r="O348" s="192"/>
      <c r="P348" s="192"/>
      <c r="Q348" s="192"/>
      <c r="R348" s="192"/>
      <c r="S348" s="192"/>
      <c r="T348" s="193"/>
      <c r="AT348" s="194" t="s">
        <v>147</v>
      </c>
      <c r="AU348" s="194" t="s">
        <v>77</v>
      </c>
      <c r="AV348" s="184" t="s">
        <v>77</v>
      </c>
      <c r="AW348" s="184" t="s">
        <v>30</v>
      </c>
      <c r="AX348" s="184" t="s">
        <v>75</v>
      </c>
      <c r="AY348" s="194" t="s">
        <v>136</v>
      </c>
    </row>
    <row r="349" spans="2:65" s="24" customFormat="1" ht="22.5" customHeight="1">
      <c r="B349" s="167"/>
      <c r="C349" s="218" t="s">
        <v>546</v>
      </c>
      <c r="D349" s="218" t="s">
        <v>344</v>
      </c>
      <c r="E349" s="219" t="s">
        <v>547</v>
      </c>
      <c r="F349" s="220" t="s">
        <v>548</v>
      </c>
      <c r="G349" s="221" t="s">
        <v>141</v>
      </c>
      <c r="H349" s="222">
        <v>13.754</v>
      </c>
      <c r="I349" s="223">
        <v>151</v>
      </c>
      <c r="J349" s="224">
        <f>ROUND(I349*H349,2)</f>
        <v>2076.85</v>
      </c>
      <c r="K349" s="220"/>
      <c r="L349" s="225"/>
      <c r="M349" s="226"/>
      <c r="N349" s="227" t="s">
        <v>38</v>
      </c>
      <c r="O349" s="26"/>
      <c r="P349" s="177">
        <f>O349*H349</f>
        <v>0</v>
      </c>
      <c r="Q349" s="177">
        <v>0.0041</v>
      </c>
      <c r="R349" s="177">
        <f>Q349*H349</f>
        <v>0.0563914</v>
      </c>
      <c r="S349" s="177">
        <v>0</v>
      </c>
      <c r="T349" s="178">
        <f>S349*H349</f>
        <v>0</v>
      </c>
      <c r="AR349" s="9" t="s">
        <v>350</v>
      </c>
      <c r="AT349" s="9" t="s">
        <v>344</v>
      </c>
      <c r="AU349" s="9" t="s">
        <v>77</v>
      </c>
      <c r="AY349" s="9" t="s">
        <v>136</v>
      </c>
      <c r="BE349" s="179">
        <f>IF(N349="základní",J349,0)</f>
        <v>2076.85</v>
      </c>
      <c r="BF349" s="179">
        <f>IF(N349="snížená",J349,0)</f>
        <v>0</v>
      </c>
      <c r="BG349" s="179">
        <f>IF(N349="zákl. přenesená",J349,0)</f>
        <v>0</v>
      </c>
      <c r="BH349" s="179">
        <f>IF(N349="sníž. přenesená",J349,0)</f>
        <v>0</v>
      </c>
      <c r="BI349" s="179">
        <f>IF(N349="nulová",J349,0)</f>
        <v>0</v>
      </c>
      <c r="BJ349" s="9" t="s">
        <v>75</v>
      </c>
      <c r="BK349" s="179">
        <f>ROUND(I349*H349,2)</f>
        <v>2076.85</v>
      </c>
      <c r="BL349" s="9" t="s">
        <v>143</v>
      </c>
      <c r="BM349" s="9" t="s">
        <v>549</v>
      </c>
    </row>
    <row r="350" spans="1:47" ht="13.5">
      <c r="A350" s="24"/>
      <c r="B350" s="25"/>
      <c r="D350" s="180" t="s">
        <v>145</v>
      </c>
      <c r="F350" s="181" t="s">
        <v>548</v>
      </c>
      <c r="I350" s="182"/>
      <c r="L350" s="25"/>
      <c r="M350" s="183"/>
      <c r="N350" s="26"/>
      <c r="O350" s="26"/>
      <c r="P350" s="26"/>
      <c r="Q350" s="26"/>
      <c r="R350" s="26"/>
      <c r="S350" s="26"/>
      <c r="T350" s="57"/>
      <c r="AT350" s="9" t="s">
        <v>145</v>
      </c>
      <c r="AU350" s="9" t="s">
        <v>77</v>
      </c>
    </row>
    <row r="351" spans="2:51" s="184" customFormat="1" ht="13.5">
      <c r="B351" s="185"/>
      <c r="D351" s="180" t="s">
        <v>147</v>
      </c>
      <c r="E351" s="194"/>
      <c r="F351" s="195" t="s">
        <v>545</v>
      </c>
      <c r="H351" s="196">
        <v>11.96</v>
      </c>
      <c r="I351" s="190"/>
      <c r="L351" s="185"/>
      <c r="M351" s="191"/>
      <c r="N351" s="192"/>
      <c r="O351" s="192"/>
      <c r="P351" s="192"/>
      <c r="Q351" s="192"/>
      <c r="R351" s="192"/>
      <c r="S351" s="192"/>
      <c r="T351" s="193"/>
      <c r="AT351" s="194" t="s">
        <v>147</v>
      </c>
      <c r="AU351" s="194" t="s">
        <v>77</v>
      </c>
      <c r="AV351" s="184" t="s">
        <v>77</v>
      </c>
      <c r="AW351" s="184" t="s">
        <v>30</v>
      </c>
      <c r="AX351" s="184" t="s">
        <v>75</v>
      </c>
      <c r="AY351" s="194" t="s">
        <v>136</v>
      </c>
    </row>
    <row r="352" spans="1:51" ht="13.5">
      <c r="A352" s="184"/>
      <c r="B352" s="185"/>
      <c r="C352" s="184"/>
      <c r="D352" s="186" t="s">
        <v>147</v>
      </c>
      <c r="F352" s="188" t="s">
        <v>550</v>
      </c>
      <c r="H352" s="189">
        <v>13.754</v>
      </c>
      <c r="I352" s="190"/>
      <c r="L352" s="185"/>
      <c r="M352" s="191"/>
      <c r="N352" s="192"/>
      <c r="O352" s="192"/>
      <c r="P352" s="192"/>
      <c r="Q352" s="192"/>
      <c r="R352" s="192"/>
      <c r="S352" s="192"/>
      <c r="T352" s="193"/>
      <c r="AT352" s="194" t="s">
        <v>147</v>
      </c>
      <c r="AU352" s="194" t="s">
        <v>77</v>
      </c>
      <c r="AV352" s="184" t="s">
        <v>77</v>
      </c>
      <c r="AW352" s="184" t="s">
        <v>5</v>
      </c>
      <c r="AX352" s="184" t="s">
        <v>75</v>
      </c>
      <c r="AY352" s="194" t="s">
        <v>136</v>
      </c>
    </row>
    <row r="353" spans="2:65" s="24" customFormat="1" ht="22.5" customHeight="1">
      <c r="B353" s="167"/>
      <c r="C353" s="168" t="s">
        <v>551</v>
      </c>
      <c r="D353" s="168" t="s">
        <v>138</v>
      </c>
      <c r="E353" s="169" t="s">
        <v>552</v>
      </c>
      <c r="F353" s="170" t="s">
        <v>553</v>
      </c>
      <c r="G353" s="171" t="s">
        <v>141</v>
      </c>
      <c r="H353" s="172">
        <v>11.76</v>
      </c>
      <c r="I353" s="173">
        <v>93</v>
      </c>
      <c r="J353" s="174">
        <f>ROUND(I353*H353,2)</f>
        <v>1093.68</v>
      </c>
      <c r="K353" s="170" t="s">
        <v>142</v>
      </c>
      <c r="L353" s="25"/>
      <c r="M353" s="175"/>
      <c r="N353" s="176" t="s">
        <v>38</v>
      </c>
      <c r="O353" s="26"/>
      <c r="P353" s="177">
        <f>O353*H353</f>
        <v>0</v>
      </c>
      <c r="Q353" s="177">
        <v>0.0004</v>
      </c>
      <c r="R353" s="177">
        <f>Q353*H353</f>
        <v>0.004704</v>
      </c>
      <c r="S353" s="177">
        <v>0</v>
      </c>
      <c r="T353" s="178">
        <f>S353*H353</f>
        <v>0</v>
      </c>
      <c r="AR353" s="9" t="s">
        <v>143</v>
      </c>
      <c r="AT353" s="9" t="s">
        <v>138</v>
      </c>
      <c r="AU353" s="9" t="s">
        <v>77</v>
      </c>
      <c r="AY353" s="9" t="s">
        <v>136</v>
      </c>
      <c r="BE353" s="179">
        <f>IF(N353="základní",J353,0)</f>
        <v>1093.68</v>
      </c>
      <c r="BF353" s="179">
        <f>IF(N353="snížená",J353,0)</f>
        <v>0</v>
      </c>
      <c r="BG353" s="179">
        <f>IF(N353="zákl. přenesená",J353,0)</f>
        <v>0</v>
      </c>
      <c r="BH353" s="179">
        <f>IF(N353="sníž. přenesená",J353,0)</f>
        <v>0</v>
      </c>
      <c r="BI353" s="179">
        <f>IF(N353="nulová",J353,0)</f>
        <v>0</v>
      </c>
      <c r="BJ353" s="9" t="s">
        <v>75</v>
      </c>
      <c r="BK353" s="179">
        <f>ROUND(I353*H353,2)</f>
        <v>1093.68</v>
      </c>
      <c r="BL353" s="9" t="s">
        <v>143</v>
      </c>
      <c r="BM353" s="9" t="s">
        <v>554</v>
      </c>
    </row>
    <row r="354" spans="1:47" ht="13.5">
      <c r="A354" s="24"/>
      <c r="B354" s="25"/>
      <c r="D354" s="180" t="s">
        <v>145</v>
      </c>
      <c r="F354" s="181" t="s">
        <v>555</v>
      </c>
      <c r="I354" s="182"/>
      <c r="L354" s="25"/>
      <c r="M354" s="183"/>
      <c r="N354" s="26"/>
      <c r="O354" s="26"/>
      <c r="P354" s="26"/>
      <c r="Q354" s="26"/>
      <c r="R354" s="26"/>
      <c r="S354" s="26"/>
      <c r="T354" s="57"/>
      <c r="AT354" s="9" t="s">
        <v>145</v>
      </c>
      <c r="AU354" s="9" t="s">
        <v>77</v>
      </c>
    </row>
    <row r="355" spans="2:51" s="184" customFormat="1" ht="13.5">
      <c r="B355" s="185"/>
      <c r="D355" s="186" t="s">
        <v>147</v>
      </c>
      <c r="E355" s="187"/>
      <c r="F355" s="188" t="s">
        <v>556</v>
      </c>
      <c r="H355" s="189">
        <v>11.76</v>
      </c>
      <c r="I355" s="190"/>
      <c r="L355" s="185"/>
      <c r="M355" s="191"/>
      <c r="N355" s="192"/>
      <c r="O355" s="192"/>
      <c r="P355" s="192"/>
      <c r="Q355" s="192"/>
      <c r="R355" s="192"/>
      <c r="S355" s="192"/>
      <c r="T355" s="193"/>
      <c r="AT355" s="194" t="s">
        <v>147</v>
      </c>
      <c r="AU355" s="194" t="s">
        <v>77</v>
      </c>
      <c r="AV355" s="184" t="s">
        <v>77</v>
      </c>
      <c r="AW355" s="184" t="s">
        <v>30</v>
      </c>
      <c r="AX355" s="184" t="s">
        <v>75</v>
      </c>
      <c r="AY355" s="194" t="s">
        <v>136</v>
      </c>
    </row>
    <row r="356" spans="2:65" s="24" customFormat="1" ht="22.5" customHeight="1">
      <c r="B356" s="167"/>
      <c r="C356" s="218" t="s">
        <v>557</v>
      </c>
      <c r="D356" s="218" t="s">
        <v>344</v>
      </c>
      <c r="E356" s="219" t="s">
        <v>547</v>
      </c>
      <c r="F356" s="220" t="s">
        <v>548</v>
      </c>
      <c r="G356" s="221" t="s">
        <v>141</v>
      </c>
      <c r="H356" s="222">
        <v>14.112</v>
      </c>
      <c r="I356" s="223">
        <v>151</v>
      </c>
      <c r="J356" s="224">
        <f>ROUND(I356*H356,2)</f>
        <v>2130.91</v>
      </c>
      <c r="K356" s="220"/>
      <c r="L356" s="225"/>
      <c r="M356" s="226"/>
      <c r="N356" s="227" t="s">
        <v>38</v>
      </c>
      <c r="O356" s="26"/>
      <c r="P356" s="177">
        <f>O356*H356</f>
        <v>0</v>
      </c>
      <c r="Q356" s="177">
        <v>0.0041</v>
      </c>
      <c r="R356" s="177">
        <f>Q356*H356</f>
        <v>0.057859200000000006</v>
      </c>
      <c r="S356" s="177">
        <v>0</v>
      </c>
      <c r="T356" s="178">
        <f>S356*H356</f>
        <v>0</v>
      </c>
      <c r="AR356" s="9" t="s">
        <v>350</v>
      </c>
      <c r="AT356" s="9" t="s">
        <v>344</v>
      </c>
      <c r="AU356" s="9" t="s">
        <v>77</v>
      </c>
      <c r="AY356" s="9" t="s">
        <v>136</v>
      </c>
      <c r="BE356" s="179">
        <f>IF(N356="základní",J356,0)</f>
        <v>2130.91</v>
      </c>
      <c r="BF356" s="179">
        <f>IF(N356="snížená",J356,0)</f>
        <v>0</v>
      </c>
      <c r="BG356" s="179">
        <f>IF(N356="zákl. přenesená",J356,0)</f>
        <v>0</v>
      </c>
      <c r="BH356" s="179">
        <f>IF(N356="sníž. přenesená",J356,0)</f>
        <v>0</v>
      </c>
      <c r="BI356" s="179">
        <f>IF(N356="nulová",J356,0)</f>
        <v>0</v>
      </c>
      <c r="BJ356" s="9" t="s">
        <v>75</v>
      </c>
      <c r="BK356" s="179">
        <f>ROUND(I356*H356,2)</f>
        <v>2130.91</v>
      </c>
      <c r="BL356" s="9" t="s">
        <v>143</v>
      </c>
      <c r="BM356" s="9" t="s">
        <v>558</v>
      </c>
    </row>
    <row r="357" spans="1:47" ht="13.5">
      <c r="A357" s="24"/>
      <c r="B357" s="25"/>
      <c r="D357" s="180" t="s">
        <v>145</v>
      </c>
      <c r="F357" s="181" t="s">
        <v>548</v>
      </c>
      <c r="I357" s="182"/>
      <c r="L357" s="25"/>
      <c r="M357" s="183"/>
      <c r="N357" s="26"/>
      <c r="O357" s="26"/>
      <c r="P357" s="26"/>
      <c r="Q357" s="26"/>
      <c r="R357" s="26"/>
      <c r="S357" s="26"/>
      <c r="T357" s="57"/>
      <c r="AT357" s="9" t="s">
        <v>145</v>
      </c>
      <c r="AU357" s="9" t="s">
        <v>77</v>
      </c>
    </row>
    <row r="358" spans="2:51" s="184" customFormat="1" ht="13.5">
      <c r="B358" s="185"/>
      <c r="D358" s="180" t="s">
        <v>147</v>
      </c>
      <c r="E358" s="194"/>
      <c r="F358" s="195" t="s">
        <v>556</v>
      </c>
      <c r="H358" s="196">
        <v>11.76</v>
      </c>
      <c r="I358" s="190"/>
      <c r="L358" s="185"/>
      <c r="M358" s="191"/>
      <c r="N358" s="192"/>
      <c r="O358" s="192"/>
      <c r="P358" s="192"/>
      <c r="Q358" s="192"/>
      <c r="R358" s="192"/>
      <c r="S358" s="192"/>
      <c r="T358" s="193"/>
      <c r="AT358" s="194" t="s">
        <v>147</v>
      </c>
      <c r="AU358" s="194" t="s">
        <v>77</v>
      </c>
      <c r="AV358" s="184" t="s">
        <v>77</v>
      </c>
      <c r="AW358" s="184" t="s">
        <v>30</v>
      </c>
      <c r="AX358" s="184" t="s">
        <v>75</v>
      </c>
      <c r="AY358" s="194" t="s">
        <v>136</v>
      </c>
    </row>
    <row r="359" spans="1:51" ht="13.5">
      <c r="A359" s="184"/>
      <c r="B359" s="185"/>
      <c r="C359" s="184"/>
      <c r="D359" s="186" t="s">
        <v>147</v>
      </c>
      <c r="F359" s="188" t="s">
        <v>559</v>
      </c>
      <c r="H359" s="189">
        <v>14.112</v>
      </c>
      <c r="I359" s="190"/>
      <c r="L359" s="185"/>
      <c r="M359" s="191"/>
      <c r="N359" s="192"/>
      <c r="O359" s="192"/>
      <c r="P359" s="192"/>
      <c r="Q359" s="192"/>
      <c r="R359" s="192"/>
      <c r="S359" s="192"/>
      <c r="T359" s="193"/>
      <c r="AT359" s="194" t="s">
        <v>147</v>
      </c>
      <c r="AU359" s="194" t="s">
        <v>77</v>
      </c>
      <c r="AV359" s="184" t="s">
        <v>77</v>
      </c>
      <c r="AW359" s="184" t="s">
        <v>5</v>
      </c>
      <c r="AX359" s="184" t="s">
        <v>75</v>
      </c>
      <c r="AY359" s="194" t="s">
        <v>136</v>
      </c>
    </row>
    <row r="360" spans="2:65" s="24" customFormat="1" ht="22.5" customHeight="1">
      <c r="B360" s="167"/>
      <c r="C360" s="168" t="s">
        <v>560</v>
      </c>
      <c r="D360" s="168" t="s">
        <v>138</v>
      </c>
      <c r="E360" s="169" t="s">
        <v>561</v>
      </c>
      <c r="F360" s="170" t="s">
        <v>562</v>
      </c>
      <c r="G360" s="171" t="s">
        <v>187</v>
      </c>
      <c r="H360" s="172">
        <v>0.128</v>
      </c>
      <c r="I360" s="173">
        <v>933</v>
      </c>
      <c r="J360" s="174">
        <f>ROUND(I360*H360,2)</f>
        <v>119.42</v>
      </c>
      <c r="K360" s="170" t="s">
        <v>142</v>
      </c>
      <c r="L360" s="25"/>
      <c r="M360" s="175"/>
      <c r="N360" s="176" t="s">
        <v>38</v>
      </c>
      <c r="O360" s="26"/>
      <c r="P360" s="177">
        <f>O360*H360</f>
        <v>0</v>
      </c>
      <c r="Q360" s="177">
        <v>0</v>
      </c>
      <c r="R360" s="177">
        <f>Q360*H360</f>
        <v>0</v>
      </c>
      <c r="S360" s="177">
        <v>0</v>
      </c>
      <c r="T360" s="178">
        <f>S360*H360</f>
        <v>0</v>
      </c>
      <c r="AR360" s="9" t="s">
        <v>143</v>
      </c>
      <c r="AT360" s="9" t="s">
        <v>138</v>
      </c>
      <c r="AU360" s="9" t="s">
        <v>77</v>
      </c>
      <c r="AY360" s="9" t="s">
        <v>136</v>
      </c>
      <c r="BE360" s="179">
        <f>IF(N360="základní",J360,0)</f>
        <v>119.42</v>
      </c>
      <c r="BF360" s="179">
        <f>IF(N360="snížená",J360,0)</f>
        <v>0</v>
      </c>
      <c r="BG360" s="179">
        <f>IF(N360="zákl. přenesená",J360,0)</f>
        <v>0</v>
      </c>
      <c r="BH360" s="179">
        <f>IF(N360="sníž. přenesená",J360,0)</f>
        <v>0</v>
      </c>
      <c r="BI360" s="179">
        <f>IF(N360="nulová",J360,0)</f>
        <v>0</v>
      </c>
      <c r="BJ360" s="9" t="s">
        <v>75</v>
      </c>
      <c r="BK360" s="179">
        <f>ROUND(I360*H360,2)</f>
        <v>119.42</v>
      </c>
      <c r="BL360" s="9" t="s">
        <v>143</v>
      </c>
      <c r="BM360" s="9" t="s">
        <v>563</v>
      </c>
    </row>
    <row r="361" spans="1:47" ht="27">
      <c r="A361" s="24"/>
      <c r="B361" s="25"/>
      <c r="D361" s="180" t="s">
        <v>145</v>
      </c>
      <c r="F361" s="181" t="s">
        <v>564</v>
      </c>
      <c r="I361" s="182"/>
      <c r="L361" s="25"/>
      <c r="M361" s="183"/>
      <c r="N361" s="26"/>
      <c r="O361" s="26"/>
      <c r="P361" s="26"/>
      <c r="Q361" s="26"/>
      <c r="R361" s="26"/>
      <c r="S361" s="26"/>
      <c r="T361" s="57"/>
      <c r="AT361" s="9" t="s">
        <v>145</v>
      </c>
      <c r="AU361" s="9" t="s">
        <v>77</v>
      </c>
    </row>
    <row r="362" spans="2:63" s="152" customFormat="1" ht="29.85" customHeight="1">
      <c r="B362" s="153"/>
      <c r="D362" s="164" t="s">
        <v>66</v>
      </c>
      <c r="E362" s="165" t="s">
        <v>565</v>
      </c>
      <c r="F362" s="165" t="s">
        <v>566</v>
      </c>
      <c r="I362" s="156"/>
      <c r="J362" s="166">
        <f>BK362</f>
        <v>2688</v>
      </c>
      <c r="L362" s="153"/>
      <c r="M362" s="158"/>
      <c r="N362" s="159"/>
      <c r="O362" s="159"/>
      <c r="P362" s="160">
        <f>SUM(P363:P369)</f>
        <v>0</v>
      </c>
      <c r="Q362" s="159"/>
      <c r="R362" s="160">
        <f>SUM(R363:R369)</f>
        <v>0</v>
      </c>
      <c r="S362" s="159"/>
      <c r="T362" s="161">
        <f>SUM(T363:T369)</f>
        <v>0.079968</v>
      </c>
      <c r="AR362" s="154" t="s">
        <v>77</v>
      </c>
      <c r="AT362" s="162" t="s">
        <v>66</v>
      </c>
      <c r="AU362" s="162" t="s">
        <v>75</v>
      </c>
      <c r="AY362" s="154" t="s">
        <v>136</v>
      </c>
      <c r="BK362" s="163">
        <f>SUM(BK363:BK369)</f>
        <v>2688</v>
      </c>
    </row>
    <row r="363" spans="2:65" s="24" customFormat="1" ht="22.5" customHeight="1">
      <c r="B363" s="167"/>
      <c r="C363" s="168" t="s">
        <v>567</v>
      </c>
      <c r="D363" s="168" t="s">
        <v>138</v>
      </c>
      <c r="E363" s="169" t="s">
        <v>568</v>
      </c>
      <c r="F363" s="170" t="s">
        <v>569</v>
      </c>
      <c r="G363" s="171" t="s">
        <v>141</v>
      </c>
      <c r="H363" s="172">
        <v>3.36</v>
      </c>
      <c r="I363" s="173">
        <v>800</v>
      </c>
      <c r="J363" s="174">
        <f>ROUND(I363*H363,2)</f>
        <v>2688</v>
      </c>
      <c r="K363" s="170"/>
      <c r="L363" s="25"/>
      <c r="M363" s="175"/>
      <c r="N363" s="176" t="s">
        <v>38</v>
      </c>
      <c r="O363" s="26"/>
      <c r="P363" s="177">
        <f>O363*H363</f>
        <v>0</v>
      </c>
      <c r="Q363" s="177">
        <v>0</v>
      </c>
      <c r="R363" s="177">
        <f>Q363*H363</f>
        <v>0</v>
      </c>
      <c r="S363" s="177">
        <v>0.0238</v>
      </c>
      <c r="T363" s="178">
        <f>S363*H363</f>
        <v>0.079968</v>
      </c>
      <c r="AR363" s="9" t="s">
        <v>143</v>
      </c>
      <c r="AT363" s="9" t="s">
        <v>138</v>
      </c>
      <c r="AU363" s="9" t="s">
        <v>77</v>
      </c>
      <c r="AY363" s="9" t="s">
        <v>136</v>
      </c>
      <c r="BE363" s="179">
        <f>IF(N363="základní",J363,0)</f>
        <v>2688</v>
      </c>
      <c r="BF363" s="179">
        <f>IF(N363="snížená",J363,0)</f>
        <v>0</v>
      </c>
      <c r="BG363" s="179">
        <f>IF(N363="zákl. přenesená",J363,0)</f>
        <v>0</v>
      </c>
      <c r="BH363" s="179">
        <f>IF(N363="sníž. přenesená",J363,0)</f>
        <v>0</v>
      </c>
      <c r="BI363" s="179">
        <f>IF(N363="nulová",J363,0)</f>
        <v>0</v>
      </c>
      <c r="BJ363" s="9" t="s">
        <v>75</v>
      </c>
      <c r="BK363" s="179">
        <f>ROUND(I363*H363,2)</f>
        <v>2688</v>
      </c>
      <c r="BL363" s="9" t="s">
        <v>143</v>
      </c>
      <c r="BM363" s="9" t="s">
        <v>570</v>
      </c>
    </row>
    <row r="364" spans="2:51" s="184" customFormat="1" ht="13.5">
      <c r="B364" s="185"/>
      <c r="D364" s="180" t="s">
        <v>147</v>
      </c>
      <c r="E364" s="194"/>
      <c r="F364" s="195" t="s">
        <v>571</v>
      </c>
      <c r="H364" s="196">
        <v>0.84</v>
      </c>
      <c r="I364" s="190"/>
      <c r="L364" s="185"/>
      <c r="M364" s="191"/>
      <c r="N364" s="192"/>
      <c r="O364" s="192"/>
      <c r="P364" s="192"/>
      <c r="Q364" s="192"/>
      <c r="R364" s="192"/>
      <c r="S364" s="192"/>
      <c r="T364" s="193"/>
      <c r="AT364" s="194" t="s">
        <v>147</v>
      </c>
      <c r="AU364" s="194" t="s">
        <v>77</v>
      </c>
      <c r="AV364" s="184" t="s">
        <v>77</v>
      </c>
      <c r="AW364" s="184" t="s">
        <v>30</v>
      </c>
      <c r="AX364" s="184" t="s">
        <v>67</v>
      </c>
      <c r="AY364" s="194" t="s">
        <v>136</v>
      </c>
    </row>
    <row r="365" spans="2:51" s="184" customFormat="1" ht="13.5">
      <c r="B365" s="185"/>
      <c r="D365" s="180" t="s">
        <v>147</v>
      </c>
      <c r="E365" s="194"/>
      <c r="F365" s="195" t="s">
        <v>572</v>
      </c>
      <c r="H365" s="196">
        <v>0.84</v>
      </c>
      <c r="I365" s="190"/>
      <c r="L365" s="185"/>
      <c r="M365" s="191"/>
      <c r="N365" s="192"/>
      <c r="O365" s="192"/>
      <c r="P365" s="192"/>
      <c r="Q365" s="192"/>
      <c r="R365" s="192"/>
      <c r="S365" s="192"/>
      <c r="T365" s="193"/>
      <c r="AT365" s="194" t="s">
        <v>147</v>
      </c>
      <c r="AU365" s="194" t="s">
        <v>77</v>
      </c>
      <c r="AV365" s="184" t="s">
        <v>77</v>
      </c>
      <c r="AW365" s="184" t="s">
        <v>30</v>
      </c>
      <c r="AX365" s="184" t="s">
        <v>67</v>
      </c>
      <c r="AY365" s="194" t="s">
        <v>136</v>
      </c>
    </row>
    <row r="366" spans="2:51" s="184" customFormat="1" ht="13.5">
      <c r="B366" s="185"/>
      <c r="D366" s="180" t="s">
        <v>147</v>
      </c>
      <c r="E366" s="194"/>
      <c r="F366" s="195" t="s">
        <v>573</v>
      </c>
      <c r="H366" s="196">
        <v>0.84</v>
      </c>
      <c r="I366" s="190"/>
      <c r="L366" s="185"/>
      <c r="M366" s="191"/>
      <c r="N366" s="192"/>
      <c r="O366" s="192"/>
      <c r="P366" s="192"/>
      <c r="Q366" s="192"/>
      <c r="R366" s="192"/>
      <c r="S366" s="192"/>
      <c r="T366" s="193"/>
      <c r="AT366" s="194" t="s">
        <v>147</v>
      </c>
      <c r="AU366" s="194" t="s">
        <v>77</v>
      </c>
      <c r="AV366" s="184" t="s">
        <v>77</v>
      </c>
      <c r="AW366" s="184" t="s">
        <v>30</v>
      </c>
      <c r="AX366" s="184" t="s">
        <v>67</v>
      </c>
      <c r="AY366" s="194" t="s">
        <v>136</v>
      </c>
    </row>
    <row r="367" spans="2:51" s="184" customFormat="1" ht="13.5">
      <c r="B367" s="185"/>
      <c r="D367" s="180" t="s">
        <v>147</v>
      </c>
      <c r="E367" s="194"/>
      <c r="F367" s="195" t="s">
        <v>574</v>
      </c>
      <c r="H367" s="196">
        <v>0.84</v>
      </c>
      <c r="I367" s="190"/>
      <c r="L367" s="185"/>
      <c r="M367" s="191"/>
      <c r="N367" s="192"/>
      <c r="O367" s="192"/>
      <c r="P367" s="192"/>
      <c r="Q367" s="192"/>
      <c r="R367" s="192"/>
      <c r="S367" s="192"/>
      <c r="T367" s="193"/>
      <c r="AT367" s="194" t="s">
        <v>147</v>
      </c>
      <c r="AU367" s="194" t="s">
        <v>77</v>
      </c>
      <c r="AV367" s="184" t="s">
        <v>77</v>
      </c>
      <c r="AW367" s="184" t="s">
        <v>30</v>
      </c>
      <c r="AX367" s="184" t="s">
        <v>67</v>
      </c>
      <c r="AY367" s="194" t="s">
        <v>136</v>
      </c>
    </row>
    <row r="368" spans="2:51" s="184" customFormat="1" ht="13.5">
      <c r="B368" s="185"/>
      <c r="D368" s="180" t="s">
        <v>147</v>
      </c>
      <c r="E368" s="194"/>
      <c r="F368" s="195" t="s">
        <v>262</v>
      </c>
      <c r="H368" s="196">
        <v>0</v>
      </c>
      <c r="I368" s="190"/>
      <c r="L368" s="185"/>
      <c r="M368" s="191"/>
      <c r="N368" s="192"/>
      <c r="O368" s="192"/>
      <c r="P368" s="192"/>
      <c r="Q368" s="192"/>
      <c r="R368" s="192"/>
      <c r="S368" s="192"/>
      <c r="T368" s="193"/>
      <c r="AT368" s="194" t="s">
        <v>147</v>
      </c>
      <c r="AU368" s="194" t="s">
        <v>77</v>
      </c>
      <c r="AV368" s="184" t="s">
        <v>77</v>
      </c>
      <c r="AW368" s="184" t="s">
        <v>30</v>
      </c>
      <c r="AX368" s="184" t="s">
        <v>67</v>
      </c>
      <c r="AY368" s="194" t="s">
        <v>136</v>
      </c>
    </row>
    <row r="369" spans="2:51" s="197" customFormat="1" ht="13.5">
      <c r="B369" s="198"/>
      <c r="D369" s="180" t="s">
        <v>147</v>
      </c>
      <c r="E369" s="206"/>
      <c r="F369" s="207" t="s">
        <v>177</v>
      </c>
      <c r="H369" s="208">
        <v>3.36</v>
      </c>
      <c r="I369" s="202"/>
      <c r="L369" s="198"/>
      <c r="M369" s="203"/>
      <c r="N369" s="204"/>
      <c r="O369" s="204"/>
      <c r="P369" s="204"/>
      <c r="Q369" s="204"/>
      <c r="R369" s="204"/>
      <c r="S369" s="204"/>
      <c r="T369" s="205"/>
      <c r="AT369" s="206" t="s">
        <v>147</v>
      </c>
      <c r="AU369" s="206" t="s">
        <v>77</v>
      </c>
      <c r="AV369" s="197" t="s">
        <v>151</v>
      </c>
      <c r="AW369" s="197" t="s">
        <v>30</v>
      </c>
      <c r="AX369" s="197" t="s">
        <v>75</v>
      </c>
      <c r="AY369" s="206" t="s">
        <v>136</v>
      </c>
    </row>
    <row r="370" spans="2:63" s="152" customFormat="1" ht="29.85" customHeight="1">
      <c r="B370" s="153"/>
      <c r="D370" s="164" t="s">
        <v>66</v>
      </c>
      <c r="E370" s="165" t="s">
        <v>575</v>
      </c>
      <c r="F370" s="165" t="s">
        <v>576</v>
      </c>
      <c r="I370" s="156"/>
      <c r="J370" s="166">
        <f>BK370</f>
        <v>57892.09</v>
      </c>
      <c r="L370" s="153"/>
      <c r="M370" s="158"/>
      <c r="N370" s="159"/>
      <c r="O370" s="159"/>
      <c r="P370" s="160">
        <f>SUM(P371:P375)</f>
        <v>0</v>
      </c>
      <c r="Q370" s="159"/>
      <c r="R370" s="160">
        <f>SUM(R371:R375)</f>
        <v>2.77977776</v>
      </c>
      <c r="S370" s="159"/>
      <c r="T370" s="161">
        <f>SUM(T371:T375)</f>
        <v>0</v>
      </c>
      <c r="AR370" s="154" t="s">
        <v>77</v>
      </c>
      <c r="AT370" s="162" t="s">
        <v>66</v>
      </c>
      <c r="AU370" s="162" t="s">
        <v>75</v>
      </c>
      <c r="AY370" s="154" t="s">
        <v>136</v>
      </c>
      <c r="BK370" s="163">
        <f>SUM(BK371:BK375)</f>
        <v>57892.09</v>
      </c>
    </row>
    <row r="371" spans="2:65" s="24" customFormat="1" ht="22.5" customHeight="1">
      <c r="B371" s="167"/>
      <c r="C371" s="168" t="s">
        <v>577</v>
      </c>
      <c r="D371" s="168" t="s">
        <v>138</v>
      </c>
      <c r="E371" s="169" t="s">
        <v>578</v>
      </c>
      <c r="F371" s="170" t="s">
        <v>579</v>
      </c>
      <c r="G371" s="171" t="s">
        <v>141</v>
      </c>
      <c r="H371" s="172">
        <v>93.848</v>
      </c>
      <c r="I371" s="173">
        <v>583</v>
      </c>
      <c r="J371" s="174">
        <f>ROUND(I371*H371,2)</f>
        <v>54713.38</v>
      </c>
      <c r="K371" s="170"/>
      <c r="L371" s="25"/>
      <c r="M371" s="175"/>
      <c r="N371" s="176" t="s">
        <v>38</v>
      </c>
      <c r="O371" s="26"/>
      <c r="P371" s="177">
        <f>O371*H371</f>
        <v>0</v>
      </c>
      <c r="Q371" s="177">
        <v>0.02962</v>
      </c>
      <c r="R371" s="177">
        <f>Q371*H371</f>
        <v>2.77977776</v>
      </c>
      <c r="S371" s="177">
        <v>0</v>
      </c>
      <c r="T371" s="178">
        <f>S371*H371</f>
        <v>0</v>
      </c>
      <c r="AR371" s="9" t="s">
        <v>143</v>
      </c>
      <c r="AT371" s="9" t="s">
        <v>138</v>
      </c>
      <c r="AU371" s="9" t="s">
        <v>77</v>
      </c>
      <c r="AY371" s="9" t="s">
        <v>136</v>
      </c>
      <c r="BE371" s="179">
        <f>IF(N371="základní",J371,0)</f>
        <v>54713.38</v>
      </c>
      <c r="BF371" s="179">
        <f>IF(N371="snížená",J371,0)</f>
        <v>0</v>
      </c>
      <c r="BG371" s="179">
        <f>IF(N371="zákl. přenesená",J371,0)</f>
        <v>0</v>
      </c>
      <c r="BH371" s="179">
        <f>IF(N371="sníž. přenesená",J371,0)</f>
        <v>0</v>
      </c>
      <c r="BI371" s="179">
        <f>IF(N371="nulová",J371,0)</f>
        <v>0</v>
      </c>
      <c r="BJ371" s="9" t="s">
        <v>75</v>
      </c>
      <c r="BK371" s="179">
        <f>ROUND(I371*H371,2)</f>
        <v>54713.38</v>
      </c>
      <c r="BL371" s="9" t="s">
        <v>143</v>
      </c>
      <c r="BM371" s="9" t="s">
        <v>580</v>
      </c>
    </row>
    <row r="372" spans="1:47" ht="13.5">
      <c r="A372" s="24"/>
      <c r="B372" s="25"/>
      <c r="D372" s="180" t="s">
        <v>145</v>
      </c>
      <c r="F372" s="181" t="s">
        <v>579</v>
      </c>
      <c r="I372" s="182"/>
      <c r="L372" s="25"/>
      <c r="M372" s="183"/>
      <c r="N372" s="26"/>
      <c r="O372" s="26"/>
      <c r="P372" s="26"/>
      <c r="Q372" s="26"/>
      <c r="R372" s="26"/>
      <c r="S372" s="26"/>
      <c r="T372" s="57"/>
      <c r="AT372" s="9" t="s">
        <v>145</v>
      </c>
      <c r="AU372" s="9" t="s">
        <v>77</v>
      </c>
    </row>
    <row r="373" spans="2:51" s="184" customFormat="1" ht="13.5">
      <c r="B373" s="185"/>
      <c r="D373" s="186" t="s">
        <v>147</v>
      </c>
      <c r="E373" s="187"/>
      <c r="F373" s="188" t="s">
        <v>581</v>
      </c>
      <c r="H373" s="189">
        <v>93.848</v>
      </c>
      <c r="I373" s="190"/>
      <c r="L373" s="185"/>
      <c r="M373" s="191"/>
      <c r="N373" s="192"/>
      <c r="O373" s="192"/>
      <c r="P373" s="192"/>
      <c r="Q373" s="192"/>
      <c r="R373" s="192"/>
      <c r="S373" s="192"/>
      <c r="T373" s="193"/>
      <c r="AT373" s="194" t="s">
        <v>147</v>
      </c>
      <c r="AU373" s="194" t="s">
        <v>77</v>
      </c>
      <c r="AV373" s="184" t="s">
        <v>77</v>
      </c>
      <c r="AW373" s="184" t="s">
        <v>30</v>
      </c>
      <c r="AX373" s="184" t="s">
        <v>75</v>
      </c>
      <c r="AY373" s="194" t="s">
        <v>136</v>
      </c>
    </row>
    <row r="374" spans="2:65" s="24" customFormat="1" ht="22.5" customHeight="1">
      <c r="B374" s="167"/>
      <c r="C374" s="168" t="s">
        <v>582</v>
      </c>
      <c r="D374" s="168" t="s">
        <v>138</v>
      </c>
      <c r="E374" s="169" t="s">
        <v>583</v>
      </c>
      <c r="F374" s="170" t="s">
        <v>584</v>
      </c>
      <c r="G374" s="171" t="s">
        <v>585</v>
      </c>
      <c r="H374" s="229">
        <v>549</v>
      </c>
      <c r="I374" s="173">
        <v>5.79</v>
      </c>
      <c r="J374" s="174">
        <f>ROUND(I374*H374,2)</f>
        <v>3178.71</v>
      </c>
      <c r="K374" s="170" t="s">
        <v>142</v>
      </c>
      <c r="L374" s="25"/>
      <c r="M374" s="175"/>
      <c r="N374" s="176" t="s">
        <v>38</v>
      </c>
      <c r="O374" s="26"/>
      <c r="P374" s="177">
        <f>O374*H374</f>
        <v>0</v>
      </c>
      <c r="Q374" s="177">
        <v>0</v>
      </c>
      <c r="R374" s="177">
        <f>Q374*H374</f>
        <v>0</v>
      </c>
      <c r="S374" s="177">
        <v>0</v>
      </c>
      <c r="T374" s="178">
        <f>S374*H374</f>
        <v>0</v>
      </c>
      <c r="AR374" s="9" t="s">
        <v>143</v>
      </c>
      <c r="AT374" s="9" t="s">
        <v>138</v>
      </c>
      <c r="AU374" s="9" t="s">
        <v>77</v>
      </c>
      <c r="AY374" s="9" t="s">
        <v>136</v>
      </c>
      <c r="BE374" s="179">
        <f>IF(N374="základní",J374,0)</f>
        <v>3178.71</v>
      </c>
      <c r="BF374" s="179">
        <f>IF(N374="snížená",J374,0)</f>
        <v>0</v>
      </c>
      <c r="BG374" s="179">
        <f>IF(N374="zákl. přenesená",J374,0)</f>
        <v>0</v>
      </c>
      <c r="BH374" s="179">
        <f>IF(N374="sníž. přenesená",J374,0)</f>
        <v>0</v>
      </c>
      <c r="BI374" s="179">
        <f>IF(N374="nulová",J374,0)</f>
        <v>0</v>
      </c>
      <c r="BJ374" s="9" t="s">
        <v>75</v>
      </c>
      <c r="BK374" s="179">
        <f>ROUND(I374*H374,2)</f>
        <v>3178.71</v>
      </c>
      <c r="BL374" s="9" t="s">
        <v>143</v>
      </c>
      <c r="BM374" s="9" t="s">
        <v>586</v>
      </c>
    </row>
    <row r="375" spans="1:47" ht="27">
      <c r="A375" s="24"/>
      <c r="B375" s="25"/>
      <c r="D375" s="180" t="s">
        <v>145</v>
      </c>
      <c r="F375" s="181" t="s">
        <v>587</v>
      </c>
      <c r="I375" s="182"/>
      <c r="L375" s="25"/>
      <c r="M375" s="183"/>
      <c r="N375" s="26"/>
      <c r="O375" s="26"/>
      <c r="P375" s="26"/>
      <c r="Q375" s="26"/>
      <c r="R375" s="26"/>
      <c r="S375" s="26"/>
      <c r="T375" s="57"/>
      <c r="AT375" s="9" t="s">
        <v>145</v>
      </c>
      <c r="AU375" s="9" t="s">
        <v>77</v>
      </c>
    </row>
    <row r="376" spans="2:63" s="152" customFormat="1" ht="29.85" customHeight="1">
      <c r="B376" s="153"/>
      <c r="D376" s="164" t="s">
        <v>66</v>
      </c>
      <c r="E376" s="165" t="s">
        <v>588</v>
      </c>
      <c r="F376" s="165" t="s">
        <v>589</v>
      </c>
      <c r="I376" s="156"/>
      <c r="J376" s="166">
        <f>BK376</f>
        <v>15663.52</v>
      </c>
      <c r="L376" s="153"/>
      <c r="M376" s="158"/>
      <c r="N376" s="159"/>
      <c r="O376" s="159"/>
      <c r="P376" s="160">
        <f>SUM(P377:P391)</f>
        <v>0</v>
      </c>
      <c r="Q376" s="159"/>
      <c r="R376" s="160">
        <f>SUM(R377:R391)</f>
        <v>0.0427395</v>
      </c>
      <c r="S376" s="159"/>
      <c r="T376" s="161">
        <f>SUM(T377:T391)</f>
        <v>0.011957200000000001</v>
      </c>
      <c r="AR376" s="154" t="s">
        <v>77</v>
      </c>
      <c r="AT376" s="162" t="s">
        <v>66</v>
      </c>
      <c r="AU376" s="162" t="s">
        <v>75</v>
      </c>
      <c r="AY376" s="154" t="s">
        <v>136</v>
      </c>
      <c r="BK376" s="163">
        <f>SUM(BK377:BK391)</f>
        <v>15663.52</v>
      </c>
    </row>
    <row r="377" spans="2:65" s="24" customFormat="1" ht="22.5" customHeight="1">
      <c r="B377" s="167"/>
      <c r="C377" s="168" t="s">
        <v>590</v>
      </c>
      <c r="D377" s="168" t="s">
        <v>138</v>
      </c>
      <c r="E377" s="169" t="s">
        <v>591</v>
      </c>
      <c r="F377" s="170" t="s">
        <v>592</v>
      </c>
      <c r="G377" s="171" t="s">
        <v>353</v>
      </c>
      <c r="H377" s="172">
        <v>7.16</v>
      </c>
      <c r="I377" s="173">
        <v>54.1</v>
      </c>
      <c r="J377" s="174">
        <f>ROUND(I377*H377,2)</f>
        <v>387.36</v>
      </c>
      <c r="K377" s="170" t="s">
        <v>142</v>
      </c>
      <c r="L377" s="25"/>
      <c r="M377" s="175"/>
      <c r="N377" s="176" t="s">
        <v>38</v>
      </c>
      <c r="O377" s="26"/>
      <c r="P377" s="177">
        <f>O377*H377</f>
        <v>0</v>
      </c>
      <c r="Q377" s="177">
        <v>0</v>
      </c>
      <c r="R377" s="177">
        <f>Q377*H377</f>
        <v>0</v>
      </c>
      <c r="S377" s="177">
        <v>0.00167</v>
      </c>
      <c r="T377" s="178">
        <f>S377*H377</f>
        <v>0.011957200000000001</v>
      </c>
      <c r="AR377" s="9" t="s">
        <v>143</v>
      </c>
      <c r="AT377" s="9" t="s">
        <v>138</v>
      </c>
      <c r="AU377" s="9" t="s">
        <v>77</v>
      </c>
      <c r="AY377" s="9" t="s">
        <v>136</v>
      </c>
      <c r="BE377" s="179">
        <f>IF(N377="základní",J377,0)</f>
        <v>387.36</v>
      </c>
      <c r="BF377" s="179">
        <f>IF(N377="snížená",J377,0)</f>
        <v>0</v>
      </c>
      <c r="BG377" s="179">
        <f>IF(N377="zákl. přenesená",J377,0)</f>
        <v>0</v>
      </c>
      <c r="BH377" s="179">
        <f>IF(N377="sníž. přenesená",J377,0)</f>
        <v>0</v>
      </c>
      <c r="BI377" s="179">
        <f>IF(N377="nulová",J377,0)</f>
        <v>0</v>
      </c>
      <c r="BJ377" s="9" t="s">
        <v>75</v>
      </c>
      <c r="BK377" s="179">
        <f>ROUND(I377*H377,2)</f>
        <v>387.36</v>
      </c>
      <c r="BL377" s="9" t="s">
        <v>143</v>
      </c>
      <c r="BM377" s="9" t="s">
        <v>593</v>
      </c>
    </row>
    <row r="378" spans="1:47" ht="13.5">
      <c r="A378" s="24"/>
      <c r="B378" s="25"/>
      <c r="D378" s="180" t="s">
        <v>145</v>
      </c>
      <c r="F378" s="181" t="s">
        <v>594</v>
      </c>
      <c r="I378" s="182"/>
      <c r="L378" s="25"/>
      <c r="M378" s="183"/>
      <c r="N378" s="26"/>
      <c r="O378" s="26"/>
      <c r="P378" s="26"/>
      <c r="Q378" s="26"/>
      <c r="R378" s="26"/>
      <c r="S378" s="26"/>
      <c r="T378" s="57"/>
      <c r="AT378" s="9" t="s">
        <v>145</v>
      </c>
      <c r="AU378" s="9" t="s">
        <v>77</v>
      </c>
    </row>
    <row r="379" spans="2:51" s="184" customFormat="1" ht="13.5">
      <c r="B379" s="185"/>
      <c r="D379" s="180" t="s">
        <v>147</v>
      </c>
      <c r="E379" s="194"/>
      <c r="F379" s="195" t="s">
        <v>595</v>
      </c>
      <c r="H379" s="196">
        <v>1.2</v>
      </c>
      <c r="I379" s="190"/>
      <c r="L379" s="185"/>
      <c r="M379" s="191"/>
      <c r="N379" s="192"/>
      <c r="O379" s="192"/>
      <c r="P379" s="192"/>
      <c r="Q379" s="192"/>
      <c r="R379" s="192"/>
      <c r="S379" s="192"/>
      <c r="T379" s="193"/>
      <c r="AT379" s="194" t="s">
        <v>147</v>
      </c>
      <c r="AU379" s="194" t="s">
        <v>77</v>
      </c>
      <c r="AV379" s="184" t="s">
        <v>77</v>
      </c>
      <c r="AW379" s="184" t="s">
        <v>30</v>
      </c>
      <c r="AX379" s="184" t="s">
        <v>67</v>
      </c>
      <c r="AY379" s="194" t="s">
        <v>136</v>
      </c>
    </row>
    <row r="380" spans="2:51" s="184" customFormat="1" ht="13.5">
      <c r="B380" s="185"/>
      <c r="D380" s="180" t="s">
        <v>147</v>
      </c>
      <c r="E380" s="194"/>
      <c r="F380" s="195" t="s">
        <v>596</v>
      </c>
      <c r="H380" s="196">
        <v>1.2</v>
      </c>
      <c r="I380" s="190"/>
      <c r="L380" s="185"/>
      <c r="M380" s="191"/>
      <c r="N380" s="192"/>
      <c r="O380" s="192"/>
      <c r="P380" s="192"/>
      <c r="Q380" s="192"/>
      <c r="R380" s="192"/>
      <c r="S380" s="192"/>
      <c r="T380" s="193"/>
      <c r="AT380" s="194" t="s">
        <v>147</v>
      </c>
      <c r="AU380" s="194" t="s">
        <v>77</v>
      </c>
      <c r="AV380" s="184" t="s">
        <v>77</v>
      </c>
      <c r="AW380" s="184" t="s">
        <v>30</v>
      </c>
      <c r="AX380" s="184" t="s">
        <v>67</v>
      </c>
      <c r="AY380" s="194" t="s">
        <v>136</v>
      </c>
    </row>
    <row r="381" spans="2:51" s="184" customFormat="1" ht="13.5">
      <c r="B381" s="185"/>
      <c r="D381" s="180" t="s">
        <v>147</v>
      </c>
      <c r="E381" s="194"/>
      <c r="F381" s="195" t="s">
        <v>597</v>
      </c>
      <c r="H381" s="196">
        <v>1.2</v>
      </c>
      <c r="I381" s="190"/>
      <c r="L381" s="185"/>
      <c r="M381" s="191"/>
      <c r="N381" s="192"/>
      <c r="O381" s="192"/>
      <c r="P381" s="192"/>
      <c r="Q381" s="192"/>
      <c r="R381" s="192"/>
      <c r="S381" s="192"/>
      <c r="T381" s="193"/>
      <c r="AT381" s="194" t="s">
        <v>147</v>
      </c>
      <c r="AU381" s="194" t="s">
        <v>77</v>
      </c>
      <c r="AV381" s="184" t="s">
        <v>77</v>
      </c>
      <c r="AW381" s="184" t="s">
        <v>30</v>
      </c>
      <c r="AX381" s="184" t="s">
        <v>67</v>
      </c>
      <c r="AY381" s="194" t="s">
        <v>136</v>
      </c>
    </row>
    <row r="382" spans="2:51" s="184" customFormat="1" ht="13.5">
      <c r="B382" s="185"/>
      <c r="D382" s="180" t="s">
        <v>147</v>
      </c>
      <c r="E382" s="194"/>
      <c r="F382" s="195" t="s">
        <v>598</v>
      </c>
      <c r="H382" s="196">
        <v>1.2</v>
      </c>
      <c r="I382" s="190"/>
      <c r="L382" s="185"/>
      <c r="M382" s="191"/>
      <c r="N382" s="192"/>
      <c r="O382" s="192"/>
      <c r="P382" s="192"/>
      <c r="Q382" s="192"/>
      <c r="R382" s="192"/>
      <c r="S382" s="192"/>
      <c r="T382" s="193"/>
      <c r="AT382" s="194" t="s">
        <v>147</v>
      </c>
      <c r="AU382" s="194" t="s">
        <v>77</v>
      </c>
      <c r="AV382" s="184" t="s">
        <v>77</v>
      </c>
      <c r="AW382" s="184" t="s">
        <v>30</v>
      </c>
      <c r="AX382" s="184" t="s">
        <v>67</v>
      </c>
      <c r="AY382" s="194" t="s">
        <v>136</v>
      </c>
    </row>
    <row r="383" spans="2:51" s="184" customFormat="1" ht="13.5">
      <c r="B383" s="185"/>
      <c r="D383" s="180" t="s">
        <v>147</v>
      </c>
      <c r="E383" s="194"/>
      <c r="F383" s="195" t="s">
        <v>599</v>
      </c>
      <c r="H383" s="196">
        <v>2.36</v>
      </c>
      <c r="I383" s="190"/>
      <c r="L383" s="185"/>
      <c r="M383" s="191"/>
      <c r="N383" s="192"/>
      <c r="O383" s="192"/>
      <c r="P383" s="192"/>
      <c r="Q383" s="192"/>
      <c r="R383" s="192"/>
      <c r="S383" s="192"/>
      <c r="T383" s="193"/>
      <c r="AT383" s="194" t="s">
        <v>147</v>
      </c>
      <c r="AU383" s="194" t="s">
        <v>77</v>
      </c>
      <c r="AV383" s="184" t="s">
        <v>77</v>
      </c>
      <c r="AW383" s="184" t="s">
        <v>30</v>
      </c>
      <c r="AX383" s="184" t="s">
        <v>67</v>
      </c>
      <c r="AY383" s="194" t="s">
        <v>136</v>
      </c>
    </row>
    <row r="384" spans="2:51" s="197" customFormat="1" ht="13.5">
      <c r="B384" s="198"/>
      <c r="D384" s="186" t="s">
        <v>147</v>
      </c>
      <c r="E384" s="199"/>
      <c r="F384" s="200" t="s">
        <v>177</v>
      </c>
      <c r="H384" s="201">
        <v>7.16</v>
      </c>
      <c r="I384" s="202"/>
      <c r="L384" s="198"/>
      <c r="M384" s="203"/>
      <c r="N384" s="204"/>
      <c r="O384" s="204"/>
      <c r="P384" s="204"/>
      <c r="Q384" s="204"/>
      <c r="R384" s="204"/>
      <c r="S384" s="204"/>
      <c r="T384" s="205"/>
      <c r="AT384" s="206" t="s">
        <v>147</v>
      </c>
      <c r="AU384" s="206" t="s">
        <v>77</v>
      </c>
      <c r="AV384" s="197" t="s">
        <v>151</v>
      </c>
      <c r="AW384" s="197" t="s">
        <v>30</v>
      </c>
      <c r="AX384" s="197" t="s">
        <v>75</v>
      </c>
      <c r="AY384" s="206" t="s">
        <v>136</v>
      </c>
    </row>
    <row r="385" spans="2:65" s="24" customFormat="1" ht="22.5" customHeight="1">
      <c r="B385" s="167"/>
      <c r="C385" s="168" t="s">
        <v>600</v>
      </c>
      <c r="D385" s="168" t="s">
        <v>138</v>
      </c>
      <c r="E385" s="169" t="s">
        <v>601</v>
      </c>
      <c r="F385" s="170" t="s">
        <v>602</v>
      </c>
      <c r="G385" s="171" t="s">
        <v>141</v>
      </c>
      <c r="H385" s="172">
        <v>5.145</v>
      </c>
      <c r="I385" s="173">
        <v>2850</v>
      </c>
      <c r="J385" s="174">
        <f>ROUND(I385*H385,2)</f>
        <v>14663.25</v>
      </c>
      <c r="K385" s="170"/>
      <c r="L385" s="25"/>
      <c r="M385" s="175"/>
      <c r="N385" s="176" t="s">
        <v>38</v>
      </c>
      <c r="O385" s="26"/>
      <c r="P385" s="177">
        <f>O385*H385</f>
        <v>0</v>
      </c>
      <c r="Q385" s="177">
        <v>0.0076</v>
      </c>
      <c r="R385" s="177">
        <f>Q385*H385</f>
        <v>0.039102</v>
      </c>
      <c r="S385" s="177">
        <v>0</v>
      </c>
      <c r="T385" s="178">
        <f>S385*H385</f>
        <v>0</v>
      </c>
      <c r="AR385" s="9" t="s">
        <v>143</v>
      </c>
      <c r="AT385" s="9" t="s">
        <v>138</v>
      </c>
      <c r="AU385" s="9" t="s">
        <v>77</v>
      </c>
      <c r="AY385" s="9" t="s">
        <v>136</v>
      </c>
      <c r="BE385" s="179">
        <f>IF(N385="základní",J385,0)</f>
        <v>14663.25</v>
      </c>
      <c r="BF385" s="179">
        <f>IF(N385="snížená",J385,0)</f>
        <v>0</v>
      </c>
      <c r="BG385" s="179">
        <f>IF(N385="zákl. přenesená",J385,0)</f>
        <v>0</v>
      </c>
      <c r="BH385" s="179">
        <f>IF(N385="sníž. přenesená",J385,0)</f>
        <v>0</v>
      </c>
      <c r="BI385" s="179">
        <f>IF(N385="nulová",J385,0)</f>
        <v>0</v>
      </c>
      <c r="BJ385" s="9" t="s">
        <v>75</v>
      </c>
      <c r="BK385" s="179">
        <f>ROUND(I385*H385,2)</f>
        <v>14663.25</v>
      </c>
      <c r="BL385" s="9" t="s">
        <v>143</v>
      </c>
      <c r="BM385" s="9" t="s">
        <v>603</v>
      </c>
    </row>
    <row r="386" spans="1:47" ht="13.5">
      <c r="A386" s="24"/>
      <c r="B386" s="25"/>
      <c r="D386" s="180" t="s">
        <v>145</v>
      </c>
      <c r="F386" s="181" t="s">
        <v>602</v>
      </c>
      <c r="I386" s="182"/>
      <c r="L386" s="25"/>
      <c r="M386" s="183"/>
      <c r="N386" s="26"/>
      <c r="O386" s="26"/>
      <c r="P386" s="26"/>
      <c r="Q386" s="26"/>
      <c r="R386" s="26"/>
      <c r="S386" s="26"/>
      <c r="T386" s="57"/>
      <c r="AT386" s="9" t="s">
        <v>145</v>
      </c>
      <c r="AU386" s="9" t="s">
        <v>77</v>
      </c>
    </row>
    <row r="387" spans="2:51" s="184" customFormat="1" ht="13.5">
      <c r="B387" s="185"/>
      <c r="D387" s="186" t="s">
        <v>147</v>
      </c>
      <c r="E387" s="187"/>
      <c r="F387" s="188" t="s">
        <v>604</v>
      </c>
      <c r="H387" s="189">
        <v>5.145</v>
      </c>
      <c r="I387" s="190"/>
      <c r="L387" s="185"/>
      <c r="M387" s="191"/>
      <c r="N387" s="192"/>
      <c r="O387" s="192"/>
      <c r="P387" s="192"/>
      <c r="Q387" s="192"/>
      <c r="R387" s="192"/>
      <c r="S387" s="192"/>
      <c r="T387" s="193"/>
      <c r="AT387" s="194" t="s">
        <v>147</v>
      </c>
      <c r="AU387" s="194" t="s">
        <v>77</v>
      </c>
      <c r="AV387" s="184" t="s">
        <v>77</v>
      </c>
      <c r="AW387" s="184" t="s">
        <v>30</v>
      </c>
      <c r="AX387" s="184" t="s">
        <v>75</v>
      </c>
      <c r="AY387" s="194" t="s">
        <v>136</v>
      </c>
    </row>
    <row r="388" spans="2:65" s="24" customFormat="1" ht="31.5" customHeight="1">
      <c r="B388" s="167"/>
      <c r="C388" s="168" t="s">
        <v>605</v>
      </c>
      <c r="D388" s="168" t="s">
        <v>138</v>
      </c>
      <c r="E388" s="169" t="s">
        <v>606</v>
      </c>
      <c r="F388" s="170" t="s">
        <v>607</v>
      </c>
      <c r="G388" s="171" t="s">
        <v>353</v>
      </c>
      <c r="H388" s="172">
        <v>1.25</v>
      </c>
      <c r="I388" s="173">
        <v>386</v>
      </c>
      <c r="J388" s="174">
        <f>ROUND(I388*H388,2)</f>
        <v>482.5</v>
      </c>
      <c r="K388" s="170" t="s">
        <v>142</v>
      </c>
      <c r="L388" s="25"/>
      <c r="M388" s="175"/>
      <c r="N388" s="176" t="s">
        <v>38</v>
      </c>
      <c r="O388" s="26"/>
      <c r="P388" s="177">
        <f>O388*H388</f>
        <v>0</v>
      </c>
      <c r="Q388" s="177">
        <v>0.00291</v>
      </c>
      <c r="R388" s="177">
        <f>Q388*H388</f>
        <v>0.0036374999999999997</v>
      </c>
      <c r="S388" s="177">
        <v>0</v>
      </c>
      <c r="T388" s="178">
        <f>S388*H388</f>
        <v>0</v>
      </c>
      <c r="AR388" s="9" t="s">
        <v>143</v>
      </c>
      <c r="AT388" s="9" t="s">
        <v>138</v>
      </c>
      <c r="AU388" s="9" t="s">
        <v>77</v>
      </c>
      <c r="AY388" s="9" t="s">
        <v>136</v>
      </c>
      <c r="BE388" s="179">
        <f>IF(N388="základní",J388,0)</f>
        <v>482.5</v>
      </c>
      <c r="BF388" s="179">
        <f>IF(N388="snížená",J388,0)</f>
        <v>0</v>
      </c>
      <c r="BG388" s="179">
        <f>IF(N388="zákl. přenesená",J388,0)</f>
        <v>0</v>
      </c>
      <c r="BH388" s="179">
        <f>IF(N388="sníž. přenesená",J388,0)</f>
        <v>0</v>
      </c>
      <c r="BI388" s="179">
        <f>IF(N388="nulová",J388,0)</f>
        <v>0</v>
      </c>
      <c r="BJ388" s="9" t="s">
        <v>75</v>
      </c>
      <c r="BK388" s="179">
        <f>ROUND(I388*H388,2)</f>
        <v>482.5</v>
      </c>
      <c r="BL388" s="9" t="s">
        <v>143</v>
      </c>
      <c r="BM388" s="9" t="s">
        <v>608</v>
      </c>
    </row>
    <row r="389" spans="1:47" ht="27">
      <c r="A389" s="24"/>
      <c r="B389" s="25"/>
      <c r="D389" s="186" t="s">
        <v>145</v>
      </c>
      <c r="F389" s="209" t="s">
        <v>609</v>
      </c>
      <c r="I389" s="182"/>
      <c r="L389" s="25"/>
      <c r="M389" s="183"/>
      <c r="N389" s="26"/>
      <c r="O389" s="26"/>
      <c r="P389" s="26"/>
      <c r="Q389" s="26"/>
      <c r="R389" s="26"/>
      <c r="S389" s="26"/>
      <c r="T389" s="57"/>
      <c r="AT389" s="9" t="s">
        <v>145</v>
      </c>
      <c r="AU389" s="9" t="s">
        <v>77</v>
      </c>
    </row>
    <row r="390" spans="1:65" ht="22.5" customHeight="1">
      <c r="A390" s="24"/>
      <c r="B390" s="167"/>
      <c r="C390" s="168" t="s">
        <v>610</v>
      </c>
      <c r="D390" s="168" t="s">
        <v>138</v>
      </c>
      <c r="E390" s="169" t="s">
        <v>611</v>
      </c>
      <c r="F390" s="170" t="s">
        <v>612</v>
      </c>
      <c r="G390" s="171" t="s">
        <v>585</v>
      </c>
      <c r="H390" s="229">
        <v>81</v>
      </c>
      <c r="I390" s="173">
        <v>1.61</v>
      </c>
      <c r="J390" s="174">
        <f>ROUND(I390*H390,2)</f>
        <v>130.41</v>
      </c>
      <c r="K390" s="170" t="s">
        <v>142</v>
      </c>
      <c r="L390" s="25"/>
      <c r="M390" s="175"/>
      <c r="N390" s="176" t="s">
        <v>38</v>
      </c>
      <c r="O390" s="26"/>
      <c r="P390" s="177">
        <f>O390*H390</f>
        <v>0</v>
      </c>
      <c r="Q390" s="177">
        <v>0</v>
      </c>
      <c r="R390" s="177">
        <f>Q390*H390</f>
        <v>0</v>
      </c>
      <c r="S390" s="177">
        <v>0</v>
      </c>
      <c r="T390" s="178">
        <f>S390*H390</f>
        <v>0</v>
      </c>
      <c r="AR390" s="9" t="s">
        <v>143</v>
      </c>
      <c r="AT390" s="9" t="s">
        <v>138</v>
      </c>
      <c r="AU390" s="9" t="s">
        <v>77</v>
      </c>
      <c r="AY390" s="9" t="s">
        <v>136</v>
      </c>
      <c r="BE390" s="179">
        <f>IF(N390="základní",J390,0)</f>
        <v>130.41</v>
      </c>
      <c r="BF390" s="179">
        <f>IF(N390="snížená",J390,0)</f>
        <v>0</v>
      </c>
      <c r="BG390" s="179">
        <f>IF(N390="zákl. přenesená",J390,0)</f>
        <v>0</v>
      </c>
      <c r="BH390" s="179">
        <f>IF(N390="sníž. přenesená",J390,0)</f>
        <v>0</v>
      </c>
      <c r="BI390" s="179">
        <f>IF(N390="nulová",J390,0)</f>
        <v>0</v>
      </c>
      <c r="BJ390" s="9" t="s">
        <v>75</v>
      </c>
      <c r="BK390" s="179">
        <f>ROUND(I390*H390,2)</f>
        <v>130.41</v>
      </c>
      <c r="BL390" s="9" t="s">
        <v>143</v>
      </c>
      <c r="BM390" s="9" t="s">
        <v>613</v>
      </c>
    </row>
    <row r="391" spans="1:47" ht="27">
      <c r="A391" s="24"/>
      <c r="B391" s="25"/>
      <c r="D391" s="180" t="s">
        <v>145</v>
      </c>
      <c r="F391" s="181" t="s">
        <v>614</v>
      </c>
      <c r="I391" s="182"/>
      <c r="L391" s="25"/>
      <c r="M391" s="183"/>
      <c r="N391" s="26"/>
      <c r="O391" s="26"/>
      <c r="P391" s="26"/>
      <c r="Q391" s="26"/>
      <c r="R391" s="26"/>
      <c r="S391" s="26"/>
      <c r="T391" s="57"/>
      <c r="AT391" s="9" t="s">
        <v>145</v>
      </c>
      <c r="AU391" s="9" t="s">
        <v>77</v>
      </c>
    </row>
    <row r="392" spans="2:63" s="152" customFormat="1" ht="29.85" customHeight="1">
      <c r="B392" s="153"/>
      <c r="D392" s="164" t="s">
        <v>66</v>
      </c>
      <c r="E392" s="165" t="s">
        <v>615</v>
      </c>
      <c r="F392" s="165" t="s">
        <v>616</v>
      </c>
      <c r="I392" s="156"/>
      <c r="J392" s="166">
        <f>BK392</f>
        <v>5198.4</v>
      </c>
      <c r="L392" s="153"/>
      <c r="M392" s="158"/>
      <c r="N392" s="159"/>
      <c r="O392" s="159"/>
      <c r="P392" s="160">
        <f>SUM(P393:P405)</f>
        <v>0</v>
      </c>
      <c r="Q392" s="159"/>
      <c r="R392" s="160">
        <f>SUM(R393:R405)</f>
        <v>0.037537999999999995</v>
      </c>
      <c r="S392" s="159"/>
      <c r="T392" s="161">
        <f>SUM(T393:T405)</f>
        <v>0</v>
      </c>
      <c r="AR392" s="154" t="s">
        <v>77</v>
      </c>
      <c r="AT392" s="162" t="s">
        <v>66</v>
      </c>
      <c r="AU392" s="162" t="s">
        <v>75</v>
      </c>
      <c r="AY392" s="154" t="s">
        <v>136</v>
      </c>
      <c r="BK392" s="163">
        <f>SUM(BK393:BK405)</f>
        <v>5198.4</v>
      </c>
    </row>
    <row r="393" spans="2:65" s="24" customFormat="1" ht="22.5" customHeight="1">
      <c r="B393" s="167"/>
      <c r="C393" s="168" t="s">
        <v>617</v>
      </c>
      <c r="D393" s="168" t="s">
        <v>138</v>
      </c>
      <c r="E393" s="169" t="s">
        <v>618</v>
      </c>
      <c r="F393" s="170" t="s">
        <v>619</v>
      </c>
      <c r="G393" s="171" t="s">
        <v>141</v>
      </c>
      <c r="H393" s="172">
        <v>1.752</v>
      </c>
      <c r="I393" s="173">
        <v>451</v>
      </c>
      <c r="J393" s="174">
        <f>ROUND(I393*H393,2)</f>
        <v>790.15</v>
      </c>
      <c r="K393" s="170" t="s">
        <v>142</v>
      </c>
      <c r="L393" s="25"/>
      <c r="M393" s="175"/>
      <c r="N393" s="176" t="s">
        <v>38</v>
      </c>
      <c r="O393" s="26"/>
      <c r="P393" s="177">
        <f>O393*H393</f>
        <v>0</v>
      </c>
      <c r="Q393" s="177">
        <v>0.00025</v>
      </c>
      <c r="R393" s="177">
        <f>Q393*H393</f>
        <v>0.000438</v>
      </c>
      <c r="S393" s="177">
        <v>0</v>
      </c>
      <c r="T393" s="178">
        <f>S393*H393</f>
        <v>0</v>
      </c>
      <c r="AR393" s="9" t="s">
        <v>143</v>
      </c>
      <c r="AT393" s="9" t="s">
        <v>138</v>
      </c>
      <c r="AU393" s="9" t="s">
        <v>77</v>
      </c>
      <c r="AY393" s="9" t="s">
        <v>136</v>
      </c>
      <c r="BE393" s="179">
        <f>IF(N393="základní",J393,0)</f>
        <v>790.15</v>
      </c>
      <c r="BF393" s="179">
        <f>IF(N393="snížená",J393,0)</f>
        <v>0</v>
      </c>
      <c r="BG393" s="179">
        <f>IF(N393="zákl. přenesená",J393,0)</f>
        <v>0</v>
      </c>
      <c r="BH393" s="179">
        <f>IF(N393="sníž. přenesená",J393,0)</f>
        <v>0</v>
      </c>
      <c r="BI393" s="179">
        <f>IF(N393="nulová",J393,0)</f>
        <v>0</v>
      </c>
      <c r="BJ393" s="9" t="s">
        <v>75</v>
      </c>
      <c r="BK393" s="179">
        <f>ROUND(I393*H393,2)</f>
        <v>790.15</v>
      </c>
      <c r="BL393" s="9" t="s">
        <v>143</v>
      </c>
      <c r="BM393" s="9" t="s">
        <v>620</v>
      </c>
    </row>
    <row r="394" spans="1:47" ht="27">
      <c r="A394" s="24"/>
      <c r="B394" s="25"/>
      <c r="D394" s="180" t="s">
        <v>145</v>
      </c>
      <c r="F394" s="181" t="s">
        <v>621</v>
      </c>
      <c r="I394" s="182"/>
      <c r="L394" s="25"/>
      <c r="M394" s="183"/>
      <c r="N394" s="26"/>
      <c r="O394" s="26"/>
      <c r="P394" s="26"/>
      <c r="Q394" s="26"/>
      <c r="R394" s="26"/>
      <c r="S394" s="26"/>
      <c r="T394" s="57"/>
      <c r="AT394" s="9" t="s">
        <v>145</v>
      </c>
      <c r="AU394" s="9" t="s">
        <v>77</v>
      </c>
    </row>
    <row r="395" spans="2:51" s="184" customFormat="1" ht="13.5">
      <c r="B395" s="185"/>
      <c r="D395" s="186" t="s">
        <v>147</v>
      </c>
      <c r="E395" s="187"/>
      <c r="F395" s="188" t="s">
        <v>622</v>
      </c>
      <c r="H395" s="189">
        <v>1.752</v>
      </c>
      <c r="I395" s="190"/>
      <c r="L395" s="185"/>
      <c r="M395" s="191"/>
      <c r="N395" s="192"/>
      <c r="O395" s="192"/>
      <c r="P395" s="192"/>
      <c r="Q395" s="192"/>
      <c r="R395" s="192"/>
      <c r="S395" s="192"/>
      <c r="T395" s="193"/>
      <c r="AT395" s="194" t="s">
        <v>147</v>
      </c>
      <c r="AU395" s="194" t="s">
        <v>77</v>
      </c>
      <c r="AV395" s="184" t="s">
        <v>77</v>
      </c>
      <c r="AW395" s="184" t="s">
        <v>30</v>
      </c>
      <c r="AX395" s="184" t="s">
        <v>75</v>
      </c>
      <c r="AY395" s="194" t="s">
        <v>136</v>
      </c>
    </row>
    <row r="396" spans="2:65" s="24" customFormat="1" ht="22.5" customHeight="1">
      <c r="B396" s="167"/>
      <c r="C396" s="218" t="s">
        <v>623</v>
      </c>
      <c r="D396" s="218" t="s">
        <v>344</v>
      </c>
      <c r="E396" s="219" t="s">
        <v>624</v>
      </c>
      <c r="F396" s="220" t="s">
        <v>625</v>
      </c>
      <c r="G396" s="221" t="s">
        <v>467</v>
      </c>
      <c r="H396" s="222">
        <v>1</v>
      </c>
      <c r="I396" s="223">
        <v>3770</v>
      </c>
      <c r="J396" s="224">
        <f>ROUND(I396*H396,2)</f>
        <v>3770</v>
      </c>
      <c r="K396" s="220"/>
      <c r="L396" s="225"/>
      <c r="M396" s="226"/>
      <c r="N396" s="227" t="s">
        <v>38</v>
      </c>
      <c r="O396" s="26"/>
      <c r="P396" s="177">
        <f>O396*H396</f>
        <v>0</v>
      </c>
      <c r="Q396" s="177">
        <v>0.0311</v>
      </c>
      <c r="R396" s="177">
        <f>Q396*H396</f>
        <v>0.0311</v>
      </c>
      <c r="S396" s="177">
        <v>0</v>
      </c>
      <c r="T396" s="178">
        <f>S396*H396</f>
        <v>0</v>
      </c>
      <c r="AR396" s="9" t="s">
        <v>350</v>
      </c>
      <c r="AT396" s="9" t="s">
        <v>344</v>
      </c>
      <c r="AU396" s="9" t="s">
        <v>77</v>
      </c>
      <c r="AY396" s="9" t="s">
        <v>136</v>
      </c>
      <c r="BE396" s="179">
        <f>IF(N396="základní",J396,0)</f>
        <v>3770</v>
      </c>
      <c r="BF396" s="179">
        <f>IF(N396="snížená",J396,0)</f>
        <v>0</v>
      </c>
      <c r="BG396" s="179">
        <f>IF(N396="zákl. přenesená",J396,0)</f>
        <v>0</v>
      </c>
      <c r="BH396" s="179">
        <f>IF(N396="sníž. přenesená",J396,0)</f>
        <v>0</v>
      </c>
      <c r="BI396" s="179">
        <f>IF(N396="nulová",J396,0)</f>
        <v>0</v>
      </c>
      <c r="BJ396" s="9" t="s">
        <v>75</v>
      </c>
      <c r="BK396" s="179">
        <f>ROUND(I396*H396,2)</f>
        <v>3770</v>
      </c>
      <c r="BL396" s="9" t="s">
        <v>143</v>
      </c>
      <c r="BM396" s="9" t="s">
        <v>626</v>
      </c>
    </row>
    <row r="397" spans="1:47" ht="13.5">
      <c r="A397" s="24"/>
      <c r="B397" s="25"/>
      <c r="D397" s="180" t="s">
        <v>145</v>
      </c>
      <c r="F397" s="181" t="s">
        <v>625</v>
      </c>
      <c r="I397" s="182"/>
      <c r="L397" s="25"/>
      <c r="M397" s="183"/>
      <c r="N397" s="26"/>
      <c r="O397" s="26"/>
      <c r="P397" s="26"/>
      <c r="Q397" s="26"/>
      <c r="R397" s="26"/>
      <c r="S397" s="26"/>
      <c r="T397" s="57"/>
      <c r="AT397" s="9" t="s">
        <v>145</v>
      </c>
      <c r="AU397" s="9" t="s">
        <v>77</v>
      </c>
    </row>
    <row r="398" spans="2:51" s="184" customFormat="1" ht="13.5">
      <c r="B398" s="185"/>
      <c r="D398" s="186" t="s">
        <v>147</v>
      </c>
      <c r="E398" s="187"/>
      <c r="F398" s="188" t="s">
        <v>627</v>
      </c>
      <c r="H398" s="189">
        <v>1</v>
      </c>
      <c r="I398" s="190"/>
      <c r="L398" s="185"/>
      <c r="M398" s="191"/>
      <c r="N398" s="192"/>
      <c r="O398" s="192"/>
      <c r="P398" s="192"/>
      <c r="Q398" s="192"/>
      <c r="R398" s="192"/>
      <c r="S398" s="192"/>
      <c r="T398" s="193"/>
      <c r="AT398" s="194" t="s">
        <v>147</v>
      </c>
      <c r="AU398" s="194" t="s">
        <v>77</v>
      </c>
      <c r="AV398" s="184" t="s">
        <v>77</v>
      </c>
      <c r="AW398" s="184" t="s">
        <v>30</v>
      </c>
      <c r="AX398" s="184" t="s">
        <v>75</v>
      </c>
      <c r="AY398" s="194" t="s">
        <v>136</v>
      </c>
    </row>
    <row r="399" spans="2:65" s="24" customFormat="1" ht="22.5" customHeight="1">
      <c r="B399" s="167"/>
      <c r="C399" s="168" t="s">
        <v>628</v>
      </c>
      <c r="D399" s="168" t="s">
        <v>138</v>
      </c>
      <c r="E399" s="169" t="s">
        <v>629</v>
      </c>
      <c r="F399" s="170" t="s">
        <v>630</v>
      </c>
      <c r="G399" s="171" t="s">
        <v>467</v>
      </c>
      <c r="H399" s="172">
        <v>1</v>
      </c>
      <c r="I399" s="173">
        <v>152</v>
      </c>
      <c r="J399" s="174">
        <f>ROUND(I399*H399,2)</f>
        <v>152</v>
      </c>
      <c r="K399" s="170" t="s">
        <v>142</v>
      </c>
      <c r="L399" s="25"/>
      <c r="M399" s="175"/>
      <c r="N399" s="176" t="s">
        <v>38</v>
      </c>
      <c r="O399" s="26"/>
      <c r="P399" s="177">
        <f>O399*H399</f>
        <v>0</v>
      </c>
      <c r="Q399" s="177">
        <v>0</v>
      </c>
      <c r="R399" s="177">
        <f>Q399*H399</f>
        <v>0</v>
      </c>
      <c r="S399" s="177">
        <v>0</v>
      </c>
      <c r="T399" s="178">
        <f>S399*H399</f>
        <v>0</v>
      </c>
      <c r="AR399" s="9" t="s">
        <v>143</v>
      </c>
      <c r="AT399" s="9" t="s">
        <v>138</v>
      </c>
      <c r="AU399" s="9" t="s">
        <v>77</v>
      </c>
      <c r="AY399" s="9" t="s">
        <v>136</v>
      </c>
      <c r="BE399" s="179">
        <f>IF(N399="základní",J399,0)</f>
        <v>152</v>
      </c>
      <c r="BF399" s="179">
        <f>IF(N399="snížená",J399,0)</f>
        <v>0</v>
      </c>
      <c r="BG399" s="179">
        <f>IF(N399="zákl. přenesená",J399,0)</f>
        <v>0</v>
      </c>
      <c r="BH399" s="179">
        <f>IF(N399="sníž. přenesená",J399,0)</f>
        <v>0</v>
      </c>
      <c r="BI399" s="179">
        <f>IF(N399="nulová",J399,0)</f>
        <v>0</v>
      </c>
      <c r="BJ399" s="9" t="s">
        <v>75</v>
      </c>
      <c r="BK399" s="179">
        <f>ROUND(I399*H399,2)</f>
        <v>152</v>
      </c>
      <c r="BL399" s="9" t="s">
        <v>143</v>
      </c>
      <c r="BM399" s="9" t="s">
        <v>631</v>
      </c>
    </row>
    <row r="400" spans="1:47" ht="27">
      <c r="A400" s="24"/>
      <c r="B400" s="25"/>
      <c r="D400" s="186" t="s">
        <v>145</v>
      </c>
      <c r="F400" s="209" t="s">
        <v>632</v>
      </c>
      <c r="I400" s="182"/>
      <c r="L400" s="25"/>
      <c r="M400" s="183"/>
      <c r="N400" s="26"/>
      <c r="O400" s="26"/>
      <c r="P400" s="26"/>
      <c r="Q400" s="26"/>
      <c r="R400" s="26"/>
      <c r="S400" s="26"/>
      <c r="T400" s="57"/>
      <c r="AT400" s="9" t="s">
        <v>145</v>
      </c>
      <c r="AU400" s="9" t="s">
        <v>77</v>
      </c>
    </row>
    <row r="401" spans="1:65" ht="22.5" customHeight="1">
      <c r="A401" s="24"/>
      <c r="B401" s="167"/>
      <c r="C401" s="218" t="s">
        <v>633</v>
      </c>
      <c r="D401" s="218" t="s">
        <v>344</v>
      </c>
      <c r="E401" s="219" t="s">
        <v>634</v>
      </c>
      <c r="F401" s="220" t="s">
        <v>635</v>
      </c>
      <c r="G401" s="221" t="s">
        <v>353</v>
      </c>
      <c r="H401" s="222">
        <v>1.2</v>
      </c>
      <c r="I401" s="223">
        <v>358</v>
      </c>
      <c r="J401" s="224">
        <f>ROUND(I401*H401,2)</f>
        <v>429.6</v>
      </c>
      <c r="K401" s="220"/>
      <c r="L401" s="225"/>
      <c r="M401" s="226"/>
      <c r="N401" s="227" t="s">
        <v>38</v>
      </c>
      <c r="O401" s="26"/>
      <c r="P401" s="177">
        <f>O401*H401</f>
        <v>0</v>
      </c>
      <c r="Q401" s="177">
        <v>0.005</v>
      </c>
      <c r="R401" s="177">
        <f>Q401*H401</f>
        <v>0.006</v>
      </c>
      <c r="S401" s="177">
        <v>0</v>
      </c>
      <c r="T401" s="178">
        <f>S401*H401</f>
        <v>0</v>
      </c>
      <c r="AR401" s="9" t="s">
        <v>350</v>
      </c>
      <c r="AT401" s="9" t="s">
        <v>344</v>
      </c>
      <c r="AU401" s="9" t="s">
        <v>77</v>
      </c>
      <c r="AY401" s="9" t="s">
        <v>136</v>
      </c>
      <c r="BE401" s="179">
        <f>IF(N401="základní",J401,0)</f>
        <v>429.6</v>
      </c>
      <c r="BF401" s="179">
        <f>IF(N401="snížená",J401,0)</f>
        <v>0</v>
      </c>
      <c r="BG401" s="179">
        <f>IF(N401="zákl. přenesená",J401,0)</f>
        <v>0</v>
      </c>
      <c r="BH401" s="179">
        <f>IF(N401="sníž. přenesená",J401,0)</f>
        <v>0</v>
      </c>
      <c r="BI401" s="179">
        <f>IF(N401="nulová",J401,0)</f>
        <v>0</v>
      </c>
      <c r="BJ401" s="9" t="s">
        <v>75</v>
      </c>
      <c r="BK401" s="179">
        <f>ROUND(I401*H401,2)</f>
        <v>429.6</v>
      </c>
      <c r="BL401" s="9" t="s">
        <v>143</v>
      </c>
      <c r="BM401" s="9" t="s">
        <v>636</v>
      </c>
    </row>
    <row r="402" spans="1:47" ht="13.5">
      <c r="A402" s="24"/>
      <c r="B402" s="25"/>
      <c r="D402" s="180" t="s">
        <v>145</v>
      </c>
      <c r="F402" s="181" t="s">
        <v>635</v>
      </c>
      <c r="I402" s="182"/>
      <c r="L402" s="25"/>
      <c r="M402" s="183"/>
      <c r="N402" s="26"/>
      <c r="O402" s="26"/>
      <c r="P402" s="26"/>
      <c r="Q402" s="26"/>
      <c r="R402" s="26"/>
      <c r="S402" s="26"/>
      <c r="T402" s="57"/>
      <c r="AT402" s="9" t="s">
        <v>145</v>
      </c>
      <c r="AU402" s="9" t="s">
        <v>77</v>
      </c>
    </row>
    <row r="403" spans="2:51" s="184" customFormat="1" ht="13.5">
      <c r="B403" s="185"/>
      <c r="D403" s="186" t="s">
        <v>147</v>
      </c>
      <c r="E403" s="187"/>
      <c r="F403" s="188" t="s">
        <v>637</v>
      </c>
      <c r="H403" s="189">
        <v>1.2</v>
      </c>
      <c r="I403" s="190"/>
      <c r="L403" s="185"/>
      <c r="M403" s="191"/>
      <c r="N403" s="192"/>
      <c r="O403" s="192"/>
      <c r="P403" s="192"/>
      <c r="Q403" s="192"/>
      <c r="R403" s="192"/>
      <c r="S403" s="192"/>
      <c r="T403" s="193"/>
      <c r="AT403" s="194" t="s">
        <v>147</v>
      </c>
      <c r="AU403" s="194" t="s">
        <v>77</v>
      </c>
      <c r="AV403" s="184" t="s">
        <v>77</v>
      </c>
      <c r="AW403" s="184" t="s">
        <v>30</v>
      </c>
      <c r="AX403" s="184" t="s">
        <v>75</v>
      </c>
      <c r="AY403" s="194" t="s">
        <v>136</v>
      </c>
    </row>
    <row r="404" spans="2:65" s="24" customFormat="1" ht="22.5" customHeight="1">
      <c r="B404" s="167"/>
      <c r="C404" s="168" t="s">
        <v>638</v>
      </c>
      <c r="D404" s="168" t="s">
        <v>138</v>
      </c>
      <c r="E404" s="169" t="s">
        <v>639</v>
      </c>
      <c r="F404" s="170" t="s">
        <v>640</v>
      </c>
      <c r="G404" s="171" t="s">
        <v>585</v>
      </c>
      <c r="H404" s="229">
        <v>51.5</v>
      </c>
      <c r="I404" s="173">
        <v>1.1</v>
      </c>
      <c r="J404" s="174">
        <f>ROUND(I404*H404,2)</f>
        <v>56.65</v>
      </c>
      <c r="K404" s="170" t="s">
        <v>142</v>
      </c>
      <c r="L404" s="25"/>
      <c r="M404" s="175"/>
      <c r="N404" s="176" t="s">
        <v>38</v>
      </c>
      <c r="O404" s="26"/>
      <c r="P404" s="177">
        <f>O404*H404</f>
        <v>0</v>
      </c>
      <c r="Q404" s="177">
        <v>0</v>
      </c>
      <c r="R404" s="177">
        <f>Q404*H404</f>
        <v>0</v>
      </c>
      <c r="S404" s="177">
        <v>0</v>
      </c>
      <c r="T404" s="178">
        <f>S404*H404</f>
        <v>0</v>
      </c>
      <c r="AR404" s="9" t="s">
        <v>143</v>
      </c>
      <c r="AT404" s="9" t="s">
        <v>138</v>
      </c>
      <c r="AU404" s="9" t="s">
        <v>77</v>
      </c>
      <c r="AY404" s="9" t="s">
        <v>136</v>
      </c>
      <c r="BE404" s="179">
        <f>IF(N404="základní",J404,0)</f>
        <v>56.65</v>
      </c>
      <c r="BF404" s="179">
        <f>IF(N404="snížená",J404,0)</f>
        <v>0</v>
      </c>
      <c r="BG404" s="179">
        <f>IF(N404="zákl. přenesená",J404,0)</f>
        <v>0</v>
      </c>
      <c r="BH404" s="179">
        <f>IF(N404="sníž. přenesená",J404,0)</f>
        <v>0</v>
      </c>
      <c r="BI404" s="179">
        <f>IF(N404="nulová",J404,0)</f>
        <v>0</v>
      </c>
      <c r="BJ404" s="9" t="s">
        <v>75</v>
      </c>
      <c r="BK404" s="179">
        <f>ROUND(I404*H404,2)</f>
        <v>56.65</v>
      </c>
      <c r="BL404" s="9" t="s">
        <v>143</v>
      </c>
      <c r="BM404" s="9" t="s">
        <v>641</v>
      </c>
    </row>
    <row r="405" spans="1:47" ht="27">
      <c r="A405" s="24"/>
      <c r="B405" s="25"/>
      <c r="D405" s="180" t="s">
        <v>145</v>
      </c>
      <c r="F405" s="181" t="s">
        <v>642</v>
      </c>
      <c r="I405" s="182"/>
      <c r="L405" s="25"/>
      <c r="M405" s="183"/>
      <c r="N405" s="26"/>
      <c r="O405" s="26"/>
      <c r="P405" s="26"/>
      <c r="Q405" s="26"/>
      <c r="R405" s="26"/>
      <c r="S405" s="26"/>
      <c r="T405" s="57"/>
      <c r="AT405" s="9" t="s">
        <v>145</v>
      </c>
      <c r="AU405" s="9" t="s">
        <v>77</v>
      </c>
    </row>
    <row r="406" spans="2:63" s="152" customFormat="1" ht="29.85" customHeight="1">
      <c r="B406" s="153"/>
      <c r="D406" s="164" t="s">
        <v>66</v>
      </c>
      <c r="E406" s="165" t="s">
        <v>643</v>
      </c>
      <c r="F406" s="165" t="s">
        <v>644</v>
      </c>
      <c r="I406" s="156"/>
      <c r="J406" s="166">
        <f>BK406</f>
        <v>1115835.95</v>
      </c>
      <c r="L406" s="153"/>
      <c r="M406" s="158"/>
      <c r="N406" s="159"/>
      <c r="O406" s="159"/>
      <c r="P406" s="160">
        <f>SUM(P407:P413)</f>
        <v>0</v>
      </c>
      <c r="Q406" s="159"/>
      <c r="R406" s="160">
        <f>SUM(R407:R413)</f>
        <v>14.750000000000002</v>
      </c>
      <c r="S406" s="159"/>
      <c r="T406" s="161">
        <f>SUM(T407:T413)</f>
        <v>0</v>
      </c>
      <c r="AR406" s="154" t="s">
        <v>77</v>
      </c>
      <c r="AT406" s="162" t="s">
        <v>66</v>
      </c>
      <c r="AU406" s="162" t="s">
        <v>75</v>
      </c>
      <c r="AY406" s="154" t="s">
        <v>136</v>
      </c>
      <c r="BK406" s="163">
        <f>SUM(BK407:BK413)</f>
        <v>1115835.95</v>
      </c>
    </row>
    <row r="407" spans="2:65" s="24" customFormat="1" ht="31.5" customHeight="1">
      <c r="B407" s="167"/>
      <c r="C407" s="168" t="s">
        <v>645</v>
      </c>
      <c r="D407" s="168" t="s">
        <v>138</v>
      </c>
      <c r="E407" s="169" t="s">
        <v>646</v>
      </c>
      <c r="F407" s="170" t="s">
        <v>647</v>
      </c>
      <c r="G407" s="171" t="s">
        <v>467</v>
      </c>
      <c r="H407" s="172">
        <v>1</v>
      </c>
      <c r="I407" s="173">
        <v>725895</v>
      </c>
      <c r="J407" s="174">
        <f>ROUND(I407*H407,2)</f>
        <v>725895</v>
      </c>
      <c r="K407" s="170"/>
      <c r="L407" s="25"/>
      <c r="M407" s="175"/>
      <c r="N407" s="176" t="s">
        <v>38</v>
      </c>
      <c r="O407" s="26"/>
      <c r="P407" s="177">
        <f>O407*H407</f>
        <v>0</v>
      </c>
      <c r="Q407" s="177">
        <v>2.95</v>
      </c>
      <c r="R407" s="177">
        <f>Q407*H407</f>
        <v>2.95</v>
      </c>
      <c r="S407" s="177">
        <v>0</v>
      </c>
      <c r="T407" s="178">
        <f>S407*H407</f>
        <v>0</v>
      </c>
      <c r="AR407" s="9" t="s">
        <v>143</v>
      </c>
      <c r="AT407" s="9" t="s">
        <v>138</v>
      </c>
      <c r="AU407" s="9" t="s">
        <v>77</v>
      </c>
      <c r="AY407" s="9" t="s">
        <v>136</v>
      </c>
      <c r="BE407" s="179">
        <f>IF(N407="základní",J407,0)</f>
        <v>725895</v>
      </c>
      <c r="BF407" s="179">
        <f>IF(N407="snížená",J407,0)</f>
        <v>0</v>
      </c>
      <c r="BG407" s="179">
        <f>IF(N407="zákl. přenesená",J407,0)</f>
        <v>0</v>
      </c>
      <c r="BH407" s="179">
        <f>IF(N407="sníž. přenesená",J407,0)</f>
        <v>0</v>
      </c>
      <c r="BI407" s="179">
        <f>IF(N407="nulová",J407,0)</f>
        <v>0</v>
      </c>
      <c r="BJ407" s="9" t="s">
        <v>75</v>
      </c>
      <c r="BK407" s="179">
        <f>ROUND(I407*H407,2)</f>
        <v>725895</v>
      </c>
      <c r="BL407" s="9" t="s">
        <v>143</v>
      </c>
      <c r="BM407" s="9" t="s">
        <v>648</v>
      </c>
    </row>
    <row r="408" spans="1:47" ht="13.5">
      <c r="A408" s="24"/>
      <c r="B408" s="25"/>
      <c r="D408" s="186" t="s">
        <v>145</v>
      </c>
      <c r="F408" s="209" t="s">
        <v>647</v>
      </c>
      <c r="I408" s="182"/>
      <c r="L408" s="25"/>
      <c r="M408" s="183"/>
      <c r="N408" s="26"/>
      <c r="O408" s="26"/>
      <c r="P408" s="26"/>
      <c r="Q408" s="26"/>
      <c r="R408" s="26"/>
      <c r="S408" s="26"/>
      <c r="T408" s="57"/>
      <c r="AT408" s="9" t="s">
        <v>145</v>
      </c>
      <c r="AU408" s="9" t="s">
        <v>77</v>
      </c>
    </row>
    <row r="409" spans="1:65" ht="22.5" customHeight="1">
      <c r="A409" s="24"/>
      <c r="B409" s="167"/>
      <c r="C409" s="168" t="s">
        <v>649</v>
      </c>
      <c r="D409" s="168" t="s">
        <v>138</v>
      </c>
      <c r="E409" s="169" t="s">
        <v>650</v>
      </c>
      <c r="F409" s="170" t="s">
        <v>651</v>
      </c>
      <c r="G409" s="171" t="s">
        <v>467</v>
      </c>
      <c r="H409" s="172">
        <v>1</v>
      </c>
      <c r="I409" s="173">
        <v>350000</v>
      </c>
      <c r="J409" s="174">
        <f>ROUND(I409*H409,2)</f>
        <v>350000</v>
      </c>
      <c r="K409" s="170"/>
      <c r="L409" s="25"/>
      <c r="M409" s="175"/>
      <c r="N409" s="176" t="s">
        <v>38</v>
      </c>
      <c r="O409" s="26"/>
      <c r="P409" s="177">
        <f>O409*H409</f>
        <v>0</v>
      </c>
      <c r="Q409" s="177">
        <v>2.95</v>
      </c>
      <c r="R409" s="177">
        <f>Q409*H409</f>
        <v>2.95</v>
      </c>
      <c r="S409" s="177">
        <v>0</v>
      </c>
      <c r="T409" s="178">
        <f>S409*H409</f>
        <v>0</v>
      </c>
      <c r="AR409" s="9" t="s">
        <v>143</v>
      </c>
      <c r="AT409" s="9" t="s">
        <v>138</v>
      </c>
      <c r="AU409" s="9" t="s">
        <v>77</v>
      </c>
      <c r="AY409" s="9" t="s">
        <v>136</v>
      </c>
      <c r="BE409" s="179">
        <f>IF(N409="základní",J409,0)</f>
        <v>350000</v>
      </c>
      <c r="BF409" s="179">
        <f>IF(N409="snížená",J409,0)</f>
        <v>0</v>
      </c>
      <c r="BG409" s="179">
        <f>IF(N409="zákl. přenesená",J409,0)</f>
        <v>0</v>
      </c>
      <c r="BH409" s="179">
        <f>IF(N409="sníž. přenesená",J409,0)</f>
        <v>0</v>
      </c>
      <c r="BI409" s="179">
        <f>IF(N409="nulová",J409,0)</f>
        <v>0</v>
      </c>
      <c r="BJ409" s="9" t="s">
        <v>75</v>
      </c>
      <c r="BK409" s="179">
        <f>ROUND(I409*H409,2)</f>
        <v>350000</v>
      </c>
      <c r="BL409" s="9" t="s">
        <v>143</v>
      </c>
      <c r="BM409" s="9" t="s">
        <v>652</v>
      </c>
    </row>
    <row r="410" spans="1:65" ht="22.5" customHeight="1">
      <c r="A410" s="24"/>
      <c r="B410" s="167"/>
      <c r="C410" s="168" t="s">
        <v>653</v>
      </c>
      <c r="D410" s="168" t="s">
        <v>138</v>
      </c>
      <c r="E410" s="169" t="s">
        <v>654</v>
      </c>
      <c r="F410" s="170" t="s">
        <v>655</v>
      </c>
      <c r="G410" s="171" t="s">
        <v>467</v>
      </c>
      <c r="H410" s="172">
        <v>1</v>
      </c>
      <c r="I410" s="173">
        <v>15560</v>
      </c>
      <c r="J410" s="174">
        <f>ROUND(I410*H410,2)</f>
        <v>15560</v>
      </c>
      <c r="K410" s="170"/>
      <c r="L410" s="25"/>
      <c r="M410" s="175"/>
      <c r="N410" s="176" t="s">
        <v>38</v>
      </c>
      <c r="O410" s="26"/>
      <c r="P410" s="177">
        <f>O410*H410</f>
        <v>0</v>
      </c>
      <c r="Q410" s="177">
        <v>2.95</v>
      </c>
      <c r="R410" s="177">
        <f>Q410*H410</f>
        <v>2.95</v>
      </c>
      <c r="S410" s="177">
        <v>0</v>
      </c>
      <c r="T410" s="178">
        <f>S410*H410</f>
        <v>0</v>
      </c>
      <c r="AR410" s="9" t="s">
        <v>143</v>
      </c>
      <c r="AT410" s="9" t="s">
        <v>138</v>
      </c>
      <c r="AU410" s="9" t="s">
        <v>77</v>
      </c>
      <c r="AY410" s="9" t="s">
        <v>136</v>
      </c>
      <c r="BE410" s="179">
        <f>IF(N410="základní",J410,0)</f>
        <v>15560</v>
      </c>
      <c r="BF410" s="179">
        <f>IF(N410="snížená",J410,0)</f>
        <v>0</v>
      </c>
      <c r="BG410" s="179">
        <f>IF(N410="zákl. přenesená",J410,0)</f>
        <v>0</v>
      </c>
      <c r="BH410" s="179">
        <f>IF(N410="sníž. přenesená",J410,0)</f>
        <v>0</v>
      </c>
      <c r="BI410" s="179">
        <f>IF(N410="nulová",J410,0)</f>
        <v>0</v>
      </c>
      <c r="BJ410" s="9" t="s">
        <v>75</v>
      </c>
      <c r="BK410" s="179">
        <f>ROUND(I410*H410,2)</f>
        <v>15560</v>
      </c>
      <c r="BL410" s="9" t="s">
        <v>143</v>
      </c>
      <c r="BM410" s="9" t="s">
        <v>656</v>
      </c>
    </row>
    <row r="411" spans="1:65" ht="31.5" customHeight="1">
      <c r="A411" s="24"/>
      <c r="B411" s="167"/>
      <c r="C411" s="168" t="s">
        <v>657</v>
      </c>
      <c r="D411" s="168" t="s">
        <v>138</v>
      </c>
      <c r="E411" s="169" t="s">
        <v>658</v>
      </c>
      <c r="F411" s="170" t="s">
        <v>659</v>
      </c>
      <c r="G411" s="171" t="s">
        <v>467</v>
      </c>
      <c r="H411" s="172">
        <v>2</v>
      </c>
      <c r="I411" s="173">
        <v>5960</v>
      </c>
      <c r="J411" s="174">
        <f>ROUND(I411*H411,2)</f>
        <v>11920</v>
      </c>
      <c r="K411" s="170"/>
      <c r="L411" s="25"/>
      <c r="M411" s="175"/>
      <c r="N411" s="176" t="s">
        <v>38</v>
      </c>
      <c r="O411" s="26"/>
      <c r="P411" s="177">
        <f>O411*H411</f>
        <v>0</v>
      </c>
      <c r="Q411" s="177">
        <v>2.95</v>
      </c>
      <c r="R411" s="177">
        <f>Q411*H411</f>
        <v>5.9</v>
      </c>
      <c r="S411" s="177">
        <v>0</v>
      </c>
      <c r="T411" s="178">
        <f>S411*H411</f>
        <v>0</v>
      </c>
      <c r="AR411" s="9" t="s">
        <v>143</v>
      </c>
      <c r="AT411" s="9" t="s">
        <v>138</v>
      </c>
      <c r="AU411" s="9" t="s">
        <v>77</v>
      </c>
      <c r="AY411" s="9" t="s">
        <v>136</v>
      </c>
      <c r="BE411" s="179">
        <f>IF(N411="základní",J411,0)</f>
        <v>11920</v>
      </c>
      <c r="BF411" s="179">
        <f>IF(N411="snížená",J411,0)</f>
        <v>0</v>
      </c>
      <c r="BG411" s="179">
        <f>IF(N411="zákl. přenesená",J411,0)</f>
        <v>0</v>
      </c>
      <c r="BH411" s="179">
        <f>IF(N411="sníž. přenesená",J411,0)</f>
        <v>0</v>
      </c>
      <c r="BI411" s="179">
        <f>IF(N411="nulová",J411,0)</f>
        <v>0</v>
      </c>
      <c r="BJ411" s="9" t="s">
        <v>75</v>
      </c>
      <c r="BK411" s="179">
        <f>ROUND(I411*H411,2)</f>
        <v>11920</v>
      </c>
      <c r="BL411" s="9" t="s">
        <v>143</v>
      </c>
      <c r="BM411" s="9" t="s">
        <v>660</v>
      </c>
    </row>
    <row r="412" spans="1:65" ht="22.5" customHeight="1">
      <c r="A412" s="24"/>
      <c r="B412" s="167"/>
      <c r="C412" s="168" t="s">
        <v>661</v>
      </c>
      <c r="D412" s="168" t="s">
        <v>138</v>
      </c>
      <c r="E412" s="169" t="s">
        <v>662</v>
      </c>
      <c r="F412" s="170" t="s">
        <v>663</v>
      </c>
      <c r="G412" s="171" t="s">
        <v>585</v>
      </c>
      <c r="H412" s="229">
        <v>6884.5</v>
      </c>
      <c r="I412" s="173">
        <v>1.81</v>
      </c>
      <c r="J412" s="174">
        <f>ROUND(I412*H412,2)</f>
        <v>12460.95</v>
      </c>
      <c r="K412" s="170" t="s">
        <v>142</v>
      </c>
      <c r="L412" s="25"/>
      <c r="M412" s="175"/>
      <c r="N412" s="176" t="s">
        <v>38</v>
      </c>
      <c r="O412" s="26"/>
      <c r="P412" s="177">
        <f>O412*H412</f>
        <v>0</v>
      </c>
      <c r="Q412" s="177">
        <v>0</v>
      </c>
      <c r="R412" s="177">
        <f>Q412*H412</f>
        <v>0</v>
      </c>
      <c r="S412" s="177">
        <v>0</v>
      </c>
      <c r="T412" s="178">
        <f>S412*H412</f>
        <v>0</v>
      </c>
      <c r="AR412" s="9" t="s">
        <v>143</v>
      </c>
      <c r="AT412" s="9" t="s">
        <v>138</v>
      </c>
      <c r="AU412" s="9" t="s">
        <v>77</v>
      </c>
      <c r="AY412" s="9" t="s">
        <v>136</v>
      </c>
      <c r="BE412" s="179">
        <f>IF(N412="základní",J412,0)</f>
        <v>12460.95</v>
      </c>
      <c r="BF412" s="179">
        <f>IF(N412="snížená",J412,0)</f>
        <v>0</v>
      </c>
      <c r="BG412" s="179">
        <f>IF(N412="zákl. přenesená",J412,0)</f>
        <v>0</v>
      </c>
      <c r="BH412" s="179">
        <f>IF(N412="sníž. přenesená",J412,0)</f>
        <v>0</v>
      </c>
      <c r="BI412" s="179">
        <f>IF(N412="nulová",J412,0)</f>
        <v>0</v>
      </c>
      <c r="BJ412" s="9" t="s">
        <v>75</v>
      </c>
      <c r="BK412" s="179">
        <f>ROUND(I412*H412,2)</f>
        <v>12460.95</v>
      </c>
      <c r="BL412" s="9" t="s">
        <v>143</v>
      </c>
      <c r="BM412" s="9" t="s">
        <v>664</v>
      </c>
    </row>
    <row r="413" spans="1:47" ht="27">
      <c r="A413" s="24"/>
      <c r="B413" s="25"/>
      <c r="D413" s="180" t="s">
        <v>145</v>
      </c>
      <c r="F413" s="181" t="s">
        <v>665</v>
      </c>
      <c r="I413" s="182"/>
      <c r="L413" s="25"/>
      <c r="M413" s="183"/>
      <c r="N413" s="26"/>
      <c r="O413" s="26"/>
      <c r="P413" s="26"/>
      <c r="Q413" s="26"/>
      <c r="R413" s="26"/>
      <c r="S413" s="26"/>
      <c r="T413" s="57"/>
      <c r="AT413" s="9" t="s">
        <v>145</v>
      </c>
      <c r="AU413" s="9" t="s">
        <v>77</v>
      </c>
    </row>
    <row r="414" spans="2:63" s="152" customFormat="1" ht="29.85" customHeight="1">
      <c r="B414" s="153"/>
      <c r="D414" s="164" t="s">
        <v>66</v>
      </c>
      <c r="E414" s="165" t="s">
        <v>666</v>
      </c>
      <c r="F414" s="165" t="s">
        <v>667</v>
      </c>
      <c r="I414" s="156"/>
      <c r="J414" s="166">
        <f>BK414</f>
        <v>4409.79</v>
      </c>
      <c r="L414" s="153"/>
      <c r="M414" s="158"/>
      <c r="N414" s="159"/>
      <c r="O414" s="159"/>
      <c r="P414" s="160">
        <f>SUM(P415:P431)</f>
        <v>0</v>
      </c>
      <c r="Q414" s="159"/>
      <c r="R414" s="160">
        <f>SUM(R415:R431)</f>
        <v>0.10939259999999999</v>
      </c>
      <c r="S414" s="159"/>
      <c r="T414" s="161">
        <f>SUM(T415:T431)</f>
        <v>0</v>
      </c>
      <c r="AR414" s="154" t="s">
        <v>77</v>
      </c>
      <c r="AT414" s="162" t="s">
        <v>66</v>
      </c>
      <c r="AU414" s="162" t="s">
        <v>75</v>
      </c>
      <c r="AY414" s="154" t="s">
        <v>136</v>
      </c>
      <c r="BK414" s="163">
        <f>SUM(BK415:BK431)</f>
        <v>4409.79</v>
      </c>
    </row>
    <row r="415" spans="2:65" s="24" customFormat="1" ht="22.5" customHeight="1">
      <c r="B415" s="167"/>
      <c r="C415" s="168" t="s">
        <v>668</v>
      </c>
      <c r="D415" s="168" t="s">
        <v>138</v>
      </c>
      <c r="E415" s="169" t="s">
        <v>669</v>
      </c>
      <c r="F415" s="170" t="s">
        <v>670</v>
      </c>
      <c r="G415" s="171" t="s">
        <v>353</v>
      </c>
      <c r="H415" s="172">
        <v>9.1</v>
      </c>
      <c r="I415" s="173">
        <v>67.8</v>
      </c>
      <c r="J415" s="174">
        <f>ROUND(I415*H415,2)</f>
        <v>616.98</v>
      </c>
      <c r="K415" s="170" t="s">
        <v>142</v>
      </c>
      <c r="L415" s="25"/>
      <c r="M415" s="175"/>
      <c r="N415" s="176" t="s">
        <v>38</v>
      </c>
      <c r="O415" s="26"/>
      <c r="P415" s="177">
        <f>O415*H415</f>
        <v>0</v>
      </c>
      <c r="Q415" s="177">
        <v>0.00028</v>
      </c>
      <c r="R415" s="177">
        <f>Q415*H415</f>
        <v>0.0025479999999999995</v>
      </c>
      <c r="S415" s="177">
        <v>0</v>
      </c>
      <c r="T415" s="178">
        <f>S415*H415</f>
        <v>0</v>
      </c>
      <c r="AR415" s="9" t="s">
        <v>143</v>
      </c>
      <c r="AT415" s="9" t="s">
        <v>138</v>
      </c>
      <c r="AU415" s="9" t="s">
        <v>77</v>
      </c>
      <c r="AY415" s="9" t="s">
        <v>136</v>
      </c>
      <c r="BE415" s="179">
        <f>IF(N415="základní",J415,0)</f>
        <v>616.98</v>
      </c>
      <c r="BF415" s="179">
        <f>IF(N415="snížená",J415,0)</f>
        <v>0</v>
      </c>
      <c r="BG415" s="179">
        <f>IF(N415="zákl. přenesená",J415,0)</f>
        <v>0</v>
      </c>
      <c r="BH415" s="179">
        <f>IF(N415="sníž. přenesená",J415,0)</f>
        <v>0</v>
      </c>
      <c r="BI415" s="179">
        <f>IF(N415="nulová",J415,0)</f>
        <v>0</v>
      </c>
      <c r="BJ415" s="9" t="s">
        <v>75</v>
      </c>
      <c r="BK415" s="179">
        <f>ROUND(I415*H415,2)</f>
        <v>616.98</v>
      </c>
      <c r="BL415" s="9" t="s">
        <v>143</v>
      </c>
      <c r="BM415" s="9" t="s">
        <v>671</v>
      </c>
    </row>
    <row r="416" spans="1:47" ht="13.5">
      <c r="A416" s="24"/>
      <c r="B416" s="25"/>
      <c r="D416" s="180" t="s">
        <v>145</v>
      </c>
      <c r="F416" s="181" t="s">
        <v>672</v>
      </c>
      <c r="I416" s="182"/>
      <c r="L416" s="25"/>
      <c r="M416" s="183"/>
      <c r="N416" s="26"/>
      <c r="O416" s="26"/>
      <c r="P416" s="26"/>
      <c r="Q416" s="26"/>
      <c r="R416" s="26"/>
      <c r="S416" s="26"/>
      <c r="T416" s="57"/>
      <c r="AT416" s="9" t="s">
        <v>145</v>
      </c>
      <c r="AU416" s="9" t="s">
        <v>77</v>
      </c>
    </row>
    <row r="417" spans="2:51" s="184" customFormat="1" ht="13.5">
      <c r="B417" s="185"/>
      <c r="D417" s="186" t="s">
        <v>147</v>
      </c>
      <c r="E417" s="187"/>
      <c r="F417" s="188" t="s">
        <v>673</v>
      </c>
      <c r="H417" s="189">
        <v>9.1</v>
      </c>
      <c r="I417" s="190"/>
      <c r="L417" s="185"/>
      <c r="M417" s="191"/>
      <c r="N417" s="192"/>
      <c r="O417" s="192"/>
      <c r="P417" s="192"/>
      <c r="Q417" s="192"/>
      <c r="R417" s="192"/>
      <c r="S417" s="192"/>
      <c r="T417" s="193"/>
      <c r="AT417" s="194" t="s">
        <v>147</v>
      </c>
      <c r="AU417" s="194" t="s">
        <v>77</v>
      </c>
      <c r="AV417" s="184" t="s">
        <v>77</v>
      </c>
      <c r="AW417" s="184" t="s">
        <v>30</v>
      </c>
      <c r="AX417" s="184" t="s">
        <v>75</v>
      </c>
      <c r="AY417" s="194" t="s">
        <v>136</v>
      </c>
    </row>
    <row r="418" spans="2:65" s="24" customFormat="1" ht="22.5" customHeight="1">
      <c r="B418" s="167"/>
      <c r="C418" s="168" t="s">
        <v>674</v>
      </c>
      <c r="D418" s="168" t="s">
        <v>138</v>
      </c>
      <c r="E418" s="169" t="s">
        <v>675</v>
      </c>
      <c r="F418" s="170" t="s">
        <v>676</v>
      </c>
      <c r="G418" s="171" t="s">
        <v>141</v>
      </c>
      <c r="H418" s="172">
        <v>3.66</v>
      </c>
      <c r="I418" s="173">
        <v>283</v>
      </c>
      <c r="J418" s="174">
        <f>ROUND(I418*H418,2)</f>
        <v>1035.78</v>
      </c>
      <c r="K418" s="170" t="s">
        <v>142</v>
      </c>
      <c r="L418" s="25"/>
      <c r="M418" s="175"/>
      <c r="N418" s="176" t="s">
        <v>38</v>
      </c>
      <c r="O418" s="26"/>
      <c r="P418" s="177">
        <f>O418*H418</f>
        <v>0</v>
      </c>
      <c r="Q418" s="177">
        <v>0.00367</v>
      </c>
      <c r="R418" s="177">
        <f>Q418*H418</f>
        <v>0.0134322</v>
      </c>
      <c r="S418" s="177">
        <v>0</v>
      </c>
      <c r="T418" s="178">
        <f>S418*H418</f>
        <v>0</v>
      </c>
      <c r="AR418" s="9" t="s">
        <v>143</v>
      </c>
      <c r="AT418" s="9" t="s">
        <v>138</v>
      </c>
      <c r="AU418" s="9" t="s">
        <v>77</v>
      </c>
      <c r="AY418" s="9" t="s">
        <v>136</v>
      </c>
      <c r="BE418" s="179">
        <f>IF(N418="základní",J418,0)</f>
        <v>1035.78</v>
      </c>
      <c r="BF418" s="179">
        <f>IF(N418="snížená",J418,0)</f>
        <v>0</v>
      </c>
      <c r="BG418" s="179">
        <f>IF(N418="zákl. přenesená",J418,0)</f>
        <v>0</v>
      </c>
      <c r="BH418" s="179">
        <f>IF(N418="sníž. přenesená",J418,0)</f>
        <v>0</v>
      </c>
      <c r="BI418" s="179">
        <f>IF(N418="nulová",J418,0)</f>
        <v>0</v>
      </c>
      <c r="BJ418" s="9" t="s">
        <v>75</v>
      </c>
      <c r="BK418" s="179">
        <f>ROUND(I418*H418,2)</f>
        <v>1035.78</v>
      </c>
      <c r="BL418" s="9" t="s">
        <v>143</v>
      </c>
      <c r="BM418" s="9" t="s">
        <v>677</v>
      </c>
    </row>
    <row r="419" spans="1:47" ht="27">
      <c r="A419" s="24"/>
      <c r="B419" s="25"/>
      <c r="D419" s="180" t="s">
        <v>145</v>
      </c>
      <c r="F419" s="181" t="s">
        <v>678</v>
      </c>
      <c r="I419" s="182"/>
      <c r="L419" s="25"/>
      <c r="M419" s="183"/>
      <c r="N419" s="26"/>
      <c r="O419" s="26"/>
      <c r="P419" s="26"/>
      <c r="Q419" s="26"/>
      <c r="R419" s="26"/>
      <c r="S419" s="26"/>
      <c r="T419" s="57"/>
      <c r="AT419" s="9" t="s">
        <v>145</v>
      </c>
      <c r="AU419" s="9" t="s">
        <v>77</v>
      </c>
    </row>
    <row r="420" spans="2:51" s="184" customFormat="1" ht="13.5">
      <c r="B420" s="185"/>
      <c r="D420" s="186" t="s">
        <v>147</v>
      </c>
      <c r="E420" s="187"/>
      <c r="F420" s="188" t="s">
        <v>679</v>
      </c>
      <c r="H420" s="189">
        <v>3.66</v>
      </c>
      <c r="I420" s="190"/>
      <c r="L420" s="185"/>
      <c r="M420" s="191"/>
      <c r="N420" s="192"/>
      <c r="O420" s="192"/>
      <c r="P420" s="192"/>
      <c r="Q420" s="192"/>
      <c r="R420" s="192"/>
      <c r="S420" s="192"/>
      <c r="T420" s="193"/>
      <c r="AT420" s="194" t="s">
        <v>147</v>
      </c>
      <c r="AU420" s="194" t="s">
        <v>77</v>
      </c>
      <c r="AV420" s="184" t="s">
        <v>77</v>
      </c>
      <c r="AW420" s="184" t="s">
        <v>30</v>
      </c>
      <c r="AX420" s="184" t="s">
        <v>75</v>
      </c>
      <c r="AY420" s="194" t="s">
        <v>136</v>
      </c>
    </row>
    <row r="421" spans="2:65" s="24" customFormat="1" ht="22.5" customHeight="1">
      <c r="B421" s="167"/>
      <c r="C421" s="218" t="s">
        <v>680</v>
      </c>
      <c r="D421" s="218" t="s">
        <v>344</v>
      </c>
      <c r="E421" s="219" t="s">
        <v>681</v>
      </c>
      <c r="F421" s="220" t="s">
        <v>682</v>
      </c>
      <c r="G421" s="221" t="s">
        <v>141</v>
      </c>
      <c r="H421" s="222">
        <v>5.528</v>
      </c>
      <c r="I421" s="223">
        <v>350</v>
      </c>
      <c r="J421" s="224">
        <f>ROUND(I421*H421,2)</f>
        <v>1934.8</v>
      </c>
      <c r="K421" s="220"/>
      <c r="L421" s="225"/>
      <c r="M421" s="226"/>
      <c r="N421" s="227" t="s">
        <v>38</v>
      </c>
      <c r="O421" s="26"/>
      <c r="P421" s="177">
        <f>O421*H421</f>
        <v>0</v>
      </c>
      <c r="Q421" s="177">
        <v>0.0118</v>
      </c>
      <c r="R421" s="177">
        <f>Q421*H421</f>
        <v>0.0652304</v>
      </c>
      <c r="S421" s="177">
        <v>0</v>
      </c>
      <c r="T421" s="178">
        <f>S421*H421</f>
        <v>0</v>
      </c>
      <c r="AR421" s="9" t="s">
        <v>350</v>
      </c>
      <c r="AT421" s="9" t="s">
        <v>344</v>
      </c>
      <c r="AU421" s="9" t="s">
        <v>77</v>
      </c>
      <c r="AY421" s="9" t="s">
        <v>136</v>
      </c>
      <c r="BE421" s="179">
        <f>IF(N421="základní",J421,0)</f>
        <v>1934.8</v>
      </c>
      <c r="BF421" s="179">
        <f>IF(N421="snížená",J421,0)</f>
        <v>0</v>
      </c>
      <c r="BG421" s="179">
        <f>IF(N421="zákl. přenesená",J421,0)</f>
        <v>0</v>
      </c>
      <c r="BH421" s="179">
        <f>IF(N421="sníž. přenesená",J421,0)</f>
        <v>0</v>
      </c>
      <c r="BI421" s="179">
        <f>IF(N421="nulová",J421,0)</f>
        <v>0</v>
      </c>
      <c r="BJ421" s="9" t="s">
        <v>75</v>
      </c>
      <c r="BK421" s="179">
        <f>ROUND(I421*H421,2)</f>
        <v>1934.8</v>
      </c>
      <c r="BL421" s="9" t="s">
        <v>143</v>
      </c>
      <c r="BM421" s="9" t="s">
        <v>683</v>
      </c>
    </row>
    <row r="422" spans="1:47" ht="13.5">
      <c r="A422" s="24"/>
      <c r="B422" s="25"/>
      <c r="D422" s="180" t="s">
        <v>145</v>
      </c>
      <c r="F422" s="181" t="s">
        <v>682</v>
      </c>
      <c r="I422" s="182"/>
      <c r="L422" s="25"/>
      <c r="M422" s="183"/>
      <c r="N422" s="26"/>
      <c r="O422" s="26"/>
      <c r="P422" s="26"/>
      <c r="Q422" s="26"/>
      <c r="R422" s="26"/>
      <c r="S422" s="26"/>
      <c r="T422" s="57"/>
      <c r="AT422" s="9" t="s">
        <v>145</v>
      </c>
      <c r="AU422" s="9" t="s">
        <v>77</v>
      </c>
    </row>
    <row r="423" spans="2:51" s="184" customFormat="1" ht="13.5">
      <c r="B423" s="185"/>
      <c r="D423" s="180" t="s">
        <v>147</v>
      </c>
      <c r="E423" s="194"/>
      <c r="F423" s="195" t="s">
        <v>684</v>
      </c>
      <c r="H423" s="196">
        <v>1.365</v>
      </c>
      <c r="I423" s="190"/>
      <c r="L423" s="185"/>
      <c r="M423" s="191"/>
      <c r="N423" s="192"/>
      <c r="O423" s="192"/>
      <c r="P423" s="192"/>
      <c r="Q423" s="192"/>
      <c r="R423" s="192"/>
      <c r="S423" s="192"/>
      <c r="T423" s="193"/>
      <c r="AT423" s="194" t="s">
        <v>147</v>
      </c>
      <c r="AU423" s="194" t="s">
        <v>77</v>
      </c>
      <c r="AV423" s="184" t="s">
        <v>77</v>
      </c>
      <c r="AW423" s="184" t="s">
        <v>30</v>
      </c>
      <c r="AX423" s="184" t="s">
        <v>67</v>
      </c>
      <c r="AY423" s="194" t="s">
        <v>136</v>
      </c>
    </row>
    <row r="424" spans="2:51" s="184" customFormat="1" ht="13.5">
      <c r="B424" s="185"/>
      <c r="D424" s="180" t="s">
        <v>147</v>
      </c>
      <c r="E424" s="194"/>
      <c r="F424" s="195" t="s">
        <v>679</v>
      </c>
      <c r="H424" s="196">
        <v>3.66</v>
      </c>
      <c r="I424" s="190"/>
      <c r="L424" s="185"/>
      <c r="M424" s="191"/>
      <c r="N424" s="192"/>
      <c r="O424" s="192"/>
      <c r="P424" s="192"/>
      <c r="Q424" s="192"/>
      <c r="R424" s="192"/>
      <c r="S424" s="192"/>
      <c r="T424" s="193"/>
      <c r="AT424" s="194" t="s">
        <v>147</v>
      </c>
      <c r="AU424" s="194" t="s">
        <v>77</v>
      </c>
      <c r="AV424" s="184" t="s">
        <v>77</v>
      </c>
      <c r="AW424" s="184" t="s">
        <v>30</v>
      </c>
      <c r="AX424" s="184" t="s">
        <v>67</v>
      </c>
      <c r="AY424" s="194" t="s">
        <v>136</v>
      </c>
    </row>
    <row r="425" spans="2:51" s="197" customFormat="1" ht="13.5">
      <c r="B425" s="198"/>
      <c r="D425" s="180" t="s">
        <v>147</v>
      </c>
      <c r="E425" s="206"/>
      <c r="F425" s="207" t="s">
        <v>177</v>
      </c>
      <c r="H425" s="208">
        <v>5.025</v>
      </c>
      <c r="I425" s="202"/>
      <c r="L425" s="198"/>
      <c r="M425" s="203"/>
      <c r="N425" s="204"/>
      <c r="O425" s="204"/>
      <c r="P425" s="204"/>
      <c r="Q425" s="204"/>
      <c r="R425" s="204"/>
      <c r="S425" s="204"/>
      <c r="T425" s="205"/>
      <c r="AT425" s="206" t="s">
        <v>147</v>
      </c>
      <c r="AU425" s="206" t="s">
        <v>77</v>
      </c>
      <c r="AV425" s="197" t="s">
        <v>151</v>
      </c>
      <c r="AW425" s="197" t="s">
        <v>30</v>
      </c>
      <c r="AX425" s="197" t="s">
        <v>75</v>
      </c>
      <c r="AY425" s="206" t="s">
        <v>136</v>
      </c>
    </row>
    <row r="426" spans="2:51" s="184" customFormat="1" ht="13.5">
      <c r="B426" s="185"/>
      <c r="D426" s="186" t="s">
        <v>147</v>
      </c>
      <c r="F426" s="188" t="s">
        <v>685</v>
      </c>
      <c r="H426" s="189">
        <v>5.528</v>
      </c>
      <c r="I426" s="190"/>
      <c r="L426" s="185"/>
      <c r="M426" s="191"/>
      <c r="N426" s="192"/>
      <c r="O426" s="192"/>
      <c r="P426" s="192"/>
      <c r="Q426" s="192"/>
      <c r="R426" s="192"/>
      <c r="S426" s="192"/>
      <c r="T426" s="193"/>
      <c r="AT426" s="194" t="s">
        <v>147</v>
      </c>
      <c r="AU426" s="194" t="s">
        <v>77</v>
      </c>
      <c r="AV426" s="184" t="s">
        <v>77</v>
      </c>
      <c r="AW426" s="184" t="s">
        <v>5</v>
      </c>
      <c r="AX426" s="184" t="s">
        <v>75</v>
      </c>
      <c r="AY426" s="194" t="s">
        <v>136</v>
      </c>
    </row>
    <row r="427" spans="2:65" s="24" customFormat="1" ht="22.5" customHeight="1">
      <c r="B427" s="167"/>
      <c r="C427" s="168" t="s">
        <v>686</v>
      </c>
      <c r="D427" s="168" t="s">
        <v>138</v>
      </c>
      <c r="E427" s="169" t="s">
        <v>687</v>
      </c>
      <c r="F427" s="170" t="s">
        <v>688</v>
      </c>
      <c r="G427" s="171" t="s">
        <v>141</v>
      </c>
      <c r="H427" s="172">
        <v>3.66</v>
      </c>
      <c r="I427" s="173">
        <v>210</v>
      </c>
      <c r="J427" s="174">
        <f>ROUND(I427*H427,2)</f>
        <v>768.6</v>
      </c>
      <c r="K427" s="170" t="s">
        <v>142</v>
      </c>
      <c r="L427" s="25"/>
      <c r="M427" s="175"/>
      <c r="N427" s="176" t="s">
        <v>38</v>
      </c>
      <c r="O427" s="26"/>
      <c r="P427" s="177">
        <f>O427*H427</f>
        <v>0</v>
      </c>
      <c r="Q427" s="177">
        <v>0.0077</v>
      </c>
      <c r="R427" s="177">
        <f>Q427*H427</f>
        <v>0.028182000000000002</v>
      </c>
      <c r="S427" s="177">
        <v>0</v>
      </c>
      <c r="T427" s="178">
        <f>S427*H427</f>
        <v>0</v>
      </c>
      <c r="AR427" s="9" t="s">
        <v>143</v>
      </c>
      <c r="AT427" s="9" t="s">
        <v>138</v>
      </c>
      <c r="AU427" s="9" t="s">
        <v>77</v>
      </c>
      <c r="AY427" s="9" t="s">
        <v>136</v>
      </c>
      <c r="BE427" s="179">
        <f>IF(N427="základní",J427,0)</f>
        <v>768.6</v>
      </c>
      <c r="BF427" s="179">
        <f>IF(N427="snížená",J427,0)</f>
        <v>0</v>
      </c>
      <c r="BG427" s="179">
        <f>IF(N427="zákl. přenesená",J427,0)</f>
        <v>0</v>
      </c>
      <c r="BH427" s="179">
        <f>IF(N427="sníž. přenesená",J427,0)</f>
        <v>0</v>
      </c>
      <c r="BI427" s="179">
        <f>IF(N427="nulová",J427,0)</f>
        <v>0</v>
      </c>
      <c r="BJ427" s="9" t="s">
        <v>75</v>
      </c>
      <c r="BK427" s="179">
        <f>ROUND(I427*H427,2)</f>
        <v>768.6</v>
      </c>
      <c r="BL427" s="9" t="s">
        <v>143</v>
      </c>
      <c r="BM427" s="9" t="s">
        <v>689</v>
      </c>
    </row>
    <row r="428" spans="1:47" ht="13.5">
      <c r="A428" s="24"/>
      <c r="B428" s="25"/>
      <c r="D428" s="180" t="s">
        <v>145</v>
      </c>
      <c r="F428" s="181" t="s">
        <v>690</v>
      </c>
      <c r="I428" s="182"/>
      <c r="L428" s="25"/>
      <c r="M428" s="183"/>
      <c r="N428" s="26"/>
      <c r="O428" s="26"/>
      <c r="P428" s="26"/>
      <c r="Q428" s="26"/>
      <c r="R428" s="26"/>
      <c r="S428" s="26"/>
      <c r="T428" s="57"/>
      <c r="AT428" s="9" t="s">
        <v>145</v>
      </c>
      <c r="AU428" s="9" t="s">
        <v>77</v>
      </c>
    </row>
    <row r="429" spans="2:51" s="184" customFormat="1" ht="13.5">
      <c r="B429" s="185"/>
      <c r="D429" s="186" t="s">
        <v>147</v>
      </c>
      <c r="E429" s="187"/>
      <c r="F429" s="188" t="s">
        <v>679</v>
      </c>
      <c r="H429" s="189">
        <v>3.66</v>
      </c>
      <c r="I429" s="190"/>
      <c r="L429" s="185"/>
      <c r="M429" s="191"/>
      <c r="N429" s="192"/>
      <c r="O429" s="192"/>
      <c r="P429" s="192"/>
      <c r="Q429" s="192"/>
      <c r="R429" s="192"/>
      <c r="S429" s="192"/>
      <c r="T429" s="193"/>
      <c r="AT429" s="194" t="s">
        <v>147</v>
      </c>
      <c r="AU429" s="194" t="s">
        <v>77</v>
      </c>
      <c r="AV429" s="184" t="s">
        <v>77</v>
      </c>
      <c r="AW429" s="184" t="s">
        <v>30</v>
      </c>
      <c r="AX429" s="184" t="s">
        <v>75</v>
      </c>
      <c r="AY429" s="194" t="s">
        <v>136</v>
      </c>
    </row>
    <row r="430" spans="2:65" s="24" customFormat="1" ht="22.5" customHeight="1">
      <c r="B430" s="167"/>
      <c r="C430" s="168" t="s">
        <v>691</v>
      </c>
      <c r="D430" s="168" t="s">
        <v>138</v>
      </c>
      <c r="E430" s="169" t="s">
        <v>692</v>
      </c>
      <c r="F430" s="170" t="s">
        <v>693</v>
      </c>
      <c r="G430" s="171" t="s">
        <v>187</v>
      </c>
      <c r="H430" s="172">
        <v>0.109</v>
      </c>
      <c r="I430" s="173">
        <v>492</v>
      </c>
      <c r="J430" s="174">
        <f>ROUND(I430*H430,2)</f>
        <v>53.63</v>
      </c>
      <c r="K430" s="170" t="s">
        <v>142</v>
      </c>
      <c r="L430" s="25"/>
      <c r="M430" s="175"/>
      <c r="N430" s="176" t="s">
        <v>38</v>
      </c>
      <c r="O430" s="26"/>
      <c r="P430" s="177">
        <f>O430*H430</f>
        <v>0</v>
      </c>
      <c r="Q430" s="177">
        <v>0</v>
      </c>
      <c r="R430" s="177">
        <f>Q430*H430</f>
        <v>0</v>
      </c>
      <c r="S430" s="177">
        <v>0</v>
      </c>
      <c r="T430" s="178">
        <f>S430*H430</f>
        <v>0</v>
      </c>
      <c r="AR430" s="9" t="s">
        <v>143</v>
      </c>
      <c r="AT430" s="9" t="s">
        <v>138</v>
      </c>
      <c r="AU430" s="9" t="s">
        <v>77</v>
      </c>
      <c r="AY430" s="9" t="s">
        <v>136</v>
      </c>
      <c r="BE430" s="179">
        <f>IF(N430="základní",J430,0)</f>
        <v>53.63</v>
      </c>
      <c r="BF430" s="179">
        <f>IF(N430="snížená",J430,0)</f>
        <v>0</v>
      </c>
      <c r="BG430" s="179">
        <f>IF(N430="zákl. přenesená",J430,0)</f>
        <v>0</v>
      </c>
      <c r="BH430" s="179">
        <f>IF(N430="sníž. přenesená",J430,0)</f>
        <v>0</v>
      </c>
      <c r="BI430" s="179">
        <f>IF(N430="nulová",J430,0)</f>
        <v>0</v>
      </c>
      <c r="BJ430" s="9" t="s">
        <v>75</v>
      </c>
      <c r="BK430" s="179">
        <f>ROUND(I430*H430,2)</f>
        <v>53.63</v>
      </c>
      <c r="BL430" s="9" t="s">
        <v>143</v>
      </c>
      <c r="BM430" s="9" t="s">
        <v>694</v>
      </c>
    </row>
    <row r="431" spans="1:47" ht="27">
      <c r="A431" s="24"/>
      <c r="B431" s="25"/>
      <c r="D431" s="180" t="s">
        <v>145</v>
      </c>
      <c r="F431" s="181" t="s">
        <v>695</v>
      </c>
      <c r="I431" s="182"/>
      <c r="L431" s="25"/>
      <c r="M431" s="183"/>
      <c r="N431" s="26"/>
      <c r="O431" s="26"/>
      <c r="P431" s="26"/>
      <c r="Q431" s="26"/>
      <c r="R431" s="26"/>
      <c r="S431" s="26"/>
      <c r="T431" s="57"/>
      <c r="AT431" s="9" t="s">
        <v>145</v>
      </c>
      <c r="AU431" s="9" t="s">
        <v>77</v>
      </c>
    </row>
    <row r="432" spans="2:63" s="152" customFormat="1" ht="29.85" customHeight="1">
      <c r="B432" s="153"/>
      <c r="D432" s="164" t="s">
        <v>66</v>
      </c>
      <c r="E432" s="165" t="s">
        <v>696</v>
      </c>
      <c r="F432" s="165" t="s">
        <v>697</v>
      </c>
      <c r="I432" s="156"/>
      <c r="J432" s="166">
        <f>BK432</f>
        <v>4982.25</v>
      </c>
      <c r="L432" s="153"/>
      <c r="M432" s="158"/>
      <c r="N432" s="159"/>
      <c r="O432" s="159"/>
      <c r="P432" s="160">
        <f>SUM(P433:P435)</f>
        <v>0</v>
      </c>
      <c r="Q432" s="159"/>
      <c r="R432" s="160">
        <f>SUM(R433:R435)</f>
        <v>0.0068328</v>
      </c>
      <c r="S432" s="159"/>
      <c r="T432" s="161">
        <f>SUM(T433:T435)</f>
        <v>0</v>
      </c>
      <c r="AR432" s="154" t="s">
        <v>77</v>
      </c>
      <c r="AT432" s="162" t="s">
        <v>66</v>
      </c>
      <c r="AU432" s="162" t="s">
        <v>75</v>
      </c>
      <c r="AY432" s="154" t="s">
        <v>136</v>
      </c>
      <c r="BK432" s="163">
        <f>SUM(BK433:BK435)</f>
        <v>4982.25</v>
      </c>
    </row>
    <row r="433" spans="2:65" s="24" customFormat="1" ht="22.5" customHeight="1">
      <c r="B433" s="167"/>
      <c r="C433" s="168" t="s">
        <v>698</v>
      </c>
      <c r="D433" s="168" t="s">
        <v>138</v>
      </c>
      <c r="E433" s="169" t="s">
        <v>699</v>
      </c>
      <c r="F433" s="170" t="s">
        <v>700</v>
      </c>
      <c r="G433" s="171" t="s">
        <v>141</v>
      </c>
      <c r="H433" s="172">
        <v>14.235</v>
      </c>
      <c r="I433" s="173">
        <v>350</v>
      </c>
      <c r="J433" s="174">
        <f>ROUND(I433*H433,2)</f>
        <v>4982.25</v>
      </c>
      <c r="K433" s="170"/>
      <c r="L433" s="25"/>
      <c r="M433" s="175"/>
      <c r="N433" s="176" t="s">
        <v>38</v>
      </c>
      <c r="O433" s="26"/>
      <c r="P433" s="177">
        <f>O433*H433</f>
        <v>0</v>
      </c>
      <c r="Q433" s="177">
        <v>0.00048</v>
      </c>
      <c r="R433" s="177">
        <f>Q433*H433</f>
        <v>0.0068328</v>
      </c>
      <c r="S433" s="177">
        <v>0</v>
      </c>
      <c r="T433" s="178">
        <f>S433*H433</f>
        <v>0</v>
      </c>
      <c r="AR433" s="9" t="s">
        <v>143</v>
      </c>
      <c r="AT433" s="9" t="s">
        <v>138</v>
      </c>
      <c r="AU433" s="9" t="s">
        <v>77</v>
      </c>
      <c r="AY433" s="9" t="s">
        <v>136</v>
      </c>
      <c r="BE433" s="179">
        <f>IF(N433="základní",J433,0)</f>
        <v>4982.25</v>
      </c>
      <c r="BF433" s="179">
        <f>IF(N433="snížená",J433,0)</f>
        <v>0</v>
      </c>
      <c r="BG433" s="179">
        <f>IF(N433="zákl. přenesená",J433,0)</f>
        <v>0</v>
      </c>
      <c r="BH433" s="179">
        <f>IF(N433="sníž. přenesená",J433,0)</f>
        <v>0</v>
      </c>
      <c r="BI433" s="179">
        <f>IF(N433="nulová",J433,0)</f>
        <v>0</v>
      </c>
      <c r="BJ433" s="9" t="s">
        <v>75</v>
      </c>
      <c r="BK433" s="179">
        <f>ROUND(I433*H433,2)</f>
        <v>4982.25</v>
      </c>
      <c r="BL433" s="9" t="s">
        <v>143</v>
      </c>
      <c r="BM433" s="9" t="s">
        <v>701</v>
      </c>
    </row>
    <row r="434" spans="1:47" ht="13.5">
      <c r="A434" s="24"/>
      <c r="B434" s="25"/>
      <c r="D434" s="180" t="s">
        <v>145</v>
      </c>
      <c r="F434" s="181" t="s">
        <v>702</v>
      </c>
      <c r="I434" s="182"/>
      <c r="L434" s="25"/>
      <c r="M434" s="183"/>
      <c r="N434" s="26"/>
      <c r="O434" s="26"/>
      <c r="P434" s="26"/>
      <c r="Q434" s="26"/>
      <c r="R434" s="26"/>
      <c r="S434" s="26"/>
      <c r="T434" s="57"/>
      <c r="AT434" s="9" t="s">
        <v>145</v>
      </c>
      <c r="AU434" s="9" t="s">
        <v>77</v>
      </c>
    </row>
    <row r="435" spans="2:51" s="184" customFormat="1" ht="13.5">
      <c r="B435" s="185"/>
      <c r="D435" s="180" t="s">
        <v>147</v>
      </c>
      <c r="E435" s="194"/>
      <c r="F435" s="195" t="s">
        <v>703</v>
      </c>
      <c r="H435" s="196">
        <v>14.235</v>
      </c>
      <c r="I435" s="190"/>
      <c r="L435" s="185"/>
      <c r="M435" s="191"/>
      <c r="N435" s="192"/>
      <c r="O435" s="192"/>
      <c r="P435" s="192"/>
      <c r="Q435" s="192"/>
      <c r="R435" s="192"/>
      <c r="S435" s="192"/>
      <c r="T435" s="193"/>
      <c r="AT435" s="194" t="s">
        <v>147</v>
      </c>
      <c r="AU435" s="194" t="s">
        <v>77</v>
      </c>
      <c r="AV435" s="184" t="s">
        <v>77</v>
      </c>
      <c r="AW435" s="184" t="s">
        <v>30</v>
      </c>
      <c r="AX435" s="184" t="s">
        <v>75</v>
      </c>
      <c r="AY435" s="194" t="s">
        <v>136</v>
      </c>
    </row>
    <row r="436" spans="2:63" s="152" customFormat="1" ht="29.85" customHeight="1">
      <c r="B436" s="153"/>
      <c r="D436" s="164" t="s">
        <v>66</v>
      </c>
      <c r="E436" s="165" t="s">
        <v>704</v>
      </c>
      <c r="F436" s="165" t="s">
        <v>705</v>
      </c>
      <c r="I436" s="156"/>
      <c r="J436" s="166">
        <f>BK436</f>
        <v>2871.51</v>
      </c>
      <c r="L436" s="153"/>
      <c r="M436" s="158"/>
      <c r="N436" s="159"/>
      <c r="O436" s="159"/>
      <c r="P436" s="160">
        <f>SUM(P437:P451)</f>
        <v>0</v>
      </c>
      <c r="Q436" s="159"/>
      <c r="R436" s="160">
        <f>SUM(R437:R451)</f>
        <v>0.02554407</v>
      </c>
      <c r="S436" s="159"/>
      <c r="T436" s="161">
        <f>SUM(T437:T451)</f>
        <v>0</v>
      </c>
      <c r="AR436" s="154" t="s">
        <v>77</v>
      </c>
      <c r="AT436" s="162" t="s">
        <v>66</v>
      </c>
      <c r="AU436" s="162" t="s">
        <v>75</v>
      </c>
      <c r="AY436" s="154" t="s">
        <v>136</v>
      </c>
      <c r="BK436" s="163">
        <f>SUM(BK437:BK451)</f>
        <v>2871.51</v>
      </c>
    </row>
    <row r="437" spans="2:65" s="24" customFormat="1" ht="31.5" customHeight="1">
      <c r="B437" s="167"/>
      <c r="C437" s="168" t="s">
        <v>706</v>
      </c>
      <c r="D437" s="168" t="s">
        <v>138</v>
      </c>
      <c r="E437" s="169" t="s">
        <v>707</v>
      </c>
      <c r="F437" s="170" t="s">
        <v>708</v>
      </c>
      <c r="G437" s="171" t="s">
        <v>141</v>
      </c>
      <c r="H437" s="172">
        <v>88.083</v>
      </c>
      <c r="I437" s="173">
        <v>32.6</v>
      </c>
      <c r="J437" s="174">
        <f>ROUND(I437*H437,2)</f>
        <v>2871.51</v>
      </c>
      <c r="K437" s="170" t="s">
        <v>142</v>
      </c>
      <c r="L437" s="25"/>
      <c r="M437" s="175"/>
      <c r="N437" s="176" t="s">
        <v>38</v>
      </c>
      <c r="O437" s="26"/>
      <c r="P437" s="177">
        <f>O437*H437</f>
        <v>0</v>
      </c>
      <c r="Q437" s="177">
        <v>0.00029</v>
      </c>
      <c r="R437" s="177">
        <f>Q437*H437</f>
        <v>0.02554407</v>
      </c>
      <c r="S437" s="177">
        <v>0</v>
      </c>
      <c r="T437" s="178">
        <f>S437*H437</f>
        <v>0</v>
      </c>
      <c r="AR437" s="9" t="s">
        <v>143</v>
      </c>
      <c r="AT437" s="9" t="s">
        <v>138</v>
      </c>
      <c r="AU437" s="9" t="s">
        <v>77</v>
      </c>
      <c r="AY437" s="9" t="s">
        <v>136</v>
      </c>
      <c r="BE437" s="179">
        <f>IF(N437="základní",J437,0)</f>
        <v>2871.51</v>
      </c>
      <c r="BF437" s="179">
        <f>IF(N437="snížená",J437,0)</f>
        <v>0</v>
      </c>
      <c r="BG437" s="179">
        <f>IF(N437="zákl. přenesená",J437,0)</f>
        <v>0</v>
      </c>
      <c r="BH437" s="179">
        <f>IF(N437="sníž. přenesená",J437,0)</f>
        <v>0</v>
      </c>
      <c r="BI437" s="179">
        <f>IF(N437="nulová",J437,0)</f>
        <v>0</v>
      </c>
      <c r="BJ437" s="9" t="s">
        <v>75</v>
      </c>
      <c r="BK437" s="179">
        <f>ROUND(I437*H437,2)</f>
        <v>2871.51</v>
      </c>
      <c r="BL437" s="9" t="s">
        <v>143</v>
      </c>
      <c r="BM437" s="9" t="s">
        <v>709</v>
      </c>
    </row>
    <row r="438" spans="1:47" ht="27">
      <c r="A438" s="24"/>
      <c r="B438" s="25"/>
      <c r="D438" s="180" t="s">
        <v>145</v>
      </c>
      <c r="F438" s="181" t="s">
        <v>710</v>
      </c>
      <c r="I438" s="182"/>
      <c r="L438" s="25"/>
      <c r="M438" s="183"/>
      <c r="N438" s="26"/>
      <c r="O438" s="26"/>
      <c r="P438" s="26"/>
      <c r="Q438" s="26"/>
      <c r="R438" s="26"/>
      <c r="S438" s="26"/>
      <c r="T438" s="57"/>
      <c r="AT438" s="9" t="s">
        <v>145</v>
      </c>
      <c r="AU438" s="9" t="s">
        <v>77</v>
      </c>
    </row>
    <row r="439" spans="2:51" s="210" customFormat="1" ht="13.5">
      <c r="B439" s="211"/>
      <c r="D439" s="180" t="s">
        <v>147</v>
      </c>
      <c r="E439" s="212"/>
      <c r="F439" s="213" t="s">
        <v>325</v>
      </c>
      <c r="H439" s="212"/>
      <c r="I439" s="214"/>
      <c r="L439" s="211"/>
      <c r="M439" s="215"/>
      <c r="N439" s="216"/>
      <c r="O439" s="216"/>
      <c r="P439" s="216"/>
      <c r="Q439" s="216"/>
      <c r="R439" s="216"/>
      <c r="S439" s="216"/>
      <c r="T439" s="217"/>
      <c r="AT439" s="212" t="s">
        <v>147</v>
      </c>
      <c r="AU439" s="212" t="s">
        <v>77</v>
      </c>
      <c r="AV439" s="210" t="s">
        <v>75</v>
      </c>
      <c r="AW439" s="210" t="s">
        <v>30</v>
      </c>
      <c r="AX439" s="210" t="s">
        <v>67</v>
      </c>
      <c r="AY439" s="212" t="s">
        <v>136</v>
      </c>
    </row>
    <row r="440" spans="2:51" s="184" customFormat="1" ht="13.5">
      <c r="B440" s="185"/>
      <c r="D440" s="180" t="s">
        <v>147</v>
      </c>
      <c r="E440" s="194"/>
      <c r="F440" s="195" t="s">
        <v>326</v>
      </c>
      <c r="H440" s="196">
        <v>3.705</v>
      </c>
      <c r="I440" s="190"/>
      <c r="L440" s="185"/>
      <c r="M440" s="191"/>
      <c r="N440" s="192"/>
      <c r="O440" s="192"/>
      <c r="P440" s="192"/>
      <c r="Q440" s="192"/>
      <c r="R440" s="192"/>
      <c r="S440" s="192"/>
      <c r="T440" s="193"/>
      <c r="AT440" s="194" t="s">
        <v>147</v>
      </c>
      <c r="AU440" s="194" t="s">
        <v>77</v>
      </c>
      <c r="AV440" s="184" t="s">
        <v>77</v>
      </c>
      <c r="AW440" s="184" t="s">
        <v>30</v>
      </c>
      <c r="AX440" s="184" t="s">
        <v>67</v>
      </c>
      <c r="AY440" s="194" t="s">
        <v>136</v>
      </c>
    </row>
    <row r="441" spans="2:51" s="184" customFormat="1" ht="13.5">
      <c r="B441" s="185"/>
      <c r="D441" s="180" t="s">
        <v>147</v>
      </c>
      <c r="E441" s="194"/>
      <c r="F441" s="195" t="s">
        <v>327</v>
      </c>
      <c r="H441" s="196">
        <v>3.36</v>
      </c>
      <c r="I441" s="190"/>
      <c r="L441" s="185"/>
      <c r="M441" s="191"/>
      <c r="N441" s="192"/>
      <c r="O441" s="192"/>
      <c r="P441" s="192"/>
      <c r="Q441" s="192"/>
      <c r="R441" s="192"/>
      <c r="S441" s="192"/>
      <c r="T441" s="193"/>
      <c r="AT441" s="194" t="s">
        <v>147</v>
      </c>
      <c r="AU441" s="194" t="s">
        <v>77</v>
      </c>
      <c r="AV441" s="184" t="s">
        <v>77</v>
      </c>
      <c r="AW441" s="184" t="s">
        <v>30</v>
      </c>
      <c r="AX441" s="184" t="s">
        <v>67</v>
      </c>
      <c r="AY441" s="194" t="s">
        <v>136</v>
      </c>
    </row>
    <row r="442" spans="2:51" s="184" customFormat="1" ht="13.5">
      <c r="B442" s="185"/>
      <c r="D442" s="180" t="s">
        <v>147</v>
      </c>
      <c r="E442" s="194"/>
      <c r="F442" s="195" t="s">
        <v>328</v>
      </c>
      <c r="H442" s="196">
        <v>3.705</v>
      </c>
      <c r="I442" s="190"/>
      <c r="L442" s="185"/>
      <c r="M442" s="191"/>
      <c r="N442" s="192"/>
      <c r="O442" s="192"/>
      <c r="P442" s="192"/>
      <c r="Q442" s="192"/>
      <c r="R442" s="192"/>
      <c r="S442" s="192"/>
      <c r="T442" s="193"/>
      <c r="AT442" s="194" t="s">
        <v>147</v>
      </c>
      <c r="AU442" s="194" t="s">
        <v>77</v>
      </c>
      <c r="AV442" s="184" t="s">
        <v>77</v>
      </c>
      <c r="AW442" s="184" t="s">
        <v>30</v>
      </c>
      <c r="AX442" s="184" t="s">
        <v>67</v>
      </c>
      <c r="AY442" s="194" t="s">
        <v>136</v>
      </c>
    </row>
    <row r="443" spans="2:51" s="184" customFormat="1" ht="13.5">
      <c r="B443" s="185"/>
      <c r="D443" s="180" t="s">
        <v>147</v>
      </c>
      <c r="E443" s="194"/>
      <c r="F443" s="195" t="s">
        <v>329</v>
      </c>
      <c r="H443" s="196">
        <v>3.36</v>
      </c>
      <c r="I443" s="190"/>
      <c r="L443" s="185"/>
      <c r="M443" s="191"/>
      <c r="N443" s="192"/>
      <c r="O443" s="192"/>
      <c r="P443" s="192"/>
      <c r="Q443" s="192"/>
      <c r="R443" s="192"/>
      <c r="S443" s="192"/>
      <c r="T443" s="193"/>
      <c r="AT443" s="194" t="s">
        <v>147</v>
      </c>
      <c r="AU443" s="194" t="s">
        <v>77</v>
      </c>
      <c r="AV443" s="184" t="s">
        <v>77</v>
      </c>
      <c r="AW443" s="184" t="s">
        <v>30</v>
      </c>
      <c r="AX443" s="184" t="s">
        <v>67</v>
      </c>
      <c r="AY443" s="194" t="s">
        <v>136</v>
      </c>
    </row>
    <row r="444" spans="2:51" s="184" customFormat="1" ht="13.5">
      <c r="B444" s="185"/>
      <c r="D444" s="180" t="s">
        <v>147</v>
      </c>
      <c r="E444" s="194"/>
      <c r="F444" s="195" t="s">
        <v>330</v>
      </c>
      <c r="H444" s="196">
        <v>3.705</v>
      </c>
      <c r="I444" s="190"/>
      <c r="L444" s="185"/>
      <c r="M444" s="191"/>
      <c r="N444" s="192"/>
      <c r="O444" s="192"/>
      <c r="P444" s="192"/>
      <c r="Q444" s="192"/>
      <c r="R444" s="192"/>
      <c r="S444" s="192"/>
      <c r="T444" s="193"/>
      <c r="AT444" s="194" t="s">
        <v>147</v>
      </c>
      <c r="AU444" s="194" t="s">
        <v>77</v>
      </c>
      <c r="AV444" s="184" t="s">
        <v>77</v>
      </c>
      <c r="AW444" s="184" t="s">
        <v>30</v>
      </c>
      <c r="AX444" s="184" t="s">
        <v>67</v>
      </c>
      <c r="AY444" s="194" t="s">
        <v>136</v>
      </c>
    </row>
    <row r="445" spans="2:51" s="184" customFormat="1" ht="13.5">
      <c r="B445" s="185"/>
      <c r="D445" s="180" t="s">
        <v>147</v>
      </c>
      <c r="E445" s="194"/>
      <c r="F445" s="195" t="s">
        <v>331</v>
      </c>
      <c r="H445" s="196">
        <v>3.36</v>
      </c>
      <c r="I445" s="190"/>
      <c r="L445" s="185"/>
      <c r="M445" s="191"/>
      <c r="N445" s="192"/>
      <c r="O445" s="192"/>
      <c r="P445" s="192"/>
      <c r="Q445" s="192"/>
      <c r="R445" s="192"/>
      <c r="S445" s="192"/>
      <c r="T445" s="193"/>
      <c r="AT445" s="194" t="s">
        <v>147</v>
      </c>
      <c r="AU445" s="194" t="s">
        <v>77</v>
      </c>
      <c r="AV445" s="184" t="s">
        <v>77</v>
      </c>
      <c r="AW445" s="184" t="s">
        <v>30</v>
      </c>
      <c r="AX445" s="184" t="s">
        <v>67</v>
      </c>
      <c r="AY445" s="194" t="s">
        <v>136</v>
      </c>
    </row>
    <row r="446" spans="2:51" s="184" customFormat="1" ht="13.5">
      <c r="B446" s="185"/>
      <c r="D446" s="180" t="s">
        <v>147</v>
      </c>
      <c r="E446" s="194"/>
      <c r="F446" s="195" t="s">
        <v>332</v>
      </c>
      <c r="H446" s="196">
        <v>3.705</v>
      </c>
      <c r="I446" s="190"/>
      <c r="L446" s="185"/>
      <c r="M446" s="191"/>
      <c r="N446" s="192"/>
      <c r="O446" s="192"/>
      <c r="P446" s="192"/>
      <c r="Q446" s="192"/>
      <c r="R446" s="192"/>
      <c r="S446" s="192"/>
      <c r="T446" s="193"/>
      <c r="AT446" s="194" t="s">
        <v>147</v>
      </c>
      <c r="AU446" s="194" t="s">
        <v>77</v>
      </c>
      <c r="AV446" s="184" t="s">
        <v>77</v>
      </c>
      <c r="AW446" s="184" t="s">
        <v>30</v>
      </c>
      <c r="AX446" s="184" t="s">
        <v>67</v>
      </c>
      <c r="AY446" s="194" t="s">
        <v>136</v>
      </c>
    </row>
    <row r="447" spans="2:51" s="184" customFormat="1" ht="13.5">
      <c r="B447" s="185"/>
      <c r="D447" s="180" t="s">
        <v>147</v>
      </c>
      <c r="E447" s="194"/>
      <c r="F447" s="195" t="s">
        <v>333</v>
      </c>
      <c r="H447" s="196">
        <v>3.36</v>
      </c>
      <c r="I447" s="190"/>
      <c r="L447" s="185"/>
      <c r="M447" s="191"/>
      <c r="N447" s="192"/>
      <c r="O447" s="192"/>
      <c r="P447" s="192"/>
      <c r="Q447" s="192"/>
      <c r="R447" s="192"/>
      <c r="S447" s="192"/>
      <c r="T447" s="193"/>
      <c r="AT447" s="194" t="s">
        <v>147</v>
      </c>
      <c r="AU447" s="194" t="s">
        <v>77</v>
      </c>
      <c r="AV447" s="184" t="s">
        <v>77</v>
      </c>
      <c r="AW447" s="184" t="s">
        <v>30</v>
      </c>
      <c r="AX447" s="184" t="s">
        <v>67</v>
      </c>
      <c r="AY447" s="194" t="s">
        <v>136</v>
      </c>
    </row>
    <row r="448" spans="2:51" s="184" customFormat="1" ht="13.5">
      <c r="B448" s="185"/>
      <c r="D448" s="180" t="s">
        <v>147</v>
      </c>
      <c r="E448" s="194"/>
      <c r="F448" s="195" t="s">
        <v>334</v>
      </c>
      <c r="H448" s="196">
        <v>4.419</v>
      </c>
      <c r="I448" s="190"/>
      <c r="L448" s="185"/>
      <c r="M448" s="191"/>
      <c r="N448" s="192"/>
      <c r="O448" s="192"/>
      <c r="P448" s="192"/>
      <c r="Q448" s="192"/>
      <c r="R448" s="192"/>
      <c r="S448" s="192"/>
      <c r="T448" s="193"/>
      <c r="AT448" s="194" t="s">
        <v>147</v>
      </c>
      <c r="AU448" s="194" t="s">
        <v>77</v>
      </c>
      <c r="AV448" s="184" t="s">
        <v>77</v>
      </c>
      <c r="AW448" s="184" t="s">
        <v>30</v>
      </c>
      <c r="AX448" s="184" t="s">
        <v>67</v>
      </c>
      <c r="AY448" s="194" t="s">
        <v>136</v>
      </c>
    </row>
    <row r="449" spans="2:51" s="184" customFormat="1" ht="13.5">
      <c r="B449" s="185"/>
      <c r="D449" s="180" t="s">
        <v>147</v>
      </c>
      <c r="E449" s="194"/>
      <c r="F449" s="195" t="s">
        <v>335</v>
      </c>
      <c r="H449" s="196">
        <v>5.404</v>
      </c>
      <c r="I449" s="190"/>
      <c r="L449" s="185"/>
      <c r="M449" s="191"/>
      <c r="N449" s="192"/>
      <c r="O449" s="192"/>
      <c r="P449" s="192"/>
      <c r="Q449" s="192"/>
      <c r="R449" s="192"/>
      <c r="S449" s="192"/>
      <c r="T449" s="193"/>
      <c r="AT449" s="194" t="s">
        <v>147</v>
      </c>
      <c r="AU449" s="194" t="s">
        <v>77</v>
      </c>
      <c r="AV449" s="184" t="s">
        <v>77</v>
      </c>
      <c r="AW449" s="184" t="s">
        <v>30</v>
      </c>
      <c r="AX449" s="184" t="s">
        <v>67</v>
      </c>
      <c r="AY449" s="194" t="s">
        <v>136</v>
      </c>
    </row>
    <row r="450" spans="2:51" s="184" customFormat="1" ht="13.5">
      <c r="B450" s="185"/>
      <c r="D450" s="180" t="s">
        <v>147</v>
      </c>
      <c r="E450" s="194"/>
      <c r="F450" s="195" t="s">
        <v>711</v>
      </c>
      <c r="H450" s="196">
        <v>50</v>
      </c>
      <c r="I450" s="190"/>
      <c r="L450" s="185"/>
      <c r="M450" s="191"/>
      <c r="N450" s="192"/>
      <c r="O450" s="192"/>
      <c r="P450" s="192"/>
      <c r="Q450" s="192"/>
      <c r="R450" s="192"/>
      <c r="S450" s="192"/>
      <c r="T450" s="193"/>
      <c r="AT450" s="194" t="s">
        <v>147</v>
      </c>
      <c r="AU450" s="194" t="s">
        <v>77</v>
      </c>
      <c r="AV450" s="184" t="s">
        <v>77</v>
      </c>
      <c r="AW450" s="184" t="s">
        <v>30</v>
      </c>
      <c r="AX450" s="184" t="s">
        <v>67</v>
      </c>
      <c r="AY450" s="194" t="s">
        <v>136</v>
      </c>
    </row>
    <row r="451" spans="2:51" s="197" customFormat="1" ht="13.5">
      <c r="B451" s="198"/>
      <c r="D451" s="180" t="s">
        <v>147</v>
      </c>
      <c r="E451" s="206"/>
      <c r="F451" s="207" t="s">
        <v>177</v>
      </c>
      <c r="H451" s="208">
        <v>88.083</v>
      </c>
      <c r="I451" s="202"/>
      <c r="L451" s="198"/>
      <c r="M451" s="203"/>
      <c r="N451" s="204"/>
      <c r="O451" s="204"/>
      <c r="P451" s="204"/>
      <c r="Q451" s="204"/>
      <c r="R451" s="204"/>
      <c r="S451" s="204"/>
      <c r="T451" s="205"/>
      <c r="AT451" s="206" t="s">
        <v>147</v>
      </c>
      <c r="AU451" s="206" t="s">
        <v>77</v>
      </c>
      <c r="AV451" s="197" t="s">
        <v>151</v>
      </c>
      <c r="AW451" s="197" t="s">
        <v>30</v>
      </c>
      <c r="AX451" s="197" t="s">
        <v>75</v>
      </c>
      <c r="AY451" s="206" t="s">
        <v>136</v>
      </c>
    </row>
    <row r="452" spans="2:63" s="152" customFormat="1" ht="37.35" customHeight="1">
      <c r="B452" s="153"/>
      <c r="D452" s="154" t="s">
        <v>66</v>
      </c>
      <c r="E452" s="155" t="s">
        <v>344</v>
      </c>
      <c r="F452" s="155" t="s">
        <v>344</v>
      </c>
      <c r="I452" s="156"/>
      <c r="J452" s="157"/>
      <c r="L452" s="153"/>
      <c r="M452" s="158"/>
      <c r="N452" s="159"/>
      <c r="O452" s="159"/>
      <c r="P452" s="160">
        <f>P453</f>
        <v>0</v>
      </c>
      <c r="Q452" s="159"/>
      <c r="R452" s="160">
        <f>R453</f>
        <v>0</v>
      </c>
      <c r="S452" s="159"/>
      <c r="T452" s="161">
        <f>T453</f>
        <v>0</v>
      </c>
      <c r="AR452" s="154" t="s">
        <v>154</v>
      </c>
      <c r="AT452" s="162" t="s">
        <v>66</v>
      </c>
      <c r="AU452" s="162" t="s">
        <v>67</v>
      </c>
      <c r="AY452" s="154" t="s">
        <v>136</v>
      </c>
      <c r="BK452" s="163">
        <f>BK453</f>
        <v>895655</v>
      </c>
    </row>
    <row r="453" spans="1:63" ht="19.9" customHeight="1">
      <c r="A453" s="152"/>
      <c r="B453" s="153"/>
      <c r="C453" s="152"/>
      <c r="D453" s="164" t="s">
        <v>66</v>
      </c>
      <c r="E453" s="165" t="s">
        <v>712</v>
      </c>
      <c r="F453" s="165" t="s">
        <v>713</v>
      </c>
      <c r="I453" s="156"/>
      <c r="J453" s="166"/>
      <c r="L453" s="153"/>
      <c r="M453" s="158"/>
      <c r="N453" s="159"/>
      <c r="O453" s="159"/>
      <c r="P453" s="160">
        <f>SUM(P454:P455)</f>
        <v>0</v>
      </c>
      <c r="Q453" s="159"/>
      <c r="R453" s="160">
        <f>SUM(R454:R455)</f>
        <v>0</v>
      </c>
      <c r="S453" s="159"/>
      <c r="T453" s="161">
        <f>SUM(T454:T455)</f>
        <v>0</v>
      </c>
      <c r="AR453" s="154" t="s">
        <v>154</v>
      </c>
      <c r="AT453" s="162" t="s">
        <v>66</v>
      </c>
      <c r="AU453" s="162" t="s">
        <v>75</v>
      </c>
      <c r="AY453" s="154" t="s">
        <v>136</v>
      </c>
      <c r="BK453" s="163">
        <f>SUM(BK454:BK455)</f>
        <v>895655</v>
      </c>
    </row>
    <row r="454" spans="2:65" s="24" customFormat="1" ht="22.5" customHeight="1">
      <c r="B454" s="167"/>
      <c r="C454" s="168" t="s">
        <v>714</v>
      </c>
      <c r="D454" s="168" t="s">
        <v>138</v>
      </c>
      <c r="E454" s="169" t="s">
        <v>715</v>
      </c>
      <c r="F454" s="170" t="s">
        <v>716</v>
      </c>
      <c r="G454" s="171" t="s">
        <v>467</v>
      </c>
      <c r="H454" s="172">
        <v>1</v>
      </c>
      <c r="I454" s="173">
        <v>895655</v>
      </c>
      <c r="J454" s="174">
        <f>ROUND(I454*H454,2)</f>
        <v>895655</v>
      </c>
      <c r="K454" s="170"/>
      <c r="L454" s="25"/>
      <c r="M454" s="175"/>
      <c r="N454" s="176" t="s">
        <v>38</v>
      </c>
      <c r="O454" s="26"/>
      <c r="P454" s="177">
        <f>O454*H454</f>
        <v>0</v>
      </c>
      <c r="Q454" s="177">
        <v>0</v>
      </c>
      <c r="R454" s="177">
        <f>Q454*H454</f>
        <v>0</v>
      </c>
      <c r="S454" s="177">
        <v>0</v>
      </c>
      <c r="T454" s="178">
        <f>S454*H454</f>
        <v>0</v>
      </c>
      <c r="AR454" s="9" t="s">
        <v>557</v>
      </c>
      <c r="AT454" s="9" t="s">
        <v>138</v>
      </c>
      <c r="AU454" s="9" t="s">
        <v>77</v>
      </c>
      <c r="AY454" s="9" t="s">
        <v>136</v>
      </c>
      <c r="BE454" s="179">
        <f>IF(N454="základní",J454,0)</f>
        <v>895655</v>
      </c>
      <c r="BF454" s="179">
        <f>IF(N454="snížená",J454,0)</f>
        <v>0</v>
      </c>
      <c r="BG454" s="179">
        <f>IF(N454="zákl. přenesená",J454,0)</f>
        <v>0</v>
      </c>
      <c r="BH454" s="179">
        <f>IF(N454="sníž. přenesená",J454,0)</f>
        <v>0</v>
      </c>
      <c r="BI454" s="179">
        <f>IF(N454="nulová",J454,0)</f>
        <v>0</v>
      </c>
      <c r="BJ454" s="9" t="s">
        <v>75</v>
      </c>
      <c r="BK454" s="179">
        <f>ROUND(I454*H454,2)</f>
        <v>895655</v>
      </c>
      <c r="BL454" s="9" t="s">
        <v>557</v>
      </c>
      <c r="BM454" s="9" t="s">
        <v>717</v>
      </c>
    </row>
    <row r="455" spans="1:47" ht="13.5">
      <c r="A455" s="24"/>
      <c r="B455" s="25"/>
      <c r="D455" s="180" t="s">
        <v>145</v>
      </c>
      <c r="F455" s="181" t="s">
        <v>716</v>
      </c>
      <c r="I455" s="182"/>
      <c r="L455" s="25"/>
      <c r="M455" s="230"/>
      <c r="N455" s="231"/>
      <c r="O455" s="231"/>
      <c r="P455" s="231"/>
      <c r="Q455" s="231"/>
      <c r="R455" s="231"/>
      <c r="S455" s="231"/>
      <c r="T455" s="232"/>
      <c r="AT455" s="9" t="s">
        <v>145</v>
      </c>
      <c r="AU455" s="9" t="s">
        <v>77</v>
      </c>
    </row>
    <row r="456" spans="1:12" ht="6.95" customHeight="1">
      <c r="A456" s="24"/>
      <c r="B456" s="41"/>
      <c r="C456" s="42"/>
      <c r="D456" s="42"/>
      <c r="E456" s="42"/>
      <c r="F456" s="42"/>
      <c r="G456" s="42"/>
      <c r="H456" s="42"/>
      <c r="I456" s="115"/>
      <c r="J456" s="42"/>
      <c r="K456" s="42"/>
      <c r="L456" s="25"/>
    </row>
  </sheetData>
  <autoFilter ref="C97:K455"/>
  <mergeCells count="9">
    <mergeCell ref="E47:H47"/>
    <mergeCell ref="E88:H88"/>
    <mergeCell ref="E90:H90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97" display="3) Soupis prací"/>
    <hyperlink ref="L1" location="'Rekapitulace stavby'!C2" display="Rekapitulace stavby"/>
  </hyperlinks>
  <printOptions/>
  <pageMargins left="0.583333333333333" right="0.583333333333333" top="0.583333333333333" bottom="0.583333333333333" header="0.511805555555555" footer="0"/>
  <pageSetup fitToHeight="100" fitToWidth="1" horizontalDpi="600" verticalDpi="600" orientation="portrait" paperSize="9" scale="6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9"/>
  <sheetViews>
    <sheetView showGridLines="0" zoomScale="130" zoomScaleNormal="130" workbookViewId="0" topLeftCell="A1">
      <pane ySplit="1" topLeftCell="A2" activePane="bottomLeft" state="frozen"/>
      <selection pane="bottomLeft" activeCell="J24" sqref="J24"/>
    </sheetView>
  </sheetViews>
  <sheetFormatPr defaultColWidth="9.33203125" defaultRowHeight="13.5"/>
  <cols>
    <col min="1" max="1" width="8.5" style="0" customWidth="1"/>
    <col min="2" max="2" width="1.66796875" style="0" customWidth="1"/>
    <col min="3" max="3" width="4.33203125" style="0" customWidth="1"/>
    <col min="4" max="4" width="4.5" style="0" customWidth="1"/>
    <col min="5" max="5" width="17.83203125" style="0" customWidth="1"/>
    <col min="6" max="6" width="78.5" style="0" customWidth="1"/>
    <col min="8" max="8" width="11.66015625" style="0" customWidth="1"/>
    <col min="9" max="9" width="13.33203125" style="88" customWidth="1"/>
    <col min="10" max="10" width="24.5" style="0" customWidth="1"/>
    <col min="11" max="11" width="16.16015625" style="0" customWidth="1"/>
    <col min="13" max="21" width="9.33203125" style="0" hidden="1" customWidth="1"/>
    <col min="22" max="22" width="12.83203125" style="0" customWidth="1"/>
    <col min="23" max="23" width="17" style="0" customWidth="1"/>
    <col min="24" max="24" width="12.83203125" style="0" customWidth="1"/>
    <col min="25" max="25" width="15.66015625" style="0" customWidth="1"/>
    <col min="26" max="26" width="11.5" style="0" customWidth="1"/>
    <col min="27" max="27" width="15.66015625" style="0" customWidth="1"/>
    <col min="28" max="28" width="17" style="0" customWidth="1"/>
    <col min="29" max="29" width="11.5" style="0" customWidth="1"/>
    <col min="30" max="30" width="15.66015625" style="0" customWidth="1"/>
    <col min="31" max="31" width="17" style="0" customWidth="1"/>
    <col min="44" max="65" width="9.33203125" style="0" hidden="1" customWidth="1"/>
  </cols>
  <sheetData>
    <row r="1" spans="1:70" ht="21.75" customHeight="1">
      <c r="A1" s="6"/>
      <c r="B1" s="89"/>
      <c r="C1" s="89"/>
      <c r="D1" s="90" t="s">
        <v>1</v>
      </c>
      <c r="E1" s="89"/>
      <c r="F1" s="91" t="s">
        <v>85</v>
      </c>
      <c r="G1" s="343" t="s">
        <v>86</v>
      </c>
      <c r="H1" s="343"/>
      <c r="I1" s="92"/>
      <c r="J1" s="91" t="s">
        <v>87</v>
      </c>
      <c r="K1" s="90" t="s">
        <v>88</v>
      </c>
      <c r="L1" s="91" t="s">
        <v>89</v>
      </c>
      <c r="M1" s="91"/>
      <c r="N1" s="91"/>
      <c r="O1" s="91"/>
      <c r="P1" s="91"/>
      <c r="Q1" s="91"/>
      <c r="R1" s="91"/>
      <c r="S1" s="91"/>
      <c r="T1" s="91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3:46" ht="36.95" customHeight="1">
      <c r="I2"/>
      <c r="L2" s="319" t="s">
        <v>7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9" t="s">
        <v>80</v>
      </c>
    </row>
    <row r="3" spans="2:46" ht="6.95" customHeight="1">
      <c r="B3" s="10"/>
      <c r="C3" s="11"/>
      <c r="D3" s="11"/>
      <c r="E3" s="11"/>
      <c r="F3" s="11"/>
      <c r="G3" s="11"/>
      <c r="H3" s="11"/>
      <c r="I3" s="93"/>
      <c r="J3" s="11"/>
      <c r="K3" s="12"/>
      <c r="AT3" s="9" t="s">
        <v>77</v>
      </c>
    </row>
    <row r="4" spans="2:46" ht="36.95" customHeight="1">
      <c r="B4" s="13"/>
      <c r="C4" s="14"/>
      <c r="D4" s="15" t="s">
        <v>90</v>
      </c>
      <c r="E4" s="14"/>
      <c r="F4" s="14"/>
      <c r="G4" s="14"/>
      <c r="H4" s="14"/>
      <c r="I4" s="94"/>
      <c r="J4" s="14"/>
      <c r="K4" s="16"/>
      <c r="M4" s="17" t="s">
        <v>12</v>
      </c>
      <c r="AT4" s="9" t="s">
        <v>5</v>
      </c>
    </row>
    <row r="5" spans="2:11" ht="6.95" customHeight="1">
      <c r="B5" s="13"/>
      <c r="C5" s="14"/>
      <c r="D5" s="14"/>
      <c r="E5" s="14"/>
      <c r="F5" s="14"/>
      <c r="G5" s="14"/>
      <c r="H5" s="14"/>
      <c r="I5" s="94"/>
      <c r="J5" s="14"/>
      <c r="K5" s="16"/>
    </row>
    <row r="6" spans="2:11" ht="15">
      <c r="B6" s="13"/>
      <c r="C6" s="14"/>
      <c r="D6" s="22" t="s">
        <v>18</v>
      </c>
      <c r="E6" s="14"/>
      <c r="F6" s="14"/>
      <c r="G6" s="14"/>
      <c r="H6" s="14"/>
      <c r="I6" s="94"/>
      <c r="J6" s="14"/>
      <c r="K6" s="16"/>
    </row>
    <row r="7" spans="2:11" ht="22.5" customHeight="1">
      <c r="B7" s="13"/>
      <c r="C7" s="14"/>
      <c r="D7" s="14"/>
      <c r="E7" s="342" t="str">
        <f>'Rekapitulace stavby'!K6</f>
        <v>SOŠ obchodu, užitného umění a designu, Plzeň Nerudova 1214/33</v>
      </c>
      <c r="F7" s="342"/>
      <c r="G7" s="342"/>
      <c r="H7" s="342"/>
      <c r="I7" s="94"/>
      <c r="J7" s="14"/>
      <c r="K7" s="16"/>
    </row>
    <row r="8" spans="2:11" s="24" customFormat="1" ht="15">
      <c r="B8" s="25"/>
      <c r="C8" s="26"/>
      <c r="D8" s="22" t="s">
        <v>91</v>
      </c>
      <c r="E8" s="26"/>
      <c r="F8" s="26"/>
      <c r="G8" s="26"/>
      <c r="H8" s="26"/>
      <c r="I8" s="95"/>
      <c r="J8" s="26"/>
      <c r="K8" s="29"/>
    </row>
    <row r="9" spans="2:11" s="24" customFormat="1" ht="36.95" customHeight="1">
      <c r="B9" s="25"/>
      <c r="C9" s="26"/>
      <c r="D9" s="26"/>
      <c r="E9" s="331" t="s">
        <v>718</v>
      </c>
      <c r="F9" s="331"/>
      <c r="G9" s="331"/>
      <c r="H9" s="331"/>
      <c r="I9" s="95"/>
      <c r="J9" s="26"/>
      <c r="K9" s="29"/>
    </row>
    <row r="10" spans="2:11" s="24" customFormat="1" ht="13.5">
      <c r="B10" s="25"/>
      <c r="C10" s="26"/>
      <c r="D10" s="26"/>
      <c r="E10" s="26"/>
      <c r="F10" s="26"/>
      <c r="G10" s="26"/>
      <c r="H10" s="26"/>
      <c r="I10" s="95"/>
      <c r="J10" s="26"/>
      <c r="K10" s="29"/>
    </row>
    <row r="11" spans="2:11" s="24" customFormat="1" ht="14.45" customHeight="1">
      <c r="B11" s="25"/>
      <c r="C11" s="26"/>
      <c r="D11" s="22" t="s">
        <v>20</v>
      </c>
      <c r="E11" s="26"/>
      <c r="F11" s="20"/>
      <c r="G11" s="26"/>
      <c r="H11" s="26"/>
      <c r="I11" s="96" t="s">
        <v>21</v>
      </c>
      <c r="J11" s="20"/>
      <c r="K11" s="29"/>
    </row>
    <row r="12" spans="2:11" s="24" customFormat="1" ht="14.45" customHeight="1">
      <c r="B12" s="25"/>
      <c r="C12" s="26"/>
      <c r="D12" s="22" t="s">
        <v>22</v>
      </c>
      <c r="E12" s="26"/>
      <c r="F12" s="20" t="s">
        <v>23</v>
      </c>
      <c r="G12" s="26"/>
      <c r="H12" s="26"/>
      <c r="I12" s="96" t="s">
        <v>24</v>
      </c>
      <c r="J12" s="54">
        <v>43244</v>
      </c>
      <c r="K12" s="29"/>
    </row>
    <row r="13" spans="2:11" s="24" customFormat="1" ht="10.9" customHeight="1">
      <c r="B13" s="25"/>
      <c r="C13" s="26"/>
      <c r="D13" s="26"/>
      <c r="E13" s="26"/>
      <c r="F13" s="26"/>
      <c r="G13" s="26"/>
      <c r="H13" s="26"/>
      <c r="I13" s="95"/>
      <c r="J13" s="26"/>
      <c r="K13" s="29"/>
    </row>
    <row r="14" spans="2:11" s="24" customFormat="1" ht="14.45" customHeight="1">
      <c r="B14" s="25"/>
      <c r="C14" s="26"/>
      <c r="D14" s="22" t="s">
        <v>25</v>
      </c>
      <c r="E14" s="26"/>
      <c r="F14" s="26"/>
      <c r="G14" s="26"/>
      <c r="H14" s="26"/>
      <c r="I14" s="96" t="s">
        <v>26</v>
      </c>
      <c r="J14" s="20" t="str">
        <f>IF('Rekapitulace stavby'!AN10="","",'Rekapitulace stavby'!AN10)</f>
        <v/>
      </c>
      <c r="K14" s="29"/>
    </row>
    <row r="15" spans="2:11" s="24" customFormat="1" ht="18" customHeight="1">
      <c r="B15" s="25"/>
      <c r="C15" s="26"/>
      <c r="D15" s="26"/>
      <c r="E15" s="20" t="str">
        <f>IF('Rekapitulace stavby'!E11="","",'Rekapitulace stavby'!E11)</f>
        <v/>
      </c>
      <c r="F15" s="26"/>
      <c r="G15" s="26"/>
      <c r="H15" s="26"/>
      <c r="I15" s="96" t="s">
        <v>28</v>
      </c>
      <c r="J15" s="20" t="str">
        <f>IF('Rekapitulace stavby'!AN11="","",'Rekapitulace stavby'!AN11)</f>
        <v/>
      </c>
      <c r="K15" s="29"/>
    </row>
    <row r="16" spans="1:11" ht="6.95" customHeight="1">
      <c r="A16" s="24"/>
      <c r="B16" s="25"/>
      <c r="C16" s="26"/>
      <c r="D16" s="26"/>
      <c r="E16" s="26"/>
      <c r="F16" s="26"/>
      <c r="G16" s="26"/>
      <c r="H16" s="26"/>
      <c r="I16" s="95"/>
      <c r="J16" s="26"/>
      <c r="K16" s="29"/>
    </row>
    <row r="17" spans="1:11" ht="14.45" customHeight="1">
      <c r="A17" s="24"/>
      <c r="B17" s="25"/>
      <c r="C17" s="26"/>
      <c r="D17" s="22" t="s">
        <v>29</v>
      </c>
      <c r="E17" s="26"/>
      <c r="F17" s="26" t="s">
        <v>1076</v>
      </c>
      <c r="G17" s="26"/>
      <c r="H17" s="26"/>
      <c r="I17" s="96" t="s">
        <v>26</v>
      </c>
      <c r="J17" s="315" t="s">
        <v>1077</v>
      </c>
      <c r="K17" s="29"/>
    </row>
    <row r="18" spans="1:11" ht="18" customHeight="1">
      <c r="A18" s="24"/>
      <c r="B18" s="25"/>
      <c r="C18" s="26"/>
      <c r="D18" s="26"/>
      <c r="E18" s="20" t="str">
        <f>IF('Rekapitulace stavby'!E14="Vyplň údaj","",IF('Rekapitulace stavby'!E14="","",'Rekapitulace stavby'!E14))</f>
        <v/>
      </c>
      <c r="F18" s="26"/>
      <c r="G18" s="26"/>
      <c r="H18" s="26"/>
      <c r="I18" s="96" t="s">
        <v>28</v>
      </c>
      <c r="J18" s="315" t="s">
        <v>1079</v>
      </c>
      <c r="K18" s="29"/>
    </row>
    <row r="19" spans="1:11" ht="6.95" customHeight="1">
      <c r="A19" s="24"/>
      <c r="B19" s="25"/>
      <c r="C19" s="26"/>
      <c r="D19" s="26"/>
      <c r="E19" s="26"/>
      <c r="F19" s="26"/>
      <c r="G19" s="26"/>
      <c r="H19" s="26"/>
      <c r="I19" s="95"/>
      <c r="J19" s="26"/>
      <c r="K19" s="29"/>
    </row>
    <row r="20" spans="1:11" ht="14.45" customHeight="1">
      <c r="A20" s="24"/>
      <c r="B20" s="25"/>
      <c r="C20" s="26"/>
      <c r="D20" s="22" t="s">
        <v>31</v>
      </c>
      <c r="E20" s="26"/>
      <c r="F20" s="26"/>
      <c r="G20" s="26"/>
      <c r="H20" s="26"/>
      <c r="I20" s="96" t="s">
        <v>26</v>
      </c>
      <c r="J20" s="20" t="str">
        <f>IF('Rekapitulace stavby'!AN16="","",'Rekapitulace stavby'!AN16)</f>
        <v/>
      </c>
      <c r="K20" s="29"/>
    </row>
    <row r="21" spans="1:11" ht="18" customHeight="1">
      <c r="A21" s="24"/>
      <c r="B21" s="25"/>
      <c r="C21" s="26"/>
      <c r="D21" s="26"/>
      <c r="E21" s="20" t="str">
        <f>IF('Rekapitulace stavby'!E17="","",'Rekapitulace stavby'!E17)</f>
        <v/>
      </c>
      <c r="F21" s="26"/>
      <c r="G21" s="26"/>
      <c r="H21" s="26"/>
      <c r="I21" s="96" t="s">
        <v>28</v>
      </c>
      <c r="J21" s="20" t="str">
        <f>IF('Rekapitulace stavby'!AN17="","",'Rekapitulace stavby'!AN17)</f>
        <v/>
      </c>
      <c r="K21" s="29"/>
    </row>
    <row r="22" spans="1:11" ht="6.95" customHeight="1">
      <c r="A22" s="24"/>
      <c r="B22" s="25"/>
      <c r="C22" s="26"/>
      <c r="D22" s="26"/>
      <c r="E22" s="26"/>
      <c r="F22" s="26"/>
      <c r="G22" s="26"/>
      <c r="H22" s="26"/>
      <c r="I22" s="95"/>
      <c r="J22" s="26"/>
      <c r="K22" s="29"/>
    </row>
    <row r="23" spans="1:11" ht="14.45" customHeight="1">
      <c r="A23" s="24"/>
      <c r="B23" s="25"/>
      <c r="C23" s="26"/>
      <c r="D23" s="22" t="s">
        <v>32</v>
      </c>
      <c r="E23" s="26"/>
      <c r="F23" s="26"/>
      <c r="G23" s="26"/>
      <c r="H23" s="26"/>
      <c r="I23" s="95"/>
      <c r="J23" s="26"/>
      <c r="K23" s="29"/>
    </row>
    <row r="24" spans="2:11" s="97" customFormat="1" ht="22.5" customHeight="1">
      <c r="B24" s="98"/>
      <c r="C24" s="99"/>
      <c r="D24" s="99"/>
      <c r="E24" s="324"/>
      <c r="F24" s="324"/>
      <c r="G24" s="324"/>
      <c r="H24" s="324"/>
      <c r="I24" s="100"/>
      <c r="J24" s="99"/>
      <c r="K24" s="101"/>
    </row>
    <row r="25" spans="2:11" s="24" customFormat="1" ht="6.95" customHeight="1">
      <c r="B25" s="25"/>
      <c r="C25" s="26"/>
      <c r="D25" s="26"/>
      <c r="E25" s="26"/>
      <c r="F25" s="26"/>
      <c r="G25" s="26"/>
      <c r="H25" s="26"/>
      <c r="I25" s="95"/>
      <c r="J25" s="26"/>
      <c r="K25" s="29"/>
    </row>
    <row r="26" spans="1:11" ht="6.95" customHeight="1">
      <c r="A26" s="24"/>
      <c r="B26" s="25"/>
      <c r="C26" s="26"/>
      <c r="D26" s="55"/>
      <c r="E26" s="55"/>
      <c r="F26" s="55"/>
      <c r="G26" s="55"/>
      <c r="H26" s="55"/>
      <c r="I26" s="102"/>
      <c r="J26" s="55"/>
      <c r="K26" s="103"/>
    </row>
    <row r="27" spans="1:11" ht="25.35" customHeight="1">
      <c r="A27" s="24"/>
      <c r="B27" s="25"/>
      <c r="C27" s="26"/>
      <c r="D27" s="104" t="s">
        <v>33</v>
      </c>
      <c r="E27" s="26"/>
      <c r="F27" s="26"/>
      <c r="G27" s="26"/>
      <c r="H27" s="26"/>
      <c r="I27" s="95"/>
      <c r="J27" s="66">
        <f>ROUND(J91,2)</f>
        <v>78303.3</v>
      </c>
      <c r="K27" s="29"/>
    </row>
    <row r="28" spans="1:11" ht="6.95" customHeight="1">
      <c r="A28" s="24"/>
      <c r="B28" s="25"/>
      <c r="C28" s="26"/>
      <c r="D28" s="55"/>
      <c r="E28" s="55"/>
      <c r="F28" s="55"/>
      <c r="G28" s="55"/>
      <c r="H28" s="55"/>
      <c r="I28" s="102"/>
      <c r="J28" s="55"/>
      <c r="K28" s="103"/>
    </row>
    <row r="29" spans="1:11" ht="14.45" customHeight="1">
      <c r="A29" s="24"/>
      <c r="B29" s="25"/>
      <c r="C29" s="26"/>
      <c r="D29" s="26"/>
      <c r="E29" s="26"/>
      <c r="F29" s="30" t="s">
        <v>35</v>
      </c>
      <c r="G29" s="26"/>
      <c r="H29" s="26"/>
      <c r="I29" s="105" t="s">
        <v>34</v>
      </c>
      <c r="J29" s="30" t="s">
        <v>36</v>
      </c>
      <c r="K29" s="29"/>
    </row>
    <row r="30" spans="1:11" ht="14.45" customHeight="1">
      <c r="A30" s="24"/>
      <c r="B30" s="25"/>
      <c r="C30" s="26"/>
      <c r="D30" s="34" t="s">
        <v>37</v>
      </c>
      <c r="E30" s="34" t="s">
        <v>38</v>
      </c>
      <c r="F30" s="106">
        <f>ROUND(SUM(BE91:BE214),2)</f>
        <v>78303.3</v>
      </c>
      <c r="G30" s="26"/>
      <c r="H30" s="26"/>
      <c r="I30" s="107">
        <v>0.21</v>
      </c>
      <c r="J30" s="106">
        <f>ROUND(ROUND((SUM(BE91:BE214)),2)*I30,2)</f>
        <v>16443.69</v>
      </c>
      <c r="K30" s="29"/>
    </row>
    <row r="31" spans="1:11" ht="14.45" customHeight="1">
      <c r="A31" s="24"/>
      <c r="B31" s="25"/>
      <c r="C31" s="26"/>
      <c r="D31" s="26"/>
      <c r="E31" s="34" t="s">
        <v>39</v>
      </c>
      <c r="F31" s="106">
        <f>ROUND(SUM(BF91:BF214),2)</f>
        <v>0</v>
      </c>
      <c r="G31" s="26"/>
      <c r="H31" s="26"/>
      <c r="I31" s="107">
        <v>0.15</v>
      </c>
      <c r="J31" s="106">
        <f>ROUND(ROUND((SUM(BF91:BF214)),2)*I31,2)</f>
        <v>0</v>
      </c>
      <c r="K31" s="29"/>
    </row>
    <row r="32" spans="1:11" ht="14.45" customHeight="1" hidden="1">
      <c r="A32" s="24"/>
      <c r="B32" s="25"/>
      <c r="C32" s="26"/>
      <c r="D32" s="26"/>
      <c r="E32" s="34" t="s">
        <v>40</v>
      </c>
      <c r="F32" s="106">
        <f>ROUND(SUM(BG91:BG214),2)</f>
        <v>0</v>
      </c>
      <c r="G32" s="26"/>
      <c r="H32" s="26"/>
      <c r="I32" s="107">
        <v>0.21</v>
      </c>
      <c r="J32" s="106">
        <v>0</v>
      </c>
      <c r="K32" s="29"/>
    </row>
    <row r="33" spans="1:11" ht="14.45" customHeight="1" hidden="1">
      <c r="A33" s="24"/>
      <c r="B33" s="25"/>
      <c r="C33" s="26"/>
      <c r="D33" s="26"/>
      <c r="E33" s="34" t="s">
        <v>41</v>
      </c>
      <c r="F33" s="106">
        <f>ROUND(SUM(BH91:BH214),2)</f>
        <v>0</v>
      </c>
      <c r="G33" s="26"/>
      <c r="H33" s="26"/>
      <c r="I33" s="107">
        <v>0.15</v>
      </c>
      <c r="J33" s="106">
        <v>0</v>
      </c>
      <c r="K33" s="29"/>
    </row>
    <row r="34" spans="1:11" ht="14.45" customHeight="1" hidden="1">
      <c r="A34" s="24"/>
      <c r="B34" s="25"/>
      <c r="C34" s="26"/>
      <c r="D34" s="26"/>
      <c r="E34" s="34" t="s">
        <v>42</v>
      </c>
      <c r="F34" s="106">
        <f>ROUND(SUM(BI91:BI214),2)</f>
        <v>0</v>
      </c>
      <c r="G34" s="26"/>
      <c r="H34" s="26"/>
      <c r="I34" s="107">
        <v>0</v>
      </c>
      <c r="J34" s="106">
        <v>0</v>
      </c>
      <c r="K34" s="29"/>
    </row>
    <row r="35" spans="1:11" ht="6.95" customHeight="1">
      <c r="A35" s="24"/>
      <c r="B35" s="25"/>
      <c r="C35" s="26"/>
      <c r="D35" s="26"/>
      <c r="E35" s="26"/>
      <c r="F35" s="26"/>
      <c r="G35" s="26"/>
      <c r="H35" s="26"/>
      <c r="I35" s="95"/>
      <c r="J35" s="26"/>
      <c r="K35" s="29"/>
    </row>
    <row r="36" spans="1:11" ht="25.35" customHeight="1">
      <c r="A36" s="24"/>
      <c r="B36" s="25"/>
      <c r="C36" s="108"/>
      <c r="D36" s="109" t="s">
        <v>43</v>
      </c>
      <c r="E36" s="58"/>
      <c r="F36" s="58"/>
      <c r="G36" s="110" t="s">
        <v>44</v>
      </c>
      <c r="H36" s="111" t="s">
        <v>45</v>
      </c>
      <c r="I36" s="112"/>
      <c r="J36" s="113">
        <f>SUM(J27:J34)</f>
        <v>94746.99</v>
      </c>
      <c r="K36" s="114"/>
    </row>
    <row r="37" spans="1:11" ht="14.45" customHeight="1">
      <c r="A37" s="24"/>
      <c r="B37" s="41"/>
      <c r="C37" s="42"/>
      <c r="D37" s="42"/>
      <c r="E37" s="42"/>
      <c r="F37" s="42"/>
      <c r="G37" s="42"/>
      <c r="H37" s="42"/>
      <c r="I37" s="115"/>
      <c r="J37" s="42"/>
      <c r="K37" s="43"/>
    </row>
    <row r="41" spans="2:11" s="24" customFormat="1" ht="6.95" customHeight="1">
      <c r="B41" s="44"/>
      <c r="C41" s="45"/>
      <c r="D41" s="45"/>
      <c r="E41" s="45"/>
      <c r="F41" s="45"/>
      <c r="G41" s="45"/>
      <c r="H41" s="45"/>
      <c r="I41" s="116"/>
      <c r="J41" s="45"/>
      <c r="K41" s="117"/>
    </row>
    <row r="42" spans="1:11" ht="36.95" customHeight="1">
      <c r="A42" s="24"/>
      <c r="B42" s="25"/>
      <c r="C42" s="15" t="s">
        <v>93</v>
      </c>
      <c r="D42" s="26"/>
      <c r="E42" s="26"/>
      <c r="F42" s="26"/>
      <c r="G42" s="26"/>
      <c r="H42" s="26"/>
      <c r="I42" s="95"/>
      <c r="J42" s="26"/>
      <c r="K42" s="29"/>
    </row>
    <row r="43" spans="1:11" ht="6.95" customHeight="1">
      <c r="A43" s="24"/>
      <c r="B43" s="25"/>
      <c r="C43" s="26"/>
      <c r="D43" s="26"/>
      <c r="E43" s="26"/>
      <c r="F43" s="26"/>
      <c r="G43" s="26"/>
      <c r="H43" s="26"/>
      <c r="I43" s="95"/>
      <c r="J43" s="26"/>
      <c r="K43" s="29"/>
    </row>
    <row r="44" spans="1:11" ht="14.45" customHeight="1">
      <c r="A44" s="24"/>
      <c r="B44" s="25"/>
      <c r="C44" s="22" t="s">
        <v>18</v>
      </c>
      <c r="D44" s="26"/>
      <c r="E44" s="26"/>
      <c r="F44" s="26"/>
      <c r="G44" s="26"/>
      <c r="H44" s="26"/>
      <c r="I44" s="95"/>
      <c r="J44" s="26"/>
      <c r="K44" s="29"/>
    </row>
    <row r="45" spans="1:11" ht="22.5" customHeight="1">
      <c r="A45" s="24"/>
      <c r="B45" s="25"/>
      <c r="C45" s="26"/>
      <c r="D45" s="26"/>
      <c r="E45" s="342" t="str">
        <f>E7</f>
        <v>SOŠ obchodu, užitného umění a designu, Plzeň Nerudova 1214/33</v>
      </c>
      <c r="F45" s="342"/>
      <c r="G45" s="342"/>
      <c r="H45" s="342"/>
      <c r="I45" s="95"/>
      <c r="J45" s="26"/>
      <c r="K45" s="29"/>
    </row>
    <row r="46" spans="1:11" ht="14.45" customHeight="1">
      <c r="A46" s="24"/>
      <c r="B46" s="25"/>
      <c r="C46" s="22" t="s">
        <v>91</v>
      </c>
      <c r="D46" s="26"/>
      <c r="E46" s="26"/>
      <c r="F46" s="26"/>
      <c r="G46" s="26"/>
      <c r="H46" s="26"/>
      <c r="I46" s="95"/>
      <c r="J46" s="26"/>
      <c r="K46" s="29"/>
    </row>
    <row r="47" spans="1:11" ht="23.25" customHeight="1">
      <c r="A47" s="24"/>
      <c r="B47" s="25"/>
      <c r="C47" s="26"/>
      <c r="D47" s="26"/>
      <c r="E47" s="331" t="str">
        <f>E9</f>
        <v>04 - D.1.4 Elektroinstalace</v>
      </c>
      <c r="F47" s="331"/>
      <c r="G47" s="331"/>
      <c r="H47" s="331"/>
      <c r="I47" s="95"/>
      <c r="J47" s="26"/>
      <c r="K47" s="29"/>
    </row>
    <row r="48" spans="1:11" ht="6.95" customHeight="1">
      <c r="A48" s="24"/>
      <c r="B48" s="25"/>
      <c r="C48" s="26"/>
      <c r="D48" s="26"/>
      <c r="E48" s="26"/>
      <c r="F48" s="26"/>
      <c r="G48" s="26"/>
      <c r="H48" s="26"/>
      <c r="I48" s="95"/>
      <c r="J48" s="26"/>
      <c r="K48" s="29"/>
    </row>
    <row r="49" spans="1:11" ht="18" customHeight="1">
      <c r="A49" s="24"/>
      <c r="B49" s="25"/>
      <c r="C49" s="22" t="s">
        <v>22</v>
      </c>
      <c r="D49" s="26"/>
      <c r="E49" s="26"/>
      <c r="F49" s="20" t="str">
        <f>F12</f>
        <v/>
      </c>
      <c r="G49" s="26"/>
      <c r="H49" s="26"/>
      <c r="I49" s="96" t="s">
        <v>24</v>
      </c>
      <c r="J49" s="54">
        <f>IF(J12="","",J12)</f>
        <v>43244</v>
      </c>
      <c r="K49" s="29"/>
    </row>
    <row r="50" spans="1:11" ht="6.95" customHeight="1">
      <c r="A50" s="24"/>
      <c r="B50" s="25"/>
      <c r="C50" s="26"/>
      <c r="D50" s="26"/>
      <c r="E50" s="26"/>
      <c r="F50" s="26"/>
      <c r="G50" s="26"/>
      <c r="H50" s="26"/>
      <c r="I50" s="95"/>
      <c r="J50" s="26"/>
      <c r="K50" s="29"/>
    </row>
    <row r="51" spans="1:11" ht="15">
      <c r="A51" s="24"/>
      <c r="B51" s="25"/>
      <c r="C51" s="22" t="s">
        <v>25</v>
      </c>
      <c r="D51" s="26"/>
      <c r="E51" s="26"/>
      <c r="F51" s="20" t="str">
        <f>E15</f>
        <v/>
      </c>
      <c r="G51" s="26"/>
      <c r="H51" s="26"/>
      <c r="I51" s="96" t="s">
        <v>31</v>
      </c>
      <c r="J51" s="20" t="str">
        <f>E21</f>
        <v/>
      </c>
      <c r="K51" s="29"/>
    </row>
    <row r="52" spans="1:11" ht="14.45" customHeight="1">
      <c r="A52" s="24"/>
      <c r="B52" s="25"/>
      <c r="C52" s="22" t="s">
        <v>29</v>
      </c>
      <c r="D52" s="26"/>
      <c r="E52" s="26"/>
      <c r="F52" s="20" t="str">
        <f>IF(E18="","",E18)</f>
        <v/>
      </c>
      <c r="G52" s="26"/>
      <c r="H52" s="26"/>
      <c r="I52" s="95"/>
      <c r="J52" s="26"/>
      <c r="K52" s="29"/>
    </row>
    <row r="53" spans="1:11" ht="10.35" customHeight="1">
      <c r="A53" s="24"/>
      <c r="B53" s="25"/>
      <c r="C53" s="26"/>
      <c r="D53" s="26"/>
      <c r="E53" s="26"/>
      <c r="F53" s="26"/>
      <c r="G53" s="26"/>
      <c r="H53" s="26"/>
      <c r="I53" s="95"/>
      <c r="J53" s="26"/>
      <c r="K53" s="29"/>
    </row>
    <row r="54" spans="1:11" ht="29.25" customHeight="1">
      <c r="A54" s="24"/>
      <c r="B54" s="25"/>
      <c r="C54" s="118" t="s">
        <v>94</v>
      </c>
      <c r="D54" s="108"/>
      <c r="E54" s="108"/>
      <c r="F54" s="108"/>
      <c r="G54" s="108"/>
      <c r="H54" s="108"/>
      <c r="I54" s="119"/>
      <c r="J54" s="120" t="s">
        <v>95</v>
      </c>
      <c r="K54" s="121"/>
    </row>
    <row r="55" spans="1:11" ht="10.35" customHeight="1">
      <c r="A55" s="24"/>
      <c r="B55" s="25"/>
      <c r="C55" s="26"/>
      <c r="D55" s="26"/>
      <c r="E55" s="26"/>
      <c r="F55" s="26"/>
      <c r="G55" s="26"/>
      <c r="H55" s="26"/>
      <c r="I55" s="95"/>
      <c r="J55" s="26"/>
      <c r="K55" s="29"/>
    </row>
    <row r="56" spans="1:47" ht="29.25" customHeight="1">
      <c r="A56" s="24"/>
      <c r="B56" s="25"/>
      <c r="C56" s="122" t="s">
        <v>96</v>
      </c>
      <c r="D56" s="26"/>
      <c r="E56" s="26"/>
      <c r="F56" s="26"/>
      <c r="G56" s="26"/>
      <c r="H56" s="26"/>
      <c r="I56" s="95"/>
      <c r="J56" s="66">
        <f>J91</f>
        <v>78303.3</v>
      </c>
      <c r="K56" s="29"/>
      <c r="AU56" s="9" t="s">
        <v>97</v>
      </c>
    </row>
    <row r="57" spans="2:11" s="123" customFormat="1" ht="24.95" customHeight="1">
      <c r="B57" s="124"/>
      <c r="C57" s="125"/>
      <c r="D57" s="126" t="s">
        <v>719</v>
      </c>
      <c r="E57" s="127"/>
      <c r="F57" s="127"/>
      <c r="G57" s="127"/>
      <c r="H57" s="127"/>
      <c r="I57" s="128"/>
      <c r="J57" s="129">
        <f>J92</f>
        <v>284</v>
      </c>
      <c r="K57" s="130"/>
    </row>
    <row r="58" spans="2:11" s="123" customFormat="1" ht="24.95" customHeight="1">
      <c r="B58" s="124"/>
      <c r="C58" s="125"/>
      <c r="D58" s="126" t="s">
        <v>720</v>
      </c>
      <c r="E58" s="127"/>
      <c r="F58" s="127"/>
      <c r="G58" s="127"/>
      <c r="H58" s="127"/>
      <c r="I58" s="128"/>
      <c r="J58" s="129">
        <f>J101</f>
        <v>1966</v>
      </c>
      <c r="K58" s="130"/>
    </row>
    <row r="59" spans="2:11" s="123" customFormat="1" ht="24.95" customHeight="1">
      <c r="B59" s="124"/>
      <c r="C59" s="125"/>
      <c r="D59" s="126" t="s">
        <v>721</v>
      </c>
      <c r="E59" s="127"/>
      <c r="F59" s="127"/>
      <c r="G59" s="127"/>
      <c r="H59" s="127"/>
      <c r="I59" s="128"/>
      <c r="J59" s="129">
        <f>J110</f>
        <v>2340</v>
      </c>
      <c r="K59" s="130"/>
    </row>
    <row r="60" spans="2:11" s="123" customFormat="1" ht="24.95" customHeight="1">
      <c r="B60" s="124"/>
      <c r="C60" s="125"/>
      <c r="D60" s="126" t="s">
        <v>722</v>
      </c>
      <c r="E60" s="127"/>
      <c r="F60" s="127"/>
      <c r="G60" s="127"/>
      <c r="H60" s="127"/>
      <c r="I60" s="128"/>
      <c r="J60" s="129">
        <f>J117</f>
        <v>1529</v>
      </c>
      <c r="K60" s="130"/>
    </row>
    <row r="61" spans="2:11" s="123" customFormat="1" ht="24.95" customHeight="1">
      <c r="B61" s="124"/>
      <c r="C61" s="125"/>
      <c r="D61" s="126" t="s">
        <v>723</v>
      </c>
      <c r="E61" s="127"/>
      <c r="F61" s="127"/>
      <c r="G61" s="127"/>
      <c r="H61" s="127"/>
      <c r="I61" s="128"/>
      <c r="J61" s="129">
        <f>J124</f>
        <v>836</v>
      </c>
      <c r="K61" s="130"/>
    </row>
    <row r="62" spans="2:11" s="123" customFormat="1" ht="24.95" customHeight="1">
      <c r="B62" s="124"/>
      <c r="C62" s="125"/>
      <c r="D62" s="126" t="s">
        <v>724</v>
      </c>
      <c r="E62" s="127"/>
      <c r="F62" s="127"/>
      <c r="G62" s="127"/>
      <c r="H62" s="127"/>
      <c r="I62" s="128"/>
      <c r="J62" s="129">
        <f>J131</f>
        <v>380</v>
      </c>
      <c r="K62" s="130"/>
    </row>
    <row r="63" spans="2:11" s="123" customFormat="1" ht="24.95" customHeight="1">
      <c r="B63" s="124"/>
      <c r="C63" s="125"/>
      <c r="D63" s="126" t="s">
        <v>725</v>
      </c>
      <c r="E63" s="127"/>
      <c r="F63" s="127"/>
      <c r="G63" s="127"/>
      <c r="H63" s="127"/>
      <c r="I63" s="128"/>
      <c r="J63" s="129">
        <f>J136</f>
        <v>654</v>
      </c>
      <c r="K63" s="130"/>
    </row>
    <row r="64" spans="2:11" s="123" customFormat="1" ht="24.95" customHeight="1">
      <c r="B64" s="124"/>
      <c r="C64" s="125"/>
      <c r="D64" s="126" t="s">
        <v>726</v>
      </c>
      <c r="E64" s="127"/>
      <c r="F64" s="127"/>
      <c r="G64" s="127"/>
      <c r="H64" s="127"/>
      <c r="I64" s="128"/>
      <c r="J64" s="129">
        <f>J141</f>
        <v>4634</v>
      </c>
      <c r="K64" s="130"/>
    </row>
    <row r="65" spans="2:11" s="123" customFormat="1" ht="24.95" customHeight="1">
      <c r="B65" s="124"/>
      <c r="C65" s="125"/>
      <c r="D65" s="126" t="s">
        <v>727</v>
      </c>
      <c r="E65" s="127"/>
      <c r="F65" s="127"/>
      <c r="G65" s="127"/>
      <c r="H65" s="127"/>
      <c r="I65" s="128"/>
      <c r="J65" s="129">
        <f>J154</f>
        <v>13403.5</v>
      </c>
      <c r="K65" s="130"/>
    </row>
    <row r="66" spans="2:11" s="123" customFormat="1" ht="24.95" customHeight="1">
      <c r="B66" s="124"/>
      <c r="C66" s="125"/>
      <c r="D66" s="126" t="s">
        <v>728</v>
      </c>
      <c r="E66" s="127"/>
      <c r="F66" s="127"/>
      <c r="G66" s="127"/>
      <c r="H66" s="127"/>
      <c r="I66" s="128"/>
      <c r="J66" s="129">
        <f>J167</f>
        <v>1557</v>
      </c>
      <c r="K66" s="130"/>
    </row>
    <row r="67" spans="2:11" s="123" customFormat="1" ht="24.95" customHeight="1">
      <c r="B67" s="124"/>
      <c r="C67" s="125"/>
      <c r="D67" s="126" t="s">
        <v>729</v>
      </c>
      <c r="E67" s="127"/>
      <c r="F67" s="127"/>
      <c r="G67" s="127"/>
      <c r="H67" s="127"/>
      <c r="I67" s="128"/>
      <c r="J67" s="129">
        <f>J172</f>
        <v>10156</v>
      </c>
      <c r="K67" s="130"/>
    </row>
    <row r="68" spans="2:11" s="123" customFormat="1" ht="24.95" customHeight="1">
      <c r="B68" s="124"/>
      <c r="C68" s="125"/>
      <c r="D68" s="126" t="s">
        <v>730</v>
      </c>
      <c r="E68" s="127"/>
      <c r="F68" s="127"/>
      <c r="G68" s="127"/>
      <c r="H68" s="127"/>
      <c r="I68" s="128"/>
      <c r="J68" s="129">
        <f>J181</f>
        <v>12556</v>
      </c>
      <c r="K68" s="130"/>
    </row>
    <row r="69" spans="2:11" s="123" customFormat="1" ht="24.95" customHeight="1">
      <c r="B69" s="124"/>
      <c r="C69" s="125"/>
      <c r="D69" s="126" t="s">
        <v>731</v>
      </c>
      <c r="E69" s="127"/>
      <c r="F69" s="127"/>
      <c r="G69" s="127"/>
      <c r="H69" s="127"/>
      <c r="I69" s="128"/>
      <c r="J69" s="129">
        <f>J190</f>
        <v>8264</v>
      </c>
      <c r="K69" s="130"/>
    </row>
    <row r="70" spans="2:11" s="123" customFormat="1" ht="24.95" customHeight="1">
      <c r="B70" s="124"/>
      <c r="C70" s="125"/>
      <c r="D70" s="126" t="s">
        <v>732</v>
      </c>
      <c r="E70" s="127"/>
      <c r="F70" s="127"/>
      <c r="G70" s="127"/>
      <c r="H70" s="127"/>
      <c r="I70" s="128"/>
      <c r="J70" s="129">
        <f>J195</f>
        <v>5483.8</v>
      </c>
      <c r="K70" s="130"/>
    </row>
    <row r="71" spans="2:11" s="123" customFormat="1" ht="24.95" customHeight="1">
      <c r="B71" s="124"/>
      <c r="C71" s="125"/>
      <c r="D71" s="126" t="s">
        <v>733</v>
      </c>
      <c r="E71" s="127"/>
      <c r="F71" s="127"/>
      <c r="G71" s="127"/>
      <c r="H71" s="127"/>
      <c r="I71" s="128"/>
      <c r="J71" s="129">
        <f>J202</f>
        <v>14260</v>
      </c>
      <c r="K71" s="130"/>
    </row>
    <row r="72" spans="2:11" s="24" customFormat="1" ht="21.75" customHeight="1">
      <c r="B72" s="25"/>
      <c r="C72" s="26"/>
      <c r="D72" s="26"/>
      <c r="E72" s="26"/>
      <c r="F72" s="26"/>
      <c r="G72" s="26"/>
      <c r="H72" s="26"/>
      <c r="I72" s="95"/>
      <c r="J72" s="26"/>
      <c r="K72" s="29"/>
    </row>
    <row r="73" spans="1:11" ht="6.95" customHeight="1">
      <c r="A73" s="24"/>
      <c r="B73" s="41"/>
      <c r="C73" s="42"/>
      <c r="D73" s="42"/>
      <c r="E73" s="42"/>
      <c r="F73" s="42"/>
      <c r="G73" s="42"/>
      <c r="H73" s="42"/>
      <c r="I73" s="115"/>
      <c r="J73" s="42"/>
      <c r="K73" s="43"/>
    </row>
    <row r="74" ht="13.5">
      <c r="I74"/>
    </row>
    <row r="77" spans="2:12" s="24" customFormat="1" ht="6.95" customHeight="1">
      <c r="B77" s="44"/>
      <c r="C77" s="45"/>
      <c r="D77" s="45"/>
      <c r="E77" s="45"/>
      <c r="F77" s="45"/>
      <c r="G77" s="45"/>
      <c r="H77" s="45"/>
      <c r="I77" s="116"/>
      <c r="J77" s="45"/>
      <c r="K77" s="45"/>
      <c r="L77" s="25"/>
    </row>
    <row r="78" spans="1:12" ht="36.95" customHeight="1">
      <c r="A78" s="24"/>
      <c r="B78" s="25"/>
      <c r="C78" s="46" t="s">
        <v>120</v>
      </c>
      <c r="I78"/>
      <c r="L78" s="25"/>
    </row>
    <row r="79" spans="1:12" ht="6.95" customHeight="1">
      <c r="A79" s="24"/>
      <c r="B79" s="25"/>
      <c r="I79"/>
      <c r="L79" s="25"/>
    </row>
    <row r="80" spans="1:12" ht="14.45" customHeight="1">
      <c r="A80" s="24"/>
      <c r="B80" s="25"/>
      <c r="C80" s="49" t="s">
        <v>18</v>
      </c>
      <c r="I80"/>
      <c r="L80" s="25"/>
    </row>
    <row r="81" spans="1:12" ht="22.5" customHeight="1">
      <c r="A81" s="24"/>
      <c r="B81" s="25"/>
      <c r="E81" s="342" t="str">
        <f>E7</f>
        <v>SOŠ obchodu, užitného umění a designu, Plzeň Nerudova 1214/33</v>
      </c>
      <c r="F81" s="342"/>
      <c r="G81" s="342"/>
      <c r="H81" s="342"/>
      <c r="I81"/>
      <c r="L81" s="25"/>
    </row>
    <row r="82" spans="1:12" ht="14.45" customHeight="1">
      <c r="A82" s="24"/>
      <c r="B82" s="25"/>
      <c r="C82" s="49" t="s">
        <v>91</v>
      </c>
      <c r="I82"/>
      <c r="L82" s="25"/>
    </row>
    <row r="83" spans="1:12" ht="23.25" customHeight="1">
      <c r="A83" s="24"/>
      <c r="B83" s="25"/>
      <c r="E83" s="331" t="str">
        <f>E9</f>
        <v>04 - D.1.4 Elektroinstalace</v>
      </c>
      <c r="F83" s="331"/>
      <c r="G83" s="331"/>
      <c r="H83" s="331"/>
      <c r="I83"/>
      <c r="L83" s="25"/>
    </row>
    <row r="84" spans="1:12" ht="6.95" customHeight="1">
      <c r="A84" s="24"/>
      <c r="B84" s="25"/>
      <c r="I84"/>
      <c r="L84" s="25"/>
    </row>
    <row r="85" spans="1:12" ht="18" customHeight="1">
      <c r="A85" s="24"/>
      <c r="B85" s="25"/>
      <c r="C85" s="49" t="s">
        <v>22</v>
      </c>
      <c r="F85" s="139" t="str">
        <f>F12</f>
        <v/>
      </c>
      <c r="I85" s="140" t="s">
        <v>24</v>
      </c>
      <c r="J85" s="141">
        <f>IF(J12="","",J12)</f>
        <v>43244</v>
      </c>
      <c r="L85" s="25"/>
    </row>
    <row r="86" spans="1:12" ht="6.95" customHeight="1">
      <c r="A86" s="24"/>
      <c r="B86" s="25"/>
      <c r="I86"/>
      <c r="L86" s="25"/>
    </row>
    <row r="87" spans="1:12" ht="15">
      <c r="A87" s="24"/>
      <c r="B87" s="25"/>
      <c r="C87" s="49" t="s">
        <v>25</v>
      </c>
      <c r="F87" s="139" t="str">
        <f>E15</f>
        <v/>
      </c>
      <c r="I87" s="140" t="s">
        <v>31</v>
      </c>
      <c r="J87" s="139" t="str">
        <f>E21</f>
        <v/>
      </c>
      <c r="L87" s="25"/>
    </row>
    <row r="88" spans="1:12" ht="14.45" customHeight="1">
      <c r="A88" s="24"/>
      <c r="B88" s="25"/>
      <c r="C88" s="49" t="s">
        <v>29</v>
      </c>
      <c r="F88" s="139" t="str">
        <f>IF(E18="","",E18)</f>
        <v/>
      </c>
      <c r="I88"/>
      <c r="L88" s="25"/>
    </row>
    <row r="89" spans="1:12" ht="10.35" customHeight="1">
      <c r="A89" s="24"/>
      <c r="B89" s="25"/>
      <c r="I89"/>
      <c r="L89" s="25"/>
    </row>
    <row r="90" spans="2:20" s="142" customFormat="1" ht="29.25" customHeight="1">
      <c r="B90" s="143"/>
      <c r="C90" s="144" t="s">
        <v>121</v>
      </c>
      <c r="D90" s="145" t="s">
        <v>52</v>
      </c>
      <c r="E90" s="145" t="s">
        <v>48</v>
      </c>
      <c r="F90" s="145" t="s">
        <v>122</v>
      </c>
      <c r="G90" s="145" t="s">
        <v>123</v>
      </c>
      <c r="H90" s="145" t="s">
        <v>124</v>
      </c>
      <c r="I90" s="146" t="s">
        <v>125</v>
      </c>
      <c r="J90" s="145" t="s">
        <v>95</v>
      </c>
      <c r="K90" s="147" t="s">
        <v>126</v>
      </c>
      <c r="L90" s="143"/>
      <c r="M90" s="60" t="s">
        <v>127</v>
      </c>
      <c r="N90" s="61" t="s">
        <v>37</v>
      </c>
      <c r="O90" s="61" t="s">
        <v>128</v>
      </c>
      <c r="P90" s="61" t="s">
        <v>129</v>
      </c>
      <c r="Q90" s="61" t="s">
        <v>130</v>
      </c>
      <c r="R90" s="61" t="s">
        <v>131</v>
      </c>
      <c r="S90" s="61" t="s">
        <v>132</v>
      </c>
      <c r="T90" s="62" t="s">
        <v>133</v>
      </c>
    </row>
    <row r="91" spans="2:63" s="24" customFormat="1" ht="29.25" customHeight="1">
      <c r="B91" s="25"/>
      <c r="C91" s="64" t="s">
        <v>96</v>
      </c>
      <c r="J91" s="148">
        <f>BK91</f>
        <v>78303.3</v>
      </c>
      <c r="L91" s="25"/>
      <c r="M91" s="63"/>
      <c r="N91" s="55"/>
      <c r="O91" s="55"/>
      <c r="P91" s="149">
        <f>P92+P101+P110+P117+P124+P131+P136+P141+P154+P167+P172+P181+P190+P195+P202</f>
        <v>0</v>
      </c>
      <c r="Q91" s="55"/>
      <c r="R91" s="149">
        <f>R92+R101+R110+R117+R124+R131+R136+R141+R154+R167+R172+R181+R190+R195+R202</f>
        <v>0</v>
      </c>
      <c r="S91" s="55"/>
      <c r="T91" s="150">
        <f>T92+T101+T110+T117+T124+T131+T136+T141+T154+T167+T172+T181+T190+T195+T202</f>
        <v>0</v>
      </c>
      <c r="AT91" s="9" t="s">
        <v>66</v>
      </c>
      <c r="AU91" s="9" t="s">
        <v>97</v>
      </c>
      <c r="BK91" s="151">
        <f>BK92+BK101+BK110+BK117+BK124+BK131+BK136+BK141+BK154+BK167+BK172+BK181+BK190+BK195+BK202</f>
        <v>78303.3</v>
      </c>
    </row>
    <row r="92" spans="2:63" s="152" customFormat="1" ht="37.35" customHeight="1">
      <c r="B92" s="153"/>
      <c r="D92" s="164" t="s">
        <v>66</v>
      </c>
      <c r="E92" s="233" t="s">
        <v>734</v>
      </c>
      <c r="F92" s="233" t="s">
        <v>735</v>
      </c>
      <c r="I92" s="156"/>
      <c r="J92" s="234">
        <f>BK92</f>
        <v>284</v>
      </c>
      <c r="L92" s="153"/>
      <c r="M92" s="158"/>
      <c r="N92" s="159"/>
      <c r="O92" s="159"/>
      <c r="P92" s="160">
        <f>SUM(P93:P100)</f>
        <v>0</v>
      </c>
      <c r="Q92" s="159"/>
      <c r="R92" s="160">
        <f>SUM(R93:R100)</f>
        <v>0</v>
      </c>
      <c r="S92" s="159"/>
      <c r="T92" s="161">
        <f>SUM(T93:T100)</f>
        <v>0</v>
      </c>
      <c r="AR92" s="154" t="s">
        <v>75</v>
      </c>
      <c r="AT92" s="162" t="s">
        <v>66</v>
      </c>
      <c r="AU92" s="162" t="s">
        <v>67</v>
      </c>
      <c r="AY92" s="154" t="s">
        <v>136</v>
      </c>
      <c r="BK92" s="163">
        <f>SUM(BK93:BK100)</f>
        <v>284</v>
      </c>
    </row>
    <row r="93" spans="2:65" s="24" customFormat="1" ht="22.5" customHeight="1">
      <c r="B93" s="167"/>
      <c r="C93" s="168" t="s">
        <v>75</v>
      </c>
      <c r="D93" s="168" t="s">
        <v>138</v>
      </c>
      <c r="E93" s="169" t="s">
        <v>736</v>
      </c>
      <c r="F93" s="170" t="s">
        <v>737</v>
      </c>
      <c r="G93" s="171" t="s">
        <v>738</v>
      </c>
      <c r="H93" s="172">
        <v>1</v>
      </c>
      <c r="I93" s="173">
        <v>98</v>
      </c>
      <c r="J93" s="174">
        <f>ROUND(I93*H93,2)</f>
        <v>98</v>
      </c>
      <c r="K93" s="170"/>
      <c r="L93" s="25"/>
      <c r="M93" s="175"/>
      <c r="N93" s="176" t="s">
        <v>38</v>
      </c>
      <c r="O93" s="26"/>
      <c r="P93" s="177">
        <f>O93*H93</f>
        <v>0</v>
      </c>
      <c r="Q93" s="177">
        <v>0</v>
      </c>
      <c r="R93" s="177">
        <f>Q93*H93</f>
        <v>0</v>
      </c>
      <c r="S93" s="177">
        <v>0</v>
      </c>
      <c r="T93" s="178">
        <f>S93*H93</f>
        <v>0</v>
      </c>
      <c r="AR93" s="9" t="s">
        <v>151</v>
      </c>
      <c r="AT93" s="9" t="s">
        <v>138</v>
      </c>
      <c r="AU93" s="9" t="s">
        <v>75</v>
      </c>
      <c r="AY93" s="9" t="s">
        <v>136</v>
      </c>
      <c r="BE93" s="179">
        <f>IF(N93="základní",J93,0)</f>
        <v>98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9" t="s">
        <v>75</v>
      </c>
      <c r="BK93" s="179">
        <f>ROUND(I93*H93,2)</f>
        <v>98</v>
      </c>
      <c r="BL93" s="9" t="s">
        <v>151</v>
      </c>
      <c r="BM93" s="9" t="s">
        <v>77</v>
      </c>
    </row>
    <row r="94" spans="1:47" ht="13.5">
      <c r="A94" s="24"/>
      <c r="B94" s="25"/>
      <c r="D94" s="186" t="s">
        <v>145</v>
      </c>
      <c r="F94" s="209" t="s">
        <v>737</v>
      </c>
      <c r="I94" s="182"/>
      <c r="L94" s="25"/>
      <c r="M94" s="183"/>
      <c r="N94" s="26"/>
      <c r="O94" s="26"/>
      <c r="P94" s="26"/>
      <c r="Q94" s="26"/>
      <c r="R94" s="26"/>
      <c r="S94" s="26"/>
      <c r="T94" s="57"/>
      <c r="AT94" s="9" t="s">
        <v>145</v>
      </c>
      <c r="AU94" s="9" t="s">
        <v>75</v>
      </c>
    </row>
    <row r="95" spans="1:65" ht="22.5" customHeight="1">
      <c r="A95" s="24"/>
      <c r="B95" s="167"/>
      <c r="C95" s="168" t="s">
        <v>77</v>
      </c>
      <c r="D95" s="168" t="s">
        <v>138</v>
      </c>
      <c r="E95" s="169" t="s">
        <v>739</v>
      </c>
      <c r="F95" s="170" t="s">
        <v>740</v>
      </c>
      <c r="G95" s="171" t="s">
        <v>738</v>
      </c>
      <c r="H95" s="172">
        <v>1</v>
      </c>
      <c r="I95" s="173">
        <v>54</v>
      </c>
      <c r="J95" s="174">
        <f>ROUND(I95*H95,2)</f>
        <v>54</v>
      </c>
      <c r="K95" s="170"/>
      <c r="L95" s="25"/>
      <c r="M95" s="175"/>
      <c r="N95" s="176" t="s">
        <v>38</v>
      </c>
      <c r="O95" s="26"/>
      <c r="P95" s="177">
        <f>O95*H95</f>
        <v>0</v>
      </c>
      <c r="Q95" s="177">
        <v>0</v>
      </c>
      <c r="R95" s="177">
        <f>Q95*H95</f>
        <v>0</v>
      </c>
      <c r="S95" s="177">
        <v>0</v>
      </c>
      <c r="T95" s="178">
        <f>S95*H95</f>
        <v>0</v>
      </c>
      <c r="AR95" s="9" t="s">
        <v>151</v>
      </c>
      <c r="AT95" s="9" t="s">
        <v>138</v>
      </c>
      <c r="AU95" s="9" t="s">
        <v>75</v>
      </c>
      <c r="AY95" s="9" t="s">
        <v>136</v>
      </c>
      <c r="BE95" s="179">
        <f>IF(N95="základní",J95,0)</f>
        <v>54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9" t="s">
        <v>75</v>
      </c>
      <c r="BK95" s="179">
        <f>ROUND(I95*H95,2)</f>
        <v>54</v>
      </c>
      <c r="BL95" s="9" t="s">
        <v>151</v>
      </c>
      <c r="BM95" s="9" t="s">
        <v>151</v>
      </c>
    </row>
    <row r="96" spans="1:47" ht="13.5">
      <c r="A96" s="24"/>
      <c r="B96" s="25"/>
      <c r="D96" s="186" t="s">
        <v>145</v>
      </c>
      <c r="F96" s="209" t="s">
        <v>740</v>
      </c>
      <c r="I96" s="182"/>
      <c r="L96" s="25"/>
      <c r="M96" s="183"/>
      <c r="N96" s="26"/>
      <c r="O96" s="26"/>
      <c r="P96" s="26"/>
      <c r="Q96" s="26"/>
      <c r="R96" s="26"/>
      <c r="S96" s="26"/>
      <c r="T96" s="57"/>
      <c r="AT96" s="9" t="s">
        <v>145</v>
      </c>
      <c r="AU96" s="9" t="s">
        <v>75</v>
      </c>
    </row>
    <row r="97" spans="1:65" ht="22.5" customHeight="1">
      <c r="A97" s="24"/>
      <c r="B97" s="167"/>
      <c r="C97" s="168" t="s">
        <v>154</v>
      </c>
      <c r="D97" s="168" t="s">
        <v>138</v>
      </c>
      <c r="E97" s="169" t="s">
        <v>741</v>
      </c>
      <c r="F97" s="170" t="s">
        <v>742</v>
      </c>
      <c r="G97" s="171" t="s">
        <v>738</v>
      </c>
      <c r="H97" s="172">
        <v>1</v>
      </c>
      <c r="I97" s="173">
        <v>78</v>
      </c>
      <c r="J97" s="174">
        <f>ROUND(I97*H97,2)</f>
        <v>78</v>
      </c>
      <c r="K97" s="170"/>
      <c r="L97" s="25"/>
      <c r="M97" s="175"/>
      <c r="N97" s="176" t="s">
        <v>38</v>
      </c>
      <c r="O97" s="26"/>
      <c r="P97" s="177">
        <f>O97*H97</f>
        <v>0</v>
      </c>
      <c r="Q97" s="177">
        <v>0</v>
      </c>
      <c r="R97" s="177">
        <f>Q97*H97</f>
        <v>0</v>
      </c>
      <c r="S97" s="177">
        <v>0</v>
      </c>
      <c r="T97" s="178">
        <f>S97*H97</f>
        <v>0</v>
      </c>
      <c r="AR97" s="9" t="s">
        <v>151</v>
      </c>
      <c r="AT97" s="9" t="s">
        <v>138</v>
      </c>
      <c r="AU97" s="9" t="s">
        <v>75</v>
      </c>
      <c r="AY97" s="9" t="s">
        <v>136</v>
      </c>
      <c r="BE97" s="179">
        <f>IF(N97="základní",J97,0)</f>
        <v>78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9" t="s">
        <v>75</v>
      </c>
      <c r="BK97" s="179">
        <f>ROUND(I97*H97,2)</f>
        <v>78</v>
      </c>
      <c r="BL97" s="9" t="s">
        <v>151</v>
      </c>
      <c r="BM97" s="9" t="s">
        <v>171</v>
      </c>
    </row>
    <row r="98" spans="1:47" ht="13.5">
      <c r="A98" s="24"/>
      <c r="B98" s="25"/>
      <c r="D98" s="186" t="s">
        <v>145</v>
      </c>
      <c r="F98" s="209" t="s">
        <v>742</v>
      </c>
      <c r="I98" s="182"/>
      <c r="L98" s="25"/>
      <c r="M98" s="183"/>
      <c r="N98" s="26"/>
      <c r="O98" s="26"/>
      <c r="P98" s="26"/>
      <c r="Q98" s="26"/>
      <c r="R98" s="26"/>
      <c r="S98" s="26"/>
      <c r="T98" s="57"/>
      <c r="AT98" s="9" t="s">
        <v>145</v>
      </c>
      <c r="AU98" s="9" t="s">
        <v>75</v>
      </c>
    </row>
    <row r="99" spans="1:65" ht="22.5" customHeight="1">
      <c r="A99" s="24"/>
      <c r="B99" s="167"/>
      <c r="C99" s="168" t="s">
        <v>151</v>
      </c>
      <c r="D99" s="168" t="s">
        <v>138</v>
      </c>
      <c r="E99" s="169" t="s">
        <v>743</v>
      </c>
      <c r="F99" s="170" t="s">
        <v>744</v>
      </c>
      <c r="G99" s="171" t="s">
        <v>738</v>
      </c>
      <c r="H99" s="172">
        <v>1</v>
      </c>
      <c r="I99" s="173">
        <v>54</v>
      </c>
      <c r="J99" s="174">
        <f>ROUND(I99*H99,2)</f>
        <v>54</v>
      </c>
      <c r="K99" s="170"/>
      <c r="L99" s="25"/>
      <c r="M99" s="175"/>
      <c r="N99" s="176" t="s">
        <v>38</v>
      </c>
      <c r="O99" s="26"/>
      <c r="P99" s="177">
        <f>O99*H99</f>
        <v>0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9" t="s">
        <v>151</v>
      </c>
      <c r="AT99" s="9" t="s">
        <v>138</v>
      </c>
      <c r="AU99" s="9" t="s">
        <v>75</v>
      </c>
      <c r="AY99" s="9" t="s">
        <v>136</v>
      </c>
      <c r="BE99" s="179">
        <f>IF(N99="základní",J99,0)</f>
        <v>54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9" t="s">
        <v>75</v>
      </c>
      <c r="BK99" s="179">
        <f>ROUND(I99*H99,2)</f>
        <v>54</v>
      </c>
      <c r="BL99" s="9" t="s">
        <v>151</v>
      </c>
      <c r="BM99" s="9" t="s">
        <v>184</v>
      </c>
    </row>
    <row r="100" spans="1:47" ht="13.5">
      <c r="A100" s="24"/>
      <c r="B100" s="25"/>
      <c r="D100" s="180" t="s">
        <v>145</v>
      </c>
      <c r="F100" s="181" t="s">
        <v>744</v>
      </c>
      <c r="I100" s="182"/>
      <c r="L100" s="25"/>
      <c r="M100" s="183"/>
      <c r="N100" s="26"/>
      <c r="O100" s="26"/>
      <c r="P100" s="26"/>
      <c r="Q100" s="26"/>
      <c r="R100" s="26"/>
      <c r="S100" s="26"/>
      <c r="T100" s="57"/>
      <c r="AT100" s="9" t="s">
        <v>145</v>
      </c>
      <c r="AU100" s="9" t="s">
        <v>75</v>
      </c>
    </row>
    <row r="101" spans="2:63" s="152" customFormat="1" ht="37.35" customHeight="1">
      <c r="B101" s="153"/>
      <c r="D101" s="164" t="s">
        <v>66</v>
      </c>
      <c r="E101" s="233" t="s">
        <v>745</v>
      </c>
      <c r="F101" s="233" t="s">
        <v>746</v>
      </c>
      <c r="I101" s="156"/>
      <c r="J101" s="234">
        <f>BK101</f>
        <v>1966</v>
      </c>
      <c r="L101" s="153"/>
      <c r="M101" s="158"/>
      <c r="N101" s="159"/>
      <c r="O101" s="159"/>
      <c r="P101" s="160">
        <f>SUM(P102:P109)</f>
        <v>0</v>
      </c>
      <c r="Q101" s="159"/>
      <c r="R101" s="160">
        <f>SUM(R102:R109)</f>
        <v>0</v>
      </c>
      <c r="S101" s="159"/>
      <c r="T101" s="161">
        <f>SUM(T102:T109)</f>
        <v>0</v>
      </c>
      <c r="AR101" s="154" t="s">
        <v>75</v>
      </c>
      <c r="AT101" s="162" t="s">
        <v>66</v>
      </c>
      <c r="AU101" s="162" t="s">
        <v>67</v>
      </c>
      <c r="AY101" s="154" t="s">
        <v>136</v>
      </c>
      <c r="BK101" s="163">
        <f>SUM(BK102:BK109)</f>
        <v>1966</v>
      </c>
    </row>
    <row r="102" spans="2:65" s="24" customFormat="1" ht="22.5" customHeight="1">
      <c r="B102" s="167"/>
      <c r="C102" s="168" t="s">
        <v>165</v>
      </c>
      <c r="D102" s="168" t="s">
        <v>138</v>
      </c>
      <c r="E102" s="169" t="s">
        <v>747</v>
      </c>
      <c r="F102" s="170" t="s">
        <v>737</v>
      </c>
      <c r="G102" s="171" t="s">
        <v>738</v>
      </c>
      <c r="H102" s="172">
        <v>1</v>
      </c>
      <c r="I102" s="173">
        <v>422</v>
      </c>
      <c r="J102" s="174">
        <f>ROUND(I102*H102,2)</f>
        <v>422</v>
      </c>
      <c r="K102" s="170"/>
      <c r="L102" s="25"/>
      <c r="M102" s="175"/>
      <c r="N102" s="176" t="s">
        <v>38</v>
      </c>
      <c r="O102" s="26"/>
      <c r="P102" s="177">
        <f>O102*H102</f>
        <v>0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9" t="s">
        <v>151</v>
      </c>
      <c r="AT102" s="9" t="s">
        <v>138</v>
      </c>
      <c r="AU102" s="9" t="s">
        <v>75</v>
      </c>
      <c r="AY102" s="9" t="s">
        <v>136</v>
      </c>
      <c r="BE102" s="179">
        <f>IF(N102="základní",J102,0)</f>
        <v>422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9" t="s">
        <v>75</v>
      </c>
      <c r="BK102" s="179">
        <f>ROUND(I102*H102,2)</f>
        <v>422</v>
      </c>
      <c r="BL102" s="9" t="s">
        <v>151</v>
      </c>
      <c r="BM102" s="9" t="s">
        <v>81</v>
      </c>
    </row>
    <row r="103" spans="1:47" ht="13.5">
      <c r="A103" s="24"/>
      <c r="B103" s="25"/>
      <c r="D103" s="186" t="s">
        <v>145</v>
      </c>
      <c r="F103" s="209" t="s">
        <v>737</v>
      </c>
      <c r="I103" s="182"/>
      <c r="L103" s="25"/>
      <c r="M103" s="183"/>
      <c r="N103" s="26"/>
      <c r="O103" s="26"/>
      <c r="P103" s="26"/>
      <c r="Q103" s="26"/>
      <c r="R103" s="26"/>
      <c r="S103" s="26"/>
      <c r="T103" s="57"/>
      <c r="AT103" s="9" t="s">
        <v>145</v>
      </c>
      <c r="AU103" s="9" t="s">
        <v>75</v>
      </c>
    </row>
    <row r="104" spans="1:65" ht="22.5" customHeight="1">
      <c r="A104" s="24"/>
      <c r="B104" s="167"/>
      <c r="C104" s="168" t="s">
        <v>171</v>
      </c>
      <c r="D104" s="168" t="s">
        <v>138</v>
      </c>
      <c r="E104" s="169" t="s">
        <v>748</v>
      </c>
      <c r="F104" s="170" t="s">
        <v>740</v>
      </c>
      <c r="G104" s="171" t="s">
        <v>738</v>
      </c>
      <c r="H104" s="172">
        <v>1</v>
      </c>
      <c r="I104" s="173">
        <v>115</v>
      </c>
      <c r="J104" s="174">
        <f>ROUND(I104*H104,2)</f>
        <v>115</v>
      </c>
      <c r="K104" s="170"/>
      <c r="L104" s="25"/>
      <c r="M104" s="175"/>
      <c r="N104" s="176" t="s">
        <v>38</v>
      </c>
      <c r="O104" s="26"/>
      <c r="P104" s="177">
        <f>O104*H104</f>
        <v>0</v>
      </c>
      <c r="Q104" s="177">
        <v>0</v>
      </c>
      <c r="R104" s="177">
        <f>Q104*H104</f>
        <v>0</v>
      </c>
      <c r="S104" s="177">
        <v>0</v>
      </c>
      <c r="T104" s="178">
        <f>S104*H104</f>
        <v>0</v>
      </c>
      <c r="AR104" s="9" t="s">
        <v>151</v>
      </c>
      <c r="AT104" s="9" t="s">
        <v>138</v>
      </c>
      <c r="AU104" s="9" t="s">
        <v>75</v>
      </c>
      <c r="AY104" s="9" t="s">
        <v>136</v>
      </c>
      <c r="BE104" s="179">
        <f>IF(N104="základní",J104,0)</f>
        <v>115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9" t="s">
        <v>75</v>
      </c>
      <c r="BK104" s="179">
        <f>ROUND(I104*H104,2)</f>
        <v>115</v>
      </c>
      <c r="BL104" s="9" t="s">
        <v>151</v>
      </c>
      <c r="BM104" s="9" t="s">
        <v>209</v>
      </c>
    </row>
    <row r="105" spans="1:47" ht="13.5">
      <c r="A105" s="24"/>
      <c r="B105" s="25"/>
      <c r="D105" s="186" t="s">
        <v>145</v>
      </c>
      <c r="F105" s="209" t="s">
        <v>740</v>
      </c>
      <c r="I105" s="182"/>
      <c r="L105" s="25"/>
      <c r="M105" s="183"/>
      <c r="N105" s="26"/>
      <c r="O105" s="26"/>
      <c r="P105" s="26"/>
      <c r="Q105" s="26"/>
      <c r="R105" s="26"/>
      <c r="S105" s="26"/>
      <c r="T105" s="57"/>
      <c r="AT105" s="9" t="s">
        <v>145</v>
      </c>
      <c r="AU105" s="9" t="s">
        <v>75</v>
      </c>
    </row>
    <row r="106" spans="1:65" ht="22.5" customHeight="1">
      <c r="A106" s="24"/>
      <c r="B106" s="167"/>
      <c r="C106" s="168" t="s">
        <v>178</v>
      </c>
      <c r="D106" s="168" t="s">
        <v>138</v>
      </c>
      <c r="E106" s="169" t="s">
        <v>749</v>
      </c>
      <c r="F106" s="170" t="s">
        <v>742</v>
      </c>
      <c r="G106" s="171" t="s">
        <v>738</v>
      </c>
      <c r="H106" s="172">
        <v>1</v>
      </c>
      <c r="I106" s="173">
        <v>1330</v>
      </c>
      <c r="J106" s="174">
        <f>ROUND(I106*H106,2)</f>
        <v>1330</v>
      </c>
      <c r="K106" s="170"/>
      <c r="L106" s="25"/>
      <c r="M106" s="175"/>
      <c r="N106" s="176" t="s">
        <v>38</v>
      </c>
      <c r="O106" s="26"/>
      <c r="P106" s="177">
        <f>O106*H106</f>
        <v>0</v>
      </c>
      <c r="Q106" s="177">
        <v>0</v>
      </c>
      <c r="R106" s="177">
        <f>Q106*H106</f>
        <v>0</v>
      </c>
      <c r="S106" s="177">
        <v>0</v>
      </c>
      <c r="T106" s="178">
        <f>S106*H106</f>
        <v>0</v>
      </c>
      <c r="AR106" s="9" t="s">
        <v>151</v>
      </c>
      <c r="AT106" s="9" t="s">
        <v>138</v>
      </c>
      <c r="AU106" s="9" t="s">
        <v>75</v>
      </c>
      <c r="AY106" s="9" t="s">
        <v>136</v>
      </c>
      <c r="BE106" s="179">
        <f>IF(N106="základní",J106,0)</f>
        <v>1330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9" t="s">
        <v>75</v>
      </c>
      <c r="BK106" s="179">
        <f>ROUND(I106*H106,2)</f>
        <v>1330</v>
      </c>
      <c r="BL106" s="9" t="s">
        <v>151</v>
      </c>
      <c r="BM106" s="9" t="s">
        <v>220</v>
      </c>
    </row>
    <row r="107" spans="1:47" ht="13.5">
      <c r="A107" s="24"/>
      <c r="B107" s="25"/>
      <c r="D107" s="186" t="s">
        <v>145</v>
      </c>
      <c r="F107" s="209" t="s">
        <v>742</v>
      </c>
      <c r="I107" s="182"/>
      <c r="L107" s="25"/>
      <c r="M107" s="183"/>
      <c r="N107" s="26"/>
      <c r="O107" s="26"/>
      <c r="P107" s="26"/>
      <c r="Q107" s="26"/>
      <c r="R107" s="26"/>
      <c r="S107" s="26"/>
      <c r="T107" s="57"/>
      <c r="AT107" s="9" t="s">
        <v>145</v>
      </c>
      <c r="AU107" s="9" t="s">
        <v>75</v>
      </c>
    </row>
    <row r="108" spans="1:65" ht="22.5" customHeight="1">
      <c r="A108" s="24"/>
      <c r="B108" s="167"/>
      <c r="C108" s="168" t="s">
        <v>184</v>
      </c>
      <c r="D108" s="168" t="s">
        <v>138</v>
      </c>
      <c r="E108" s="169" t="s">
        <v>750</v>
      </c>
      <c r="F108" s="170" t="s">
        <v>744</v>
      </c>
      <c r="G108" s="171" t="s">
        <v>738</v>
      </c>
      <c r="H108" s="172">
        <v>1</v>
      </c>
      <c r="I108" s="173">
        <v>99</v>
      </c>
      <c r="J108" s="174">
        <f>ROUND(I108*H108,2)</f>
        <v>99</v>
      </c>
      <c r="K108" s="170"/>
      <c r="L108" s="25"/>
      <c r="M108" s="175"/>
      <c r="N108" s="176" t="s">
        <v>38</v>
      </c>
      <c r="O108" s="26"/>
      <c r="P108" s="177">
        <f>O108*H108</f>
        <v>0</v>
      </c>
      <c r="Q108" s="177">
        <v>0</v>
      </c>
      <c r="R108" s="177">
        <f>Q108*H108</f>
        <v>0</v>
      </c>
      <c r="S108" s="177">
        <v>0</v>
      </c>
      <c r="T108" s="178">
        <f>S108*H108</f>
        <v>0</v>
      </c>
      <c r="AR108" s="9" t="s">
        <v>151</v>
      </c>
      <c r="AT108" s="9" t="s">
        <v>138</v>
      </c>
      <c r="AU108" s="9" t="s">
        <v>75</v>
      </c>
      <c r="AY108" s="9" t="s">
        <v>136</v>
      </c>
      <c r="BE108" s="179">
        <f>IF(N108="základní",J108,0)</f>
        <v>99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9" t="s">
        <v>75</v>
      </c>
      <c r="BK108" s="179">
        <f>ROUND(I108*H108,2)</f>
        <v>99</v>
      </c>
      <c r="BL108" s="9" t="s">
        <v>151</v>
      </c>
      <c r="BM108" s="9" t="s">
        <v>143</v>
      </c>
    </row>
    <row r="109" spans="1:47" ht="13.5">
      <c r="A109" s="24"/>
      <c r="B109" s="25"/>
      <c r="D109" s="180" t="s">
        <v>145</v>
      </c>
      <c r="F109" s="181" t="s">
        <v>744</v>
      </c>
      <c r="I109" s="182"/>
      <c r="L109" s="25"/>
      <c r="M109" s="183"/>
      <c r="N109" s="26"/>
      <c r="O109" s="26"/>
      <c r="P109" s="26"/>
      <c r="Q109" s="26"/>
      <c r="R109" s="26"/>
      <c r="S109" s="26"/>
      <c r="T109" s="57"/>
      <c r="AT109" s="9" t="s">
        <v>145</v>
      </c>
      <c r="AU109" s="9" t="s">
        <v>75</v>
      </c>
    </row>
    <row r="110" spans="2:63" s="152" customFormat="1" ht="37.35" customHeight="1">
      <c r="B110" s="153"/>
      <c r="D110" s="164" t="s">
        <v>66</v>
      </c>
      <c r="E110" s="233" t="s">
        <v>751</v>
      </c>
      <c r="F110" s="233" t="s">
        <v>752</v>
      </c>
      <c r="I110" s="156"/>
      <c r="J110" s="234">
        <f>BK110</f>
        <v>2340</v>
      </c>
      <c r="L110" s="153"/>
      <c r="M110" s="158"/>
      <c r="N110" s="159"/>
      <c r="O110" s="159"/>
      <c r="P110" s="160">
        <f>SUM(P111:P116)</f>
        <v>0</v>
      </c>
      <c r="Q110" s="159"/>
      <c r="R110" s="160">
        <f>SUM(R111:R116)</f>
        <v>0</v>
      </c>
      <c r="S110" s="159"/>
      <c r="T110" s="161">
        <f>SUM(T111:T116)</f>
        <v>0</v>
      </c>
      <c r="AR110" s="154" t="s">
        <v>75</v>
      </c>
      <c r="AT110" s="162" t="s">
        <v>66</v>
      </c>
      <c r="AU110" s="162" t="s">
        <v>67</v>
      </c>
      <c r="AY110" s="154" t="s">
        <v>136</v>
      </c>
      <c r="BK110" s="163">
        <f>SUM(BK111:BK116)</f>
        <v>2340</v>
      </c>
    </row>
    <row r="111" spans="2:65" s="24" customFormat="1" ht="22.5" customHeight="1">
      <c r="B111" s="167"/>
      <c r="C111" s="168" t="s">
        <v>191</v>
      </c>
      <c r="D111" s="168" t="s">
        <v>138</v>
      </c>
      <c r="E111" s="169" t="s">
        <v>753</v>
      </c>
      <c r="F111" s="170" t="s">
        <v>754</v>
      </c>
      <c r="G111" s="171" t="s">
        <v>353</v>
      </c>
      <c r="H111" s="172">
        <v>12</v>
      </c>
      <c r="I111" s="173">
        <v>26</v>
      </c>
      <c r="J111" s="174">
        <f>ROUND(I111*H111,2)</f>
        <v>312</v>
      </c>
      <c r="K111" s="170"/>
      <c r="L111" s="25"/>
      <c r="M111" s="175"/>
      <c r="N111" s="176" t="s">
        <v>38</v>
      </c>
      <c r="O111" s="26"/>
      <c r="P111" s="177">
        <f>O111*H111</f>
        <v>0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AR111" s="9" t="s">
        <v>151</v>
      </c>
      <c r="AT111" s="9" t="s">
        <v>138</v>
      </c>
      <c r="AU111" s="9" t="s">
        <v>75</v>
      </c>
      <c r="AY111" s="9" t="s">
        <v>136</v>
      </c>
      <c r="BE111" s="179">
        <f>IF(N111="základní",J111,0)</f>
        <v>312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9" t="s">
        <v>75</v>
      </c>
      <c r="BK111" s="179">
        <f>ROUND(I111*H111,2)</f>
        <v>312</v>
      </c>
      <c r="BL111" s="9" t="s">
        <v>151</v>
      </c>
      <c r="BM111" s="9" t="s">
        <v>247</v>
      </c>
    </row>
    <row r="112" spans="1:47" ht="13.5">
      <c r="A112" s="24"/>
      <c r="B112" s="25"/>
      <c r="D112" s="186" t="s">
        <v>145</v>
      </c>
      <c r="F112" s="209" t="s">
        <v>754</v>
      </c>
      <c r="I112" s="182"/>
      <c r="L112" s="25"/>
      <c r="M112" s="183"/>
      <c r="N112" s="26"/>
      <c r="O112" s="26"/>
      <c r="P112" s="26"/>
      <c r="Q112" s="26"/>
      <c r="R112" s="26"/>
      <c r="S112" s="26"/>
      <c r="T112" s="57"/>
      <c r="AT112" s="9" t="s">
        <v>145</v>
      </c>
      <c r="AU112" s="9" t="s">
        <v>75</v>
      </c>
    </row>
    <row r="113" spans="1:65" ht="22.5" customHeight="1">
      <c r="A113" s="24"/>
      <c r="B113" s="167"/>
      <c r="C113" s="168" t="s">
        <v>81</v>
      </c>
      <c r="D113" s="168" t="s">
        <v>138</v>
      </c>
      <c r="E113" s="169" t="s">
        <v>755</v>
      </c>
      <c r="F113" s="170" t="s">
        <v>756</v>
      </c>
      <c r="G113" s="171" t="s">
        <v>353</v>
      </c>
      <c r="H113" s="172">
        <v>38</v>
      </c>
      <c r="I113" s="173">
        <v>26</v>
      </c>
      <c r="J113" s="174">
        <f>ROUND(I113*H113,2)</f>
        <v>988</v>
      </c>
      <c r="K113" s="170"/>
      <c r="L113" s="25"/>
      <c r="M113" s="175"/>
      <c r="N113" s="176" t="s">
        <v>38</v>
      </c>
      <c r="O113" s="26"/>
      <c r="P113" s="177">
        <f>O113*H113</f>
        <v>0</v>
      </c>
      <c r="Q113" s="177">
        <v>0</v>
      </c>
      <c r="R113" s="177">
        <f>Q113*H113</f>
        <v>0</v>
      </c>
      <c r="S113" s="177">
        <v>0</v>
      </c>
      <c r="T113" s="178">
        <f>S113*H113</f>
        <v>0</v>
      </c>
      <c r="AR113" s="9" t="s">
        <v>151</v>
      </c>
      <c r="AT113" s="9" t="s">
        <v>138</v>
      </c>
      <c r="AU113" s="9" t="s">
        <v>75</v>
      </c>
      <c r="AY113" s="9" t="s">
        <v>136</v>
      </c>
      <c r="BE113" s="179">
        <f>IF(N113="základní",J113,0)</f>
        <v>988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9" t="s">
        <v>75</v>
      </c>
      <c r="BK113" s="179">
        <f>ROUND(I113*H113,2)</f>
        <v>988</v>
      </c>
      <c r="BL113" s="9" t="s">
        <v>151</v>
      </c>
      <c r="BM113" s="9" t="s">
        <v>264</v>
      </c>
    </row>
    <row r="114" spans="1:47" ht="13.5">
      <c r="A114" s="24"/>
      <c r="B114" s="25"/>
      <c r="D114" s="186" t="s">
        <v>145</v>
      </c>
      <c r="F114" s="209" t="s">
        <v>756</v>
      </c>
      <c r="I114" s="182"/>
      <c r="L114" s="25"/>
      <c r="M114" s="183"/>
      <c r="N114" s="26"/>
      <c r="O114" s="26"/>
      <c r="P114" s="26"/>
      <c r="Q114" s="26"/>
      <c r="R114" s="26"/>
      <c r="S114" s="26"/>
      <c r="T114" s="57"/>
      <c r="AT114" s="9" t="s">
        <v>145</v>
      </c>
      <c r="AU114" s="9" t="s">
        <v>75</v>
      </c>
    </row>
    <row r="115" spans="1:65" ht="22.5" customHeight="1">
      <c r="A115" s="24"/>
      <c r="B115" s="167"/>
      <c r="C115" s="168" t="s">
        <v>203</v>
      </c>
      <c r="D115" s="168" t="s">
        <v>138</v>
      </c>
      <c r="E115" s="169" t="s">
        <v>757</v>
      </c>
      <c r="F115" s="170" t="s">
        <v>758</v>
      </c>
      <c r="G115" s="171" t="s">
        <v>353</v>
      </c>
      <c r="H115" s="172">
        <v>40</v>
      </c>
      <c r="I115" s="173">
        <v>26</v>
      </c>
      <c r="J115" s="174">
        <f>ROUND(I115*H115,2)</f>
        <v>1040</v>
      </c>
      <c r="K115" s="170"/>
      <c r="L115" s="25"/>
      <c r="M115" s="175"/>
      <c r="N115" s="176" t="s">
        <v>38</v>
      </c>
      <c r="O115" s="26"/>
      <c r="P115" s="177">
        <f>O115*H115</f>
        <v>0</v>
      </c>
      <c r="Q115" s="177">
        <v>0</v>
      </c>
      <c r="R115" s="177">
        <f>Q115*H115</f>
        <v>0</v>
      </c>
      <c r="S115" s="177">
        <v>0</v>
      </c>
      <c r="T115" s="178">
        <f>S115*H115</f>
        <v>0</v>
      </c>
      <c r="AR115" s="9" t="s">
        <v>151</v>
      </c>
      <c r="AT115" s="9" t="s">
        <v>138</v>
      </c>
      <c r="AU115" s="9" t="s">
        <v>75</v>
      </c>
      <c r="AY115" s="9" t="s">
        <v>136</v>
      </c>
      <c r="BE115" s="179">
        <f>IF(N115="základní",J115,0)</f>
        <v>1040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9" t="s">
        <v>75</v>
      </c>
      <c r="BK115" s="179">
        <f>ROUND(I115*H115,2)</f>
        <v>1040</v>
      </c>
      <c r="BL115" s="9" t="s">
        <v>151</v>
      </c>
      <c r="BM115" s="9" t="s">
        <v>274</v>
      </c>
    </row>
    <row r="116" spans="1:47" ht="13.5">
      <c r="A116" s="24"/>
      <c r="B116" s="25"/>
      <c r="D116" s="180" t="s">
        <v>145</v>
      </c>
      <c r="F116" s="181" t="s">
        <v>758</v>
      </c>
      <c r="I116" s="182"/>
      <c r="L116" s="25"/>
      <c r="M116" s="183"/>
      <c r="N116" s="26"/>
      <c r="O116" s="26"/>
      <c r="P116" s="26"/>
      <c r="Q116" s="26"/>
      <c r="R116" s="26"/>
      <c r="S116" s="26"/>
      <c r="T116" s="57"/>
      <c r="AT116" s="9" t="s">
        <v>145</v>
      </c>
      <c r="AU116" s="9" t="s">
        <v>75</v>
      </c>
    </row>
    <row r="117" spans="2:63" s="152" customFormat="1" ht="37.35" customHeight="1">
      <c r="B117" s="153"/>
      <c r="D117" s="164" t="s">
        <v>66</v>
      </c>
      <c r="E117" s="233" t="s">
        <v>759</v>
      </c>
      <c r="F117" s="233" t="s">
        <v>760</v>
      </c>
      <c r="I117" s="156"/>
      <c r="J117" s="234">
        <f>BK117</f>
        <v>1529</v>
      </c>
      <c r="L117" s="153"/>
      <c r="M117" s="158"/>
      <c r="N117" s="159"/>
      <c r="O117" s="159"/>
      <c r="P117" s="160">
        <f>SUM(P118:P123)</f>
        <v>0</v>
      </c>
      <c r="Q117" s="159"/>
      <c r="R117" s="160">
        <f>SUM(R118:R123)</f>
        <v>0</v>
      </c>
      <c r="S117" s="159"/>
      <c r="T117" s="161">
        <f>SUM(T118:T123)</f>
        <v>0</v>
      </c>
      <c r="AR117" s="154" t="s">
        <v>75</v>
      </c>
      <c r="AT117" s="162" t="s">
        <v>66</v>
      </c>
      <c r="AU117" s="162" t="s">
        <v>67</v>
      </c>
      <c r="AY117" s="154" t="s">
        <v>136</v>
      </c>
      <c r="BK117" s="163">
        <f>SUM(BK118:BK123)</f>
        <v>1529</v>
      </c>
    </row>
    <row r="118" spans="2:65" s="24" customFormat="1" ht="22.5" customHeight="1">
      <c r="B118" s="167"/>
      <c r="C118" s="168" t="s">
        <v>209</v>
      </c>
      <c r="D118" s="168" t="s">
        <v>138</v>
      </c>
      <c r="E118" s="169" t="s">
        <v>761</v>
      </c>
      <c r="F118" s="170" t="s">
        <v>754</v>
      </c>
      <c r="G118" s="171" t="s">
        <v>353</v>
      </c>
      <c r="H118" s="172">
        <v>12</v>
      </c>
      <c r="I118" s="173">
        <v>30.5</v>
      </c>
      <c r="J118" s="174">
        <f>ROUND(I118*H118,2)</f>
        <v>366</v>
      </c>
      <c r="K118" s="170"/>
      <c r="L118" s="25"/>
      <c r="M118" s="175"/>
      <c r="N118" s="176" t="s">
        <v>38</v>
      </c>
      <c r="O118" s="26"/>
      <c r="P118" s="177">
        <f>O118*H118</f>
        <v>0</v>
      </c>
      <c r="Q118" s="177">
        <v>0</v>
      </c>
      <c r="R118" s="177">
        <f>Q118*H118</f>
        <v>0</v>
      </c>
      <c r="S118" s="177">
        <v>0</v>
      </c>
      <c r="T118" s="178">
        <f>S118*H118</f>
        <v>0</v>
      </c>
      <c r="AR118" s="9" t="s">
        <v>151</v>
      </c>
      <c r="AT118" s="9" t="s">
        <v>138</v>
      </c>
      <c r="AU118" s="9" t="s">
        <v>75</v>
      </c>
      <c r="AY118" s="9" t="s">
        <v>136</v>
      </c>
      <c r="BE118" s="179">
        <f>IF(N118="základní",J118,0)</f>
        <v>366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9" t="s">
        <v>75</v>
      </c>
      <c r="BK118" s="179">
        <f>ROUND(I118*H118,2)</f>
        <v>366</v>
      </c>
      <c r="BL118" s="9" t="s">
        <v>151</v>
      </c>
      <c r="BM118" s="9" t="s">
        <v>285</v>
      </c>
    </row>
    <row r="119" spans="1:47" ht="13.5">
      <c r="A119" s="24"/>
      <c r="B119" s="25"/>
      <c r="D119" s="186" t="s">
        <v>145</v>
      </c>
      <c r="F119" s="209" t="s">
        <v>754</v>
      </c>
      <c r="I119" s="182"/>
      <c r="L119" s="25"/>
      <c r="M119" s="183"/>
      <c r="N119" s="26"/>
      <c r="O119" s="26"/>
      <c r="P119" s="26"/>
      <c r="Q119" s="26"/>
      <c r="R119" s="26"/>
      <c r="S119" s="26"/>
      <c r="T119" s="57"/>
      <c r="AT119" s="9" t="s">
        <v>145</v>
      </c>
      <c r="AU119" s="9" t="s">
        <v>75</v>
      </c>
    </row>
    <row r="120" spans="1:65" ht="22.5" customHeight="1">
      <c r="A120" s="24"/>
      <c r="B120" s="167"/>
      <c r="C120" s="168" t="s">
        <v>215</v>
      </c>
      <c r="D120" s="168" t="s">
        <v>138</v>
      </c>
      <c r="E120" s="169" t="s">
        <v>762</v>
      </c>
      <c r="F120" s="170" t="s">
        <v>756</v>
      </c>
      <c r="G120" s="171" t="s">
        <v>353</v>
      </c>
      <c r="H120" s="172">
        <v>38</v>
      </c>
      <c r="I120" s="173">
        <v>18.5</v>
      </c>
      <c r="J120" s="174">
        <f>ROUND(I120*H120,2)</f>
        <v>703</v>
      </c>
      <c r="K120" s="170"/>
      <c r="L120" s="25"/>
      <c r="M120" s="175"/>
      <c r="N120" s="176" t="s">
        <v>38</v>
      </c>
      <c r="O120" s="26"/>
      <c r="P120" s="177">
        <f>O120*H120</f>
        <v>0</v>
      </c>
      <c r="Q120" s="177">
        <v>0</v>
      </c>
      <c r="R120" s="177">
        <f>Q120*H120</f>
        <v>0</v>
      </c>
      <c r="S120" s="177">
        <v>0</v>
      </c>
      <c r="T120" s="178">
        <f>S120*H120</f>
        <v>0</v>
      </c>
      <c r="AR120" s="9" t="s">
        <v>151</v>
      </c>
      <c r="AT120" s="9" t="s">
        <v>138</v>
      </c>
      <c r="AU120" s="9" t="s">
        <v>75</v>
      </c>
      <c r="AY120" s="9" t="s">
        <v>136</v>
      </c>
      <c r="BE120" s="179">
        <f>IF(N120="základní",J120,0)</f>
        <v>703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9" t="s">
        <v>75</v>
      </c>
      <c r="BK120" s="179">
        <f>ROUND(I120*H120,2)</f>
        <v>703</v>
      </c>
      <c r="BL120" s="9" t="s">
        <v>151</v>
      </c>
      <c r="BM120" s="9" t="s">
        <v>297</v>
      </c>
    </row>
    <row r="121" spans="1:47" ht="13.5">
      <c r="A121" s="24"/>
      <c r="B121" s="25"/>
      <c r="D121" s="186" t="s">
        <v>145</v>
      </c>
      <c r="F121" s="209" t="s">
        <v>756</v>
      </c>
      <c r="I121" s="182"/>
      <c r="L121" s="25"/>
      <c r="M121" s="183"/>
      <c r="N121" s="26"/>
      <c r="O121" s="26"/>
      <c r="P121" s="26"/>
      <c r="Q121" s="26"/>
      <c r="R121" s="26"/>
      <c r="S121" s="26"/>
      <c r="T121" s="57"/>
      <c r="AT121" s="9" t="s">
        <v>145</v>
      </c>
      <c r="AU121" s="9" t="s">
        <v>75</v>
      </c>
    </row>
    <row r="122" spans="1:65" ht="22.5" customHeight="1">
      <c r="A122" s="24"/>
      <c r="B122" s="167"/>
      <c r="C122" s="168" t="s">
        <v>220</v>
      </c>
      <c r="D122" s="168" t="s">
        <v>138</v>
      </c>
      <c r="E122" s="169" t="s">
        <v>763</v>
      </c>
      <c r="F122" s="170" t="s">
        <v>758</v>
      </c>
      <c r="G122" s="171" t="s">
        <v>353</v>
      </c>
      <c r="H122" s="172">
        <v>40</v>
      </c>
      <c r="I122" s="173">
        <v>11.5</v>
      </c>
      <c r="J122" s="174">
        <f>ROUND(I122*H122,2)</f>
        <v>460</v>
      </c>
      <c r="K122" s="170"/>
      <c r="L122" s="25"/>
      <c r="M122" s="175"/>
      <c r="N122" s="176" t="s">
        <v>38</v>
      </c>
      <c r="O122" s="26"/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AR122" s="9" t="s">
        <v>151</v>
      </c>
      <c r="AT122" s="9" t="s">
        <v>138</v>
      </c>
      <c r="AU122" s="9" t="s">
        <v>75</v>
      </c>
      <c r="AY122" s="9" t="s">
        <v>136</v>
      </c>
      <c r="BE122" s="179">
        <f>IF(N122="základní",J122,0)</f>
        <v>460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9" t="s">
        <v>75</v>
      </c>
      <c r="BK122" s="179">
        <f>ROUND(I122*H122,2)</f>
        <v>460</v>
      </c>
      <c r="BL122" s="9" t="s">
        <v>151</v>
      </c>
      <c r="BM122" s="9" t="s">
        <v>309</v>
      </c>
    </row>
    <row r="123" spans="1:47" ht="13.5">
      <c r="A123" s="24"/>
      <c r="B123" s="25"/>
      <c r="D123" s="180" t="s">
        <v>145</v>
      </c>
      <c r="F123" s="181" t="s">
        <v>758</v>
      </c>
      <c r="I123" s="182"/>
      <c r="L123" s="25"/>
      <c r="M123" s="183"/>
      <c r="N123" s="26"/>
      <c r="O123" s="26"/>
      <c r="P123" s="26"/>
      <c r="Q123" s="26"/>
      <c r="R123" s="26"/>
      <c r="S123" s="26"/>
      <c r="T123" s="57"/>
      <c r="AT123" s="9" t="s">
        <v>145</v>
      </c>
      <c r="AU123" s="9" t="s">
        <v>75</v>
      </c>
    </row>
    <row r="124" spans="2:63" s="152" customFormat="1" ht="37.35" customHeight="1">
      <c r="B124" s="153"/>
      <c r="D124" s="164" t="s">
        <v>66</v>
      </c>
      <c r="E124" s="233" t="s">
        <v>764</v>
      </c>
      <c r="F124" s="233" t="s">
        <v>765</v>
      </c>
      <c r="I124" s="156"/>
      <c r="J124" s="234">
        <f>BK124</f>
        <v>836</v>
      </c>
      <c r="L124" s="153"/>
      <c r="M124" s="158"/>
      <c r="N124" s="159"/>
      <c r="O124" s="159"/>
      <c r="P124" s="160">
        <f>SUM(P125:P130)</f>
        <v>0</v>
      </c>
      <c r="Q124" s="159"/>
      <c r="R124" s="160">
        <f>SUM(R125:R130)</f>
        <v>0</v>
      </c>
      <c r="S124" s="159"/>
      <c r="T124" s="161">
        <f>SUM(T125:T130)</f>
        <v>0</v>
      </c>
      <c r="AR124" s="154" t="s">
        <v>75</v>
      </c>
      <c r="AT124" s="162" t="s">
        <v>66</v>
      </c>
      <c r="AU124" s="162" t="s">
        <v>67</v>
      </c>
      <c r="AY124" s="154" t="s">
        <v>136</v>
      </c>
      <c r="BK124" s="163">
        <f>SUM(BK125:BK130)</f>
        <v>836</v>
      </c>
    </row>
    <row r="125" spans="2:65" s="24" customFormat="1" ht="22.5" customHeight="1">
      <c r="B125" s="167"/>
      <c r="C125" s="168" t="s">
        <v>10</v>
      </c>
      <c r="D125" s="168" t="s">
        <v>138</v>
      </c>
      <c r="E125" s="169" t="s">
        <v>766</v>
      </c>
      <c r="F125" s="170" t="s">
        <v>767</v>
      </c>
      <c r="G125" s="171" t="s">
        <v>738</v>
      </c>
      <c r="H125" s="172">
        <v>4</v>
      </c>
      <c r="I125" s="173">
        <v>48</v>
      </c>
      <c r="J125" s="174">
        <f>ROUND(I125*H125,2)</f>
        <v>192</v>
      </c>
      <c r="K125" s="170"/>
      <c r="L125" s="25"/>
      <c r="M125" s="175"/>
      <c r="N125" s="176" t="s">
        <v>38</v>
      </c>
      <c r="O125" s="26"/>
      <c r="P125" s="177">
        <f>O125*H125</f>
        <v>0</v>
      </c>
      <c r="Q125" s="177">
        <v>0</v>
      </c>
      <c r="R125" s="177">
        <f>Q125*H125</f>
        <v>0</v>
      </c>
      <c r="S125" s="177">
        <v>0</v>
      </c>
      <c r="T125" s="178">
        <f>S125*H125</f>
        <v>0</v>
      </c>
      <c r="AR125" s="9" t="s">
        <v>151</v>
      </c>
      <c r="AT125" s="9" t="s">
        <v>138</v>
      </c>
      <c r="AU125" s="9" t="s">
        <v>75</v>
      </c>
      <c r="AY125" s="9" t="s">
        <v>136</v>
      </c>
      <c r="BE125" s="179">
        <f>IF(N125="základní",J125,0)</f>
        <v>192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9" t="s">
        <v>75</v>
      </c>
      <c r="BK125" s="179">
        <f>ROUND(I125*H125,2)</f>
        <v>192</v>
      </c>
      <c r="BL125" s="9" t="s">
        <v>151</v>
      </c>
      <c r="BM125" s="9" t="s">
        <v>337</v>
      </c>
    </row>
    <row r="126" spans="1:47" ht="13.5">
      <c r="A126" s="24"/>
      <c r="B126" s="25"/>
      <c r="D126" s="186" t="s">
        <v>145</v>
      </c>
      <c r="F126" s="209" t="s">
        <v>767</v>
      </c>
      <c r="I126" s="182"/>
      <c r="L126" s="25"/>
      <c r="M126" s="183"/>
      <c r="N126" s="26"/>
      <c r="O126" s="26"/>
      <c r="P126" s="26"/>
      <c r="Q126" s="26"/>
      <c r="R126" s="26"/>
      <c r="S126" s="26"/>
      <c r="T126" s="57"/>
      <c r="AT126" s="9" t="s">
        <v>145</v>
      </c>
      <c r="AU126" s="9" t="s">
        <v>75</v>
      </c>
    </row>
    <row r="127" spans="1:65" ht="22.5" customHeight="1">
      <c r="A127" s="24"/>
      <c r="B127" s="167"/>
      <c r="C127" s="168" t="s">
        <v>143</v>
      </c>
      <c r="D127" s="168" t="s">
        <v>138</v>
      </c>
      <c r="E127" s="169" t="s">
        <v>768</v>
      </c>
      <c r="F127" s="170" t="s">
        <v>769</v>
      </c>
      <c r="G127" s="171" t="s">
        <v>738</v>
      </c>
      <c r="H127" s="172">
        <v>2</v>
      </c>
      <c r="I127" s="173">
        <v>80</v>
      </c>
      <c r="J127" s="174">
        <f>ROUND(I127*H127,2)</f>
        <v>160</v>
      </c>
      <c r="K127" s="170"/>
      <c r="L127" s="25"/>
      <c r="M127" s="175"/>
      <c r="N127" s="176" t="s">
        <v>38</v>
      </c>
      <c r="O127" s="26"/>
      <c r="P127" s="177">
        <f>O127*H127</f>
        <v>0</v>
      </c>
      <c r="Q127" s="177">
        <v>0</v>
      </c>
      <c r="R127" s="177">
        <f>Q127*H127</f>
        <v>0</v>
      </c>
      <c r="S127" s="177">
        <v>0</v>
      </c>
      <c r="T127" s="178">
        <f>S127*H127</f>
        <v>0</v>
      </c>
      <c r="AR127" s="9" t="s">
        <v>151</v>
      </c>
      <c r="AT127" s="9" t="s">
        <v>138</v>
      </c>
      <c r="AU127" s="9" t="s">
        <v>75</v>
      </c>
      <c r="AY127" s="9" t="s">
        <v>136</v>
      </c>
      <c r="BE127" s="179">
        <f>IF(N127="základní",J127,0)</f>
        <v>160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9" t="s">
        <v>75</v>
      </c>
      <c r="BK127" s="179">
        <f>ROUND(I127*H127,2)</f>
        <v>160</v>
      </c>
      <c r="BL127" s="9" t="s">
        <v>151</v>
      </c>
      <c r="BM127" s="9" t="s">
        <v>350</v>
      </c>
    </row>
    <row r="128" spans="1:47" ht="13.5">
      <c r="A128" s="24"/>
      <c r="B128" s="25"/>
      <c r="D128" s="186" t="s">
        <v>145</v>
      </c>
      <c r="F128" s="209" t="s">
        <v>769</v>
      </c>
      <c r="I128" s="182"/>
      <c r="L128" s="25"/>
      <c r="M128" s="183"/>
      <c r="N128" s="26"/>
      <c r="O128" s="26"/>
      <c r="P128" s="26"/>
      <c r="Q128" s="26"/>
      <c r="R128" s="26"/>
      <c r="S128" s="26"/>
      <c r="T128" s="57"/>
      <c r="AT128" s="9" t="s">
        <v>145</v>
      </c>
      <c r="AU128" s="9" t="s">
        <v>75</v>
      </c>
    </row>
    <row r="129" spans="1:65" ht="22.5" customHeight="1">
      <c r="A129" s="24"/>
      <c r="B129" s="167"/>
      <c r="C129" s="168" t="s">
        <v>241</v>
      </c>
      <c r="D129" s="168" t="s">
        <v>138</v>
      </c>
      <c r="E129" s="169" t="s">
        <v>770</v>
      </c>
      <c r="F129" s="170" t="s">
        <v>771</v>
      </c>
      <c r="G129" s="171" t="s">
        <v>738</v>
      </c>
      <c r="H129" s="172">
        <v>22</v>
      </c>
      <c r="I129" s="173">
        <v>22</v>
      </c>
      <c r="J129" s="174">
        <f>ROUND(I129*H129,2)</f>
        <v>484</v>
      </c>
      <c r="K129" s="170"/>
      <c r="L129" s="25"/>
      <c r="M129" s="175"/>
      <c r="N129" s="176" t="s">
        <v>38</v>
      </c>
      <c r="O129" s="26"/>
      <c r="P129" s="177">
        <f>O129*H129</f>
        <v>0</v>
      </c>
      <c r="Q129" s="177">
        <v>0</v>
      </c>
      <c r="R129" s="177">
        <f>Q129*H129</f>
        <v>0</v>
      </c>
      <c r="S129" s="177">
        <v>0</v>
      </c>
      <c r="T129" s="178">
        <f>S129*H129</f>
        <v>0</v>
      </c>
      <c r="AR129" s="9" t="s">
        <v>151</v>
      </c>
      <c r="AT129" s="9" t="s">
        <v>138</v>
      </c>
      <c r="AU129" s="9" t="s">
        <v>75</v>
      </c>
      <c r="AY129" s="9" t="s">
        <v>136</v>
      </c>
      <c r="BE129" s="179">
        <f>IF(N129="základní",J129,0)</f>
        <v>484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9" t="s">
        <v>75</v>
      </c>
      <c r="BK129" s="179">
        <f>ROUND(I129*H129,2)</f>
        <v>484</v>
      </c>
      <c r="BL129" s="9" t="s">
        <v>151</v>
      </c>
      <c r="BM129" s="9" t="s">
        <v>362</v>
      </c>
    </row>
    <row r="130" spans="1:47" ht="13.5">
      <c r="A130" s="24"/>
      <c r="B130" s="25"/>
      <c r="D130" s="180" t="s">
        <v>145</v>
      </c>
      <c r="F130" s="181" t="s">
        <v>771</v>
      </c>
      <c r="I130" s="182"/>
      <c r="L130" s="25"/>
      <c r="M130" s="183"/>
      <c r="N130" s="26"/>
      <c r="O130" s="26"/>
      <c r="P130" s="26"/>
      <c r="Q130" s="26"/>
      <c r="R130" s="26"/>
      <c r="S130" s="26"/>
      <c r="T130" s="57"/>
      <c r="AT130" s="9" t="s">
        <v>145</v>
      </c>
      <c r="AU130" s="9" t="s">
        <v>75</v>
      </c>
    </row>
    <row r="131" spans="2:63" s="152" customFormat="1" ht="37.35" customHeight="1">
      <c r="B131" s="153"/>
      <c r="D131" s="164" t="s">
        <v>66</v>
      </c>
      <c r="E131" s="233" t="s">
        <v>772</v>
      </c>
      <c r="F131" s="233" t="s">
        <v>773</v>
      </c>
      <c r="I131" s="156"/>
      <c r="J131" s="234">
        <f>BK131</f>
        <v>380</v>
      </c>
      <c r="L131" s="153"/>
      <c r="M131" s="158"/>
      <c r="N131" s="159"/>
      <c r="O131" s="159"/>
      <c r="P131" s="160">
        <f>SUM(P132:P135)</f>
        <v>0</v>
      </c>
      <c r="Q131" s="159"/>
      <c r="R131" s="160">
        <f>SUM(R132:R135)</f>
        <v>0</v>
      </c>
      <c r="S131" s="159"/>
      <c r="T131" s="161">
        <f>SUM(T132:T135)</f>
        <v>0</v>
      </c>
      <c r="AR131" s="154" t="s">
        <v>75</v>
      </c>
      <c r="AT131" s="162" t="s">
        <v>66</v>
      </c>
      <c r="AU131" s="162" t="s">
        <v>67</v>
      </c>
      <c r="AY131" s="154" t="s">
        <v>136</v>
      </c>
      <c r="BK131" s="163">
        <f>SUM(BK132:BK135)</f>
        <v>380</v>
      </c>
    </row>
    <row r="132" spans="2:65" s="24" customFormat="1" ht="22.5" customHeight="1">
      <c r="B132" s="167"/>
      <c r="C132" s="168" t="s">
        <v>247</v>
      </c>
      <c r="D132" s="168" t="s">
        <v>138</v>
      </c>
      <c r="E132" s="169" t="s">
        <v>774</v>
      </c>
      <c r="F132" s="170" t="s">
        <v>775</v>
      </c>
      <c r="G132" s="171" t="s">
        <v>738</v>
      </c>
      <c r="H132" s="172">
        <v>2</v>
      </c>
      <c r="I132" s="173">
        <v>115</v>
      </c>
      <c r="J132" s="174">
        <f>ROUND(I132*H132,2)</f>
        <v>230</v>
      </c>
      <c r="K132" s="170"/>
      <c r="L132" s="25"/>
      <c r="M132" s="175"/>
      <c r="N132" s="176" t="s">
        <v>38</v>
      </c>
      <c r="O132" s="26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AR132" s="9" t="s">
        <v>151</v>
      </c>
      <c r="AT132" s="9" t="s">
        <v>138</v>
      </c>
      <c r="AU132" s="9" t="s">
        <v>75</v>
      </c>
      <c r="AY132" s="9" t="s">
        <v>136</v>
      </c>
      <c r="BE132" s="179">
        <f>IF(N132="základní",J132,0)</f>
        <v>230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9" t="s">
        <v>75</v>
      </c>
      <c r="BK132" s="179">
        <f>ROUND(I132*H132,2)</f>
        <v>230</v>
      </c>
      <c r="BL132" s="9" t="s">
        <v>151</v>
      </c>
      <c r="BM132" s="9" t="s">
        <v>373</v>
      </c>
    </row>
    <row r="133" spans="1:47" ht="13.5">
      <c r="A133" s="24"/>
      <c r="B133" s="25"/>
      <c r="D133" s="186" t="s">
        <v>145</v>
      </c>
      <c r="F133" s="209" t="s">
        <v>775</v>
      </c>
      <c r="I133" s="182"/>
      <c r="L133" s="25"/>
      <c r="M133" s="183"/>
      <c r="N133" s="26"/>
      <c r="O133" s="26"/>
      <c r="P133" s="26"/>
      <c r="Q133" s="26"/>
      <c r="R133" s="26"/>
      <c r="S133" s="26"/>
      <c r="T133" s="57"/>
      <c r="AT133" s="9" t="s">
        <v>145</v>
      </c>
      <c r="AU133" s="9" t="s">
        <v>75</v>
      </c>
    </row>
    <row r="134" spans="1:65" ht="22.5" customHeight="1">
      <c r="A134" s="24"/>
      <c r="B134" s="167"/>
      <c r="C134" s="168" t="s">
        <v>253</v>
      </c>
      <c r="D134" s="168" t="s">
        <v>138</v>
      </c>
      <c r="E134" s="169" t="s">
        <v>776</v>
      </c>
      <c r="F134" s="170" t="s">
        <v>777</v>
      </c>
      <c r="G134" s="171" t="s">
        <v>738</v>
      </c>
      <c r="H134" s="172">
        <v>2</v>
      </c>
      <c r="I134" s="173">
        <v>75</v>
      </c>
      <c r="J134" s="174">
        <f>ROUND(I134*H134,2)</f>
        <v>150</v>
      </c>
      <c r="K134" s="170"/>
      <c r="L134" s="25"/>
      <c r="M134" s="175"/>
      <c r="N134" s="176" t="s">
        <v>38</v>
      </c>
      <c r="O134" s="26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AR134" s="9" t="s">
        <v>151</v>
      </c>
      <c r="AT134" s="9" t="s">
        <v>138</v>
      </c>
      <c r="AU134" s="9" t="s">
        <v>75</v>
      </c>
      <c r="AY134" s="9" t="s">
        <v>136</v>
      </c>
      <c r="BE134" s="179">
        <f>IF(N134="základní",J134,0)</f>
        <v>150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9" t="s">
        <v>75</v>
      </c>
      <c r="BK134" s="179">
        <f>ROUND(I134*H134,2)</f>
        <v>150</v>
      </c>
      <c r="BL134" s="9" t="s">
        <v>151</v>
      </c>
      <c r="BM134" s="9" t="s">
        <v>387</v>
      </c>
    </row>
    <row r="135" spans="1:47" ht="13.5">
      <c r="A135" s="24"/>
      <c r="B135" s="25"/>
      <c r="D135" s="180" t="s">
        <v>145</v>
      </c>
      <c r="F135" s="181" t="s">
        <v>777</v>
      </c>
      <c r="I135" s="182"/>
      <c r="L135" s="25"/>
      <c r="M135" s="183"/>
      <c r="N135" s="26"/>
      <c r="O135" s="26"/>
      <c r="P135" s="26"/>
      <c r="Q135" s="26"/>
      <c r="R135" s="26"/>
      <c r="S135" s="26"/>
      <c r="T135" s="57"/>
      <c r="AT135" s="9" t="s">
        <v>145</v>
      </c>
      <c r="AU135" s="9" t="s">
        <v>75</v>
      </c>
    </row>
    <row r="136" spans="2:63" s="152" customFormat="1" ht="37.35" customHeight="1">
      <c r="B136" s="153"/>
      <c r="D136" s="164" t="s">
        <v>66</v>
      </c>
      <c r="E136" s="233" t="s">
        <v>778</v>
      </c>
      <c r="F136" s="233" t="s">
        <v>779</v>
      </c>
      <c r="I136" s="156"/>
      <c r="J136" s="234">
        <f>BK136</f>
        <v>654</v>
      </c>
      <c r="L136" s="153"/>
      <c r="M136" s="158"/>
      <c r="N136" s="159"/>
      <c r="O136" s="159"/>
      <c r="P136" s="160">
        <f>SUM(P137:P140)</f>
        <v>0</v>
      </c>
      <c r="Q136" s="159"/>
      <c r="R136" s="160">
        <f>SUM(R137:R140)</f>
        <v>0</v>
      </c>
      <c r="S136" s="159"/>
      <c r="T136" s="161">
        <f>SUM(T137:T140)</f>
        <v>0</v>
      </c>
      <c r="AR136" s="154" t="s">
        <v>75</v>
      </c>
      <c r="AT136" s="162" t="s">
        <v>66</v>
      </c>
      <c r="AU136" s="162" t="s">
        <v>67</v>
      </c>
      <c r="AY136" s="154" t="s">
        <v>136</v>
      </c>
      <c r="BK136" s="163">
        <f>SUM(BK137:BK140)</f>
        <v>654</v>
      </c>
    </row>
    <row r="137" spans="2:65" s="24" customFormat="1" ht="22.5" customHeight="1">
      <c r="B137" s="167"/>
      <c r="C137" s="168" t="s">
        <v>264</v>
      </c>
      <c r="D137" s="168" t="s">
        <v>138</v>
      </c>
      <c r="E137" s="169" t="s">
        <v>780</v>
      </c>
      <c r="F137" s="170" t="s">
        <v>781</v>
      </c>
      <c r="G137" s="171" t="s">
        <v>738</v>
      </c>
      <c r="H137" s="172">
        <v>3</v>
      </c>
      <c r="I137" s="173">
        <v>142</v>
      </c>
      <c r="J137" s="174">
        <f>ROUND(I137*H137,2)</f>
        <v>426</v>
      </c>
      <c r="K137" s="170"/>
      <c r="L137" s="25"/>
      <c r="M137" s="175"/>
      <c r="N137" s="176" t="s">
        <v>38</v>
      </c>
      <c r="O137" s="26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AR137" s="9" t="s">
        <v>151</v>
      </c>
      <c r="AT137" s="9" t="s">
        <v>138</v>
      </c>
      <c r="AU137" s="9" t="s">
        <v>75</v>
      </c>
      <c r="AY137" s="9" t="s">
        <v>136</v>
      </c>
      <c r="BE137" s="179">
        <f>IF(N137="základní",J137,0)</f>
        <v>426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9" t="s">
        <v>75</v>
      </c>
      <c r="BK137" s="179">
        <f>ROUND(I137*H137,2)</f>
        <v>426</v>
      </c>
      <c r="BL137" s="9" t="s">
        <v>151</v>
      </c>
      <c r="BM137" s="9" t="s">
        <v>400</v>
      </c>
    </row>
    <row r="138" spans="1:47" ht="13.5">
      <c r="A138" s="24"/>
      <c r="B138" s="25"/>
      <c r="D138" s="186" t="s">
        <v>145</v>
      </c>
      <c r="F138" s="209" t="s">
        <v>781</v>
      </c>
      <c r="I138" s="182"/>
      <c r="L138" s="25"/>
      <c r="M138" s="183"/>
      <c r="N138" s="26"/>
      <c r="O138" s="26"/>
      <c r="P138" s="26"/>
      <c r="Q138" s="26"/>
      <c r="R138" s="26"/>
      <c r="S138" s="26"/>
      <c r="T138" s="57"/>
      <c r="AT138" s="9" t="s">
        <v>145</v>
      </c>
      <c r="AU138" s="9" t="s">
        <v>75</v>
      </c>
    </row>
    <row r="139" spans="1:65" ht="22.5" customHeight="1">
      <c r="A139" s="24"/>
      <c r="B139" s="167"/>
      <c r="C139" s="168" t="s">
        <v>9</v>
      </c>
      <c r="D139" s="168" t="s">
        <v>138</v>
      </c>
      <c r="E139" s="169" t="s">
        <v>782</v>
      </c>
      <c r="F139" s="170" t="s">
        <v>783</v>
      </c>
      <c r="G139" s="171" t="s">
        <v>738</v>
      </c>
      <c r="H139" s="172">
        <v>3</v>
      </c>
      <c r="I139" s="173">
        <v>76</v>
      </c>
      <c r="J139" s="174">
        <f>ROUND(I139*H139,2)</f>
        <v>228</v>
      </c>
      <c r="K139" s="170"/>
      <c r="L139" s="25"/>
      <c r="M139" s="175"/>
      <c r="N139" s="176" t="s">
        <v>38</v>
      </c>
      <c r="O139" s="26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AR139" s="9" t="s">
        <v>151</v>
      </c>
      <c r="AT139" s="9" t="s">
        <v>138</v>
      </c>
      <c r="AU139" s="9" t="s">
        <v>75</v>
      </c>
      <c r="AY139" s="9" t="s">
        <v>136</v>
      </c>
      <c r="BE139" s="179">
        <f>IF(N139="základní",J139,0)</f>
        <v>228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9" t="s">
        <v>75</v>
      </c>
      <c r="BK139" s="179">
        <f>ROUND(I139*H139,2)</f>
        <v>228</v>
      </c>
      <c r="BL139" s="9" t="s">
        <v>151</v>
      </c>
      <c r="BM139" s="9" t="s">
        <v>413</v>
      </c>
    </row>
    <row r="140" spans="1:47" ht="13.5">
      <c r="A140" s="24"/>
      <c r="B140" s="25"/>
      <c r="D140" s="180" t="s">
        <v>145</v>
      </c>
      <c r="F140" s="181" t="s">
        <v>783</v>
      </c>
      <c r="I140" s="182"/>
      <c r="L140" s="25"/>
      <c r="M140" s="183"/>
      <c r="N140" s="26"/>
      <c r="O140" s="26"/>
      <c r="P140" s="26"/>
      <c r="Q140" s="26"/>
      <c r="R140" s="26"/>
      <c r="S140" s="26"/>
      <c r="T140" s="57"/>
      <c r="AT140" s="9" t="s">
        <v>145</v>
      </c>
      <c r="AU140" s="9" t="s">
        <v>75</v>
      </c>
    </row>
    <row r="141" spans="2:63" s="152" customFormat="1" ht="37.35" customHeight="1">
      <c r="B141" s="153"/>
      <c r="D141" s="164" t="s">
        <v>66</v>
      </c>
      <c r="E141" s="233" t="s">
        <v>784</v>
      </c>
      <c r="F141" s="233" t="s">
        <v>785</v>
      </c>
      <c r="I141" s="156"/>
      <c r="J141" s="234">
        <f>BK141</f>
        <v>4634</v>
      </c>
      <c r="L141" s="153"/>
      <c r="M141" s="158"/>
      <c r="N141" s="159"/>
      <c r="O141" s="159"/>
      <c r="P141" s="160">
        <f>SUM(P142:P153)</f>
        <v>0</v>
      </c>
      <c r="Q141" s="159"/>
      <c r="R141" s="160">
        <f>SUM(R142:R153)</f>
        <v>0</v>
      </c>
      <c r="S141" s="159"/>
      <c r="T141" s="161">
        <f>SUM(T142:T153)</f>
        <v>0</v>
      </c>
      <c r="AR141" s="154" t="s">
        <v>75</v>
      </c>
      <c r="AT141" s="162" t="s">
        <v>66</v>
      </c>
      <c r="AU141" s="162" t="s">
        <v>67</v>
      </c>
      <c r="AY141" s="154" t="s">
        <v>136</v>
      </c>
      <c r="BK141" s="163">
        <f>SUM(BK142:BK153)</f>
        <v>4634</v>
      </c>
    </row>
    <row r="142" spans="2:65" s="24" customFormat="1" ht="22.5" customHeight="1">
      <c r="B142" s="167"/>
      <c r="C142" s="168" t="s">
        <v>274</v>
      </c>
      <c r="D142" s="168" t="s">
        <v>138</v>
      </c>
      <c r="E142" s="169" t="s">
        <v>786</v>
      </c>
      <c r="F142" s="170" t="s">
        <v>787</v>
      </c>
      <c r="G142" s="171" t="s">
        <v>788</v>
      </c>
      <c r="H142" s="172">
        <v>5</v>
      </c>
      <c r="I142" s="173">
        <v>126</v>
      </c>
      <c r="J142" s="174">
        <f>ROUND(I142*H142,2)</f>
        <v>630</v>
      </c>
      <c r="K142" s="170"/>
      <c r="L142" s="25"/>
      <c r="M142" s="175"/>
      <c r="N142" s="176" t="s">
        <v>38</v>
      </c>
      <c r="O142" s="26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AR142" s="9" t="s">
        <v>151</v>
      </c>
      <c r="AT142" s="9" t="s">
        <v>138</v>
      </c>
      <c r="AU142" s="9" t="s">
        <v>75</v>
      </c>
      <c r="AY142" s="9" t="s">
        <v>136</v>
      </c>
      <c r="BE142" s="179">
        <f>IF(N142="základní",J142,0)</f>
        <v>630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9" t="s">
        <v>75</v>
      </c>
      <c r="BK142" s="179">
        <f>ROUND(I142*H142,2)</f>
        <v>630</v>
      </c>
      <c r="BL142" s="9" t="s">
        <v>151</v>
      </c>
      <c r="BM142" s="9" t="s">
        <v>424</v>
      </c>
    </row>
    <row r="143" spans="1:47" ht="13.5">
      <c r="A143" s="24"/>
      <c r="B143" s="25"/>
      <c r="D143" s="186" t="s">
        <v>145</v>
      </c>
      <c r="F143" s="209" t="s">
        <v>787</v>
      </c>
      <c r="I143" s="182"/>
      <c r="L143" s="25"/>
      <c r="M143" s="183"/>
      <c r="N143" s="26"/>
      <c r="O143" s="26"/>
      <c r="P143" s="26"/>
      <c r="Q143" s="26"/>
      <c r="R143" s="26"/>
      <c r="S143" s="26"/>
      <c r="T143" s="57"/>
      <c r="AT143" s="9" t="s">
        <v>145</v>
      </c>
      <c r="AU143" s="9" t="s">
        <v>75</v>
      </c>
    </row>
    <row r="144" spans="1:65" ht="22.5" customHeight="1">
      <c r="A144" s="24"/>
      <c r="B144" s="167"/>
      <c r="C144" s="168" t="s">
        <v>279</v>
      </c>
      <c r="D144" s="168" t="s">
        <v>138</v>
      </c>
      <c r="E144" s="169" t="s">
        <v>789</v>
      </c>
      <c r="F144" s="170" t="s">
        <v>790</v>
      </c>
      <c r="G144" s="171" t="s">
        <v>738</v>
      </c>
      <c r="H144" s="172">
        <v>5</v>
      </c>
      <c r="I144" s="173">
        <v>52</v>
      </c>
      <c r="J144" s="174">
        <f>ROUND(I144*H144,2)</f>
        <v>260</v>
      </c>
      <c r="K144" s="170"/>
      <c r="L144" s="25"/>
      <c r="M144" s="175"/>
      <c r="N144" s="176" t="s">
        <v>38</v>
      </c>
      <c r="O144" s="26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AR144" s="9" t="s">
        <v>151</v>
      </c>
      <c r="AT144" s="9" t="s">
        <v>138</v>
      </c>
      <c r="AU144" s="9" t="s">
        <v>75</v>
      </c>
      <c r="AY144" s="9" t="s">
        <v>136</v>
      </c>
      <c r="BE144" s="179">
        <f>IF(N144="základní",J144,0)</f>
        <v>260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9" t="s">
        <v>75</v>
      </c>
      <c r="BK144" s="179">
        <f>ROUND(I144*H144,2)</f>
        <v>260</v>
      </c>
      <c r="BL144" s="9" t="s">
        <v>151</v>
      </c>
      <c r="BM144" s="9" t="s">
        <v>439</v>
      </c>
    </row>
    <row r="145" spans="1:47" ht="13.5">
      <c r="A145" s="24"/>
      <c r="B145" s="25"/>
      <c r="D145" s="186" t="s">
        <v>145</v>
      </c>
      <c r="F145" s="209" t="s">
        <v>790</v>
      </c>
      <c r="I145" s="182"/>
      <c r="L145" s="25"/>
      <c r="M145" s="183"/>
      <c r="N145" s="26"/>
      <c r="O145" s="26"/>
      <c r="P145" s="26"/>
      <c r="Q145" s="26"/>
      <c r="R145" s="26"/>
      <c r="S145" s="26"/>
      <c r="T145" s="57"/>
      <c r="AT145" s="9" t="s">
        <v>145</v>
      </c>
      <c r="AU145" s="9" t="s">
        <v>75</v>
      </c>
    </row>
    <row r="146" spans="1:65" ht="22.5" customHeight="1">
      <c r="A146" s="24"/>
      <c r="B146" s="167"/>
      <c r="C146" s="168" t="s">
        <v>285</v>
      </c>
      <c r="D146" s="168" t="s">
        <v>138</v>
      </c>
      <c r="E146" s="169" t="s">
        <v>791</v>
      </c>
      <c r="F146" s="170" t="s">
        <v>792</v>
      </c>
      <c r="G146" s="171" t="s">
        <v>353</v>
      </c>
      <c r="H146" s="172">
        <v>10</v>
      </c>
      <c r="I146" s="173">
        <v>48</v>
      </c>
      <c r="J146" s="174">
        <f>ROUND(I146*H146,2)</f>
        <v>480</v>
      </c>
      <c r="K146" s="170"/>
      <c r="L146" s="25"/>
      <c r="M146" s="175"/>
      <c r="N146" s="176" t="s">
        <v>38</v>
      </c>
      <c r="O146" s="26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AR146" s="9" t="s">
        <v>151</v>
      </c>
      <c r="AT146" s="9" t="s">
        <v>138</v>
      </c>
      <c r="AU146" s="9" t="s">
        <v>75</v>
      </c>
      <c r="AY146" s="9" t="s">
        <v>136</v>
      </c>
      <c r="BE146" s="179">
        <f>IF(N146="základní",J146,0)</f>
        <v>480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9" t="s">
        <v>75</v>
      </c>
      <c r="BK146" s="179">
        <f>ROUND(I146*H146,2)</f>
        <v>480</v>
      </c>
      <c r="BL146" s="9" t="s">
        <v>151</v>
      </c>
      <c r="BM146" s="9" t="s">
        <v>455</v>
      </c>
    </row>
    <row r="147" spans="1:47" ht="13.5">
      <c r="A147" s="24"/>
      <c r="B147" s="25"/>
      <c r="D147" s="186" t="s">
        <v>145</v>
      </c>
      <c r="F147" s="209" t="s">
        <v>792</v>
      </c>
      <c r="I147" s="182"/>
      <c r="L147" s="25"/>
      <c r="M147" s="183"/>
      <c r="N147" s="26"/>
      <c r="O147" s="26"/>
      <c r="P147" s="26"/>
      <c r="Q147" s="26"/>
      <c r="R147" s="26"/>
      <c r="S147" s="26"/>
      <c r="T147" s="57"/>
      <c r="AT147" s="9" t="s">
        <v>145</v>
      </c>
      <c r="AU147" s="9" t="s">
        <v>75</v>
      </c>
    </row>
    <row r="148" spans="1:65" ht="22.5" customHeight="1">
      <c r="A148" s="24"/>
      <c r="B148" s="167"/>
      <c r="C148" s="168" t="s">
        <v>290</v>
      </c>
      <c r="D148" s="168" t="s">
        <v>138</v>
      </c>
      <c r="E148" s="169" t="s">
        <v>793</v>
      </c>
      <c r="F148" s="170" t="s">
        <v>794</v>
      </c>
      <c r="G148" s="171" t="s">
        <v>353</v>
      </c>
      <c r="H148" s="172">
        <v>30</v>
      </c>
      <c r="I148" s="173">
        <v>80</v>
      </c>
      <c r="J148" s="174">
        <f>ROUND(I148*H148,2)</f>
        <v>2400</v>
      </c>
      <c r="K148" s="170"/>
      <c r="L148" s="25"/>
      <c r="M148" s="175"/>
      <c r="N148" s="176" t="s">
        <v>38</v>
      </c>
      <c r="O148" s="26"/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AR148" s="9" t="s">
        <v>151</v>
      </c>
      <c r="AT148" s="9" t="s">
        <v>138</v>
      </c>
      <c r="AU148" s="9" t="s">
        <v>75</v>
      </c>
      <c r="AY148" s="9" t="s">
        <v>136</v>
      </c>
      <c r="BE148" s="179">
        <f>IF(N148="základní",J148,0)</f>
        <v>2400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9" t="s">
        <v>75</v>
      </c>
      <c r="BK148" s="179">
        <f>ROUND(I148*H148,2)</f>
        <v>2400</v>
      </c>
      <c r="BL148" s="9" t="s">
        <v>151</v>
      </c>
      <c r="BM148" s="9" t="s">
        <v>473</v>
      </c>
    </row>
    <row r="149" spans="1:47" ht="13.5">
      <c r="A149" s="24"/>
      <c r="B149" s="25"/>
      <c r="D149" s="186" t="s">
        <v>145</v>
      </c>
      <c r="F149" s="209" t="s">
        <v>794</v>
      </c>
      <c r="I149" s="182"/>
      <c r="L149" s="25"/>
      <c r="M149" s="183"/>
      <c r="N149" s="26"/>
      <c r="O149" s="26"/>
      <c r="P149" s="26"/>
      <c r="Q149" s="26"/>
      <c r="R149" s="26"/>
      <c r="S149" s="26"/>
      <c r="T149" s="57"/>
      <c r="AT149" s="9" t="s">
        <v>145</v>
      </c>
      <c r="AU149" s="9" t="s">
        <v>75</v>
      </c>
    </row>
    <row r="150" spans="1:65" ht="22.5" customHeight="1">
      <c r="A150" s="24"/>
      <c r="B150" s="167"/>
      <c r="C150" s="168" t="s">
        <v>297</v>
      </c>
      <c r="D150" s="168" t="s">
        <v>138</v>
      </c>
      <c r="E150" s="169" t="s">
        <v>795</v>
      </c>
      <c r="F150" s="170" t="s">
        <v>796</v>
      </c>
      <c r="G150" s="171" t="s">
        <v>797</v>
      </c>
      <c r="H150" s="172">
        <v>2</v>
      </c>
      <c r="I150" s="173">
        <v>320</v>
      </c>
      <c r="J150" s="174">
        <f>ROUND(I150*H150,2)</f>
        <v>640</v>
      </c>
      <c r="K150" s="170"/>
      <c r="L150" s="25"/>
      <c r="M150" s="175"/>
      <c r="N150" s="176" t="s">
        <v>38</v>
      </c>
      <c r="O150" s="26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AR150" s="9" t="s">
        <v>151</v>
      </c>
      <c r="AT150" s="9" t="s">
        <v>138</v>
      </c>
      <c r="AU150" s="9" t="s">
        <v>75</v>
      </c>
      <c r="AY150" s="9" t="s">
        <v>136</v>
      </c>
      <c r="BE150" s="179">
        <f>IF(N150="základní",J150,0)</f>
        <v>640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9" t="s">
        <v>75</v>
      </c>
      <c r="BK150" s="179">
        <f>ROUND(I150*H150,2)</f>
        <v>640</v>
      </c>
      <c r="BL150" s="9" t="s">
        <v>151</v>
      </c>
      <c r="BM150" s="9" t="s">
        <v>483</v>
      </c>
    </row>
    <row r="151" spans="1:47" ht="13.5">
      <c r="A151" s="24"/>
      <c r="B151" s="25"/>
      <c r="D151" s="186" t="s">
        <v>145</v>
      </c>
      <c r="F151" s="209" t="s">
        <v>796</v>
      </c>
      <c r="I151" s="182"/>
      <c r="L151" s="25"/>
      <c r="M151" s="183"/>
      <c r="N151" s="26"/>
      <c r="O151" s="26"/>
      <c r="P151" s="26"/>
      <c r="Q151" s="26"/>
      <c r="R151" s="26"/>
      <c r="S151" s="26"/>
      <c r="T151" s="57"/>
      <c r="AT151" s="9" t="s">
        <v>145</v>
      </c>
      <c r="AU151" s="9" t="s">
        <v>75</v>
      </c>
    </row>
    <row r="152" spans="1:65" ht="22.5" customHeight="1">
      <c r="A152" s="24"/>
      <c r="B152" s="167"/>
      <c r="C152" s="168" t="s">
        <v>302</v>
      </c>
      <c r="D152" s="168" t="s">
        <v>138</v>
      </c>
      <c r="E152" s="169" t="s">
        <v>798</v>
      </c>
      <c r="F152" s="170" t="s">
        <v>799</v>
      </c>
      <c r="G152" s="171" t="s">
        <v>738</v>
      </c>
      <c r="H152" s="172">
        <v>14</v>
      </c>
      <c r="I152" s="173">
        <v>16</v>
      </c>
      <c r="J152" s="174">
        <f>ROUND(I152*H152,2)</f>
        <v>224</v>
      </c>
      <c r="K152" s="170"/>
      <c r="L152" s="25"/>
      <c r="M152" s="175"/>
      <c r="N152" s="176" t="s">
        <v>38</v>
      </c>
      <c r="O152" s="26"/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AR152" s="9" t="s">
        <v>151</v>
      </c>
      <c r="AT152" s="9" t="s">
        <v>138</v>
      </c>
      <c r="AU152" s="9" t="s">
        <v>75</v>
      </c>
      <c r="AY152" s="9" t="s">
        <v>136</v>
      </c>
      <c r="BE152" s="179">
        <f>IF(N152="základní",J152,0)</f>
        <v>224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9" t="s">
        <v>75</v>
      </c>
      <c r="BK152" s="179">
        <f>ROUND(I152*H152,2)</f>
        <v>224</v>
      </c>
      <c r="BL152" s="9" t="s">
        <v>151</v>
      </c>
      <c r="BM152" s="9" t="s">
        <v>494</v>
      </c>
    </row>
    <row r="153" spans="1:47" ht="13.5">
      <c r="A153" s="24"/>
      <c r="B153" s="25"/>
      <c r="D153" s="180" t="s">
        <v>145</v>
      </c>
      <c r="F153" s="181" t="s">
        <v>799</v>
      </c>
      <c r="I153" s="182"/>
      <c r="L153" s="25"/>
      <c r="M153" s="183"/>
      <c r="N153" s="26"/>
      <c r="O153" s="26"/>
      <c r="P153" s="26"/>
      <c r="Q153" s="26"/>
      <c r="R153" s="26"/>
      <c r="S153" s="26"/>
      <c r="T153" s="57"/>
      <c r="AT153" s="9" t="s">
        <v>145</v>
      </c>
      <c r="AU153" s="9" t="s">
        <v>75</v>
      </c>
    </row>
    <row r="154" spans="2:63" s="152" customFormat="1" ht="37.35" customHeight="1">
      <c r="B154" s="153"/>
      <c r="D154" s="164" t="s">
        <v>66</v>
      </c>
      <c r="E154" s="233" t="s">
        <v>800</v>
      </c>
      <c r="F154" s="233" t="s">
        <v>801</v>
      </c>
      <c r="I154" s="156"/>
      <c r="J154" s="234">
        <f>BK154</f>
        <v>13403.5</v>
      </c>
      <c r="L154" s="153"/>
      <c r="M154" s="158"/>
      <c r="N154" s="159"/>
      <c r="O154" s="159"/>
      <c r="P154" s="160">
        <f>SUM(P155:P166)</f>
        <v>0</v>
      </c>
      <c r="Q154" s="159"/>
      <c r="R154" s="160">
        <f>SUM(R155:R166)</f>
        <v>0</v>
      </c>
      <c r="S154" s="159"/>
      <c r="T154" s="161">
        <f>SUM(T155:T166)</f>
        <v>0</v>
      </c>
      <c r="AR154" s="154" t="s">
        <v>75</v>
      </c>
      <c r="AT154" s="162" t="s">
        <v>66</v>
      </c>
      <c r="AU154" s="162" t="s">
        <v>67</v>
      </c>
      <c r="AY154" s="154" t="s">
        <v>136</v>
      </c>
      <c r="BK154" s="163">
        <f>SUM(BK155:BK166)</f>
        <v>13403.5</v>
      </c>
    </row>
    <row r="155" spans="2:65" s="24" customFormat="1" ht="22.5" customHeight="1">
      <c r="B155" s="167"/>
      <c r="C155" s="168" t="s">
        <v>309</v>
      </c>
      <c r="D155" s="168" t="s">
        <v>138</v>
      </c>
      <c r="E155" s="169" t="s">
        <v>802</v>
      </c>
      <c r="F155" s="170" t="s">
        <v>787</v>
      </c>
      <c r="G155" s="171" t="s">
        <v>788</v>
      </c>
      <c r="H155" s="172">
        <v>5</v>
      </c>
      <c r="I155" s="173">
        <v>35</v>
      </c>
      <c r="J155" s="174">
        <f>ROUND(I155*H155,2)</f>
        <v>175</v>
      </c>
      <c r="K155" s="170"/>
      <c r="L155" s="25"/>
      <c r="M155" s="175"/>
      <c r="N155" s="176" t="s">
        <v>38</v>
      </c>
      <c r="O155" s="26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AR155" s="9" t="s">
        <v>151</v>
      </c>
      <c r="AT155" s="9" t="s">
        <v>138</v>
      </c>
      <c r="AU155" s="9" t="s">
        <v>75</v>
      </c>
      <c r="AY155" s="9" t="s">
        <v>136</v>
      </c>
      <c r="BE155" s="179">
        <f>IF(N155="základní",J155,0)</f>
        <v>175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9" t="s">
        <v>75</v>
      </c>
      <c r="BK155" s="179">
        <f>ROUND(I155*H155,2)</f>
        <v>175</v>
      </c>
      <c r="BL155" s="9" t="s">
        <v>151</v>
      </c>
      <c r="BM155" s="9" t="s">
        <v>508</v>
      </c>
    </row>
    <row r="156" spans="1:47" ht="13.5">
      <c r="A156" s="24"/>
      <c r="B156" s="25"/>
      <c r="D156" s="186" t="s">
        <v>145</v>
      </c>
      <c r="F156" s="209" t="s">
        <v>787</v>
      </c>
      <c r="I156" s="182"/>
      <c r="L156" s="25"/>
      <c r="M156" s="183"/>
      <c r="N156" s="26"/>
      <c r="O156" s="26"/>
      <c r="P156" s="26"/>
      <c r="Q156" s="26"/>
      <c r="R156" s="26"/>
      <c r="S156" s="26"/>
      <c r="T156" s="57"/>
      <c r="AT156" s="9" t="s">
        <v>145</v>
      </c>
      <c r="AU156" s="9" t="s">
        <v>75</v>
      </c>
    </row>
    <row r="157" spans="1:65" ht="22.5" customHeight="1">
      <c r="A157" s="24"/>
      <c r="B157" s="167"/>
      <c r="C157" s="168" t="s">
        <v>320</v>
      </c>
      <c r="D157" s="168" t="s">
        <v>138</v>
      </c>
      <c r="E157" s="169" t="s">
        <v>803</v>
      </c>
      <c r="F157" s="170" t="s">
        <v>790</v>
      </c>
      <c r="G157" s="171" t="s">
        <v>738</v>
      </c>
      <c r="H157" s="172">
        <v>5</v>
      </c>
      <c r="I157" s="173">
        <v>32.3</v>
      </c>
      <c r="J157" s="174">
        <f>ROUND(I157*H157,2)</f>
        <v>161.5</v>
      </c>
      <c r="K157" s="170"/>
      <c r="L157" s="25"/>
      <c r="M157" s="175"/>
      <c r="N157" s="176" t="s">
        <v>38</v>
      </c>
      <c r="O157" s="26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AR157" s="9" t="s">
        <v>151</v>
      </c>
      <c r="AT157" s="9" t="s">
        <v>138</v>
      </c>
      <c r="AU157" s="9" t="s">
        <v>75</v>
      </c>
      <c r="AY157" s="9" t="s">
        <v>136</v>
      </c>
      <c r="BE157" s="179">
        <f>IF(N157="základní",J157,0)</f>
        <v>161.5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9" t="s">
        <v>75</v>
      </c>
      <c r="BK157" s="179">
        <f>ROUND(I157*H157,2)</f>
        <v>161.5</v>
      </c>
      <c r="BL157" s="9" t="s">
        <v>151</v>
      </c>
      <c r="BM157" s="9" t="s">
        <v>523</v>
      </c>
    </row>
    <row r="158" spans="1:47" ht="13.5">
      <c r="A158" s="24"/>
      <c r="B158" s="25"/>
      <c r="D158" s="186" t="s">
        <v>145</v>
      </c>
      <c r="F158" s="209" t="s">
        <v>790</v>
      </c>
      <c r="I158" s="182"/>
      <c r="L158" s="25"/>
      <c r="M158" s="183"/>
      <c r="N158" s="26"/>
      <c r="O158" s="26"/>
      <c r="P158" s="26"/>
      <c r="Q158" s="26"/>
      <c r="R158" s="26"/>
      <c r="S158" s="26"/>
      <c r="T158" s="57"/>
      <c r="AT158" s="9" t="s">
        <v>145</v>
      </c>
      <c r="AU158" s="9" t="s">
        <v>75</v>
      </c>
    </row>
    <row r="159" spans="1:65" ht="22.5" customHeight="1">
      <c r="A159" s="24"/>
      <c r="B159" s="167"/>
      <c r="C159" s="168" t="s">
        <v>337</v>
      </c>
      <c r="D159" s="168" t="s">
        <v>138</v>
      </c>
      <c r="E159" s="169" t="s">
        <v>804</v>
      </c>
      <c r="F159" s="170" t="s">
        <v>792</v>
      </c>
      <c r="G159" s="171" t="s">
        <v>353</v>
      </c>
      <c r="H159" s="172">
        <v>10</v>
      </c>
      <c r="I159" s="173">
        <v>191.5</v>
      </c>
      <c r="J159" s="174">
        <f>ROUND(I159*H159,2)</f>
        <v>1915</v>
      </c>
      <c r="K159" s="170"/>
      <c r="L159" s="25"/>
      <c r="M159" s="175"/>
      <c r="N159" s="176" t="s">
        <v>38</v>
      </c>
      <c r="O159" s="26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AR159" s="9" t="s">
        <v>151</v>
      </c>
      <c r="AT159" s="9" t="s">
        <v>138</v>
      </c>
      <c r="AU159" s="9" t="s">
        <v>75</v>
      </c>
      <c r="AY159" s="9" t="s">
        <v>136</v>
      </c>
      <c r="BE159" s="179">
        <f>IF(N159="základní",J159,0)</f>
        <v>1915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9" t="s">
        <v>75</v>
      </c>
      <c r="BK159" s="179">
        <f>ROUND(I159*H159,2)</f>
        <v>1915</v>
      </c>
      <c r="BL159" s="9" t="s">
        <v>151</v>
      </c>
      <c r="BM159" s="9" t="s">
        <v>537</v>
      </c>
    </row>
    <row r="160" spans="1:47" ht="13.5">
      <c r="A160" s="24"/>
      <c r="B160" s="25"/>
      <c r="D160" s="186" t="s">
        <v>145</v>
      </c>
      <c r="F160" s="209" t="s">
        <v>792</v>
      </c>
      <c r="I160" s="182"/>
      <c r="L160" s="25"/>
      <c r="M160" s="183"/>
      <c r="N160" s="26"/>
      <c r="O160" s="26"/>
      <c r="P160" s="26"/>
      <c r="Q160" s="26"/>
      <c r="R160" s="26"/>
      <c r="S160" s="26"/>
      <c r="T160" s="57"/>
      <c r="AT160" s="9" t="s">
        <v>145</v>
      </c>
      <c r="AU160" s="9" t="s">
        <v>75</v>
      </c>
    </row>
    <row r="161" spans="1:65" ht="22.5" customHeight="1">
      <c r="A161" s="24"/>
      <c r="B161" s="167"/>
      <c r="C161" s="168" t="s">
        <v>343</v>
      </c>
      <c r="D161" s="168" t="s">
        <v>138</v>
      </c>
      <c r="E161" s="169" t="s">
        <v>805</v>
      </c>
      <c r="F161" s="170" t="s">
        <v>794</v>
      </c>
      <c r="G161" s="171" t="s">
        <v>353</v>
      </c>
      <c r="H161" s="172">
        <v>30</v>
      </c>
      <c r="I161" s="173">
        <v>362</v>
      </c>
      <c r="J161" s="174">
        <f>ROUND(I161*H161,2)</f>
        <v>10860</v>
      </c>
      <c r="K161" s="170"/>
      <c r="L161" s="25"/>
      <c r="M161" s="175"/>
      <c r="N161" s="176" t="s">
        <v>38</v>
      </c>
      <c r="O161" s="26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AR161" s="9" t="s">
        <v>151</v>
      </c>
      <c r="AT161" s="9" t="s">
        <v>138</v>
      </c>
      <c r="AU161" s="9" t="s">
        <v>75</v>
      </c>
      <c r="AY161" s="9" t="s">
        <v>136</v>
      </c>
      <c r="BE161" s="179">
        <f>IF(N161="základní",J161,0)</f>
        <v>10860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9" t="s">
        <v>75</v>
      </c>
      <c r="BK161" s="179">
        <f>ROUND(I161*H161,2)</f>
        <v>10860</v>
      </c>
      <c r="BL161" s="9" t="s">
        <v>151</v>
      </c>
      <c r="BM161" s="9" t="s">
        <v>546</v>
      </c>
    </row>
    <row r="162" spans="1:47" ht="13.5">
      <c r="A162" s="24"/>
      <c r="B162" s="25"/>
      <c r="D162" s="186" t="s">
        <v>145</v>
      </c>
      <c r="F162" s="209" t="s">
        <v>794</v>
      </c>
      <c r="I162" s="182"/>
      <c r="L162" s="25"/>
      <c r="M162" s="183"/>
      <c r="N162" s="26"/>
      <c r="O162" s="26"/>
      <c r="P162" s="26"/>
      <c r="Q162" s="26"/>
      <c r="R162" s="26"/>
      <c r="S162" s="26"/>
      <c r="T162" s="57"/>
      <c r="AT162" s="9" t="s">
        <v>145</v>
      </c>
      <c r="AU162" s="9" t="s">
        <v>75</v>
      </c>
    </row>
    <row r="163" spans="1:65" ht="22.5" customHeight="1">
      <c r="A163" s="24"/>
      <c r="B163" s="167"/>
      <c r="C163" s="168" t="s">
        <v>350</v>
      </c>
      <c r="D163" s="168" t="s">
        <v>138</v>
      </c>
      <c r="E163" s="169" t="s">
        <v>806</v>
      </c>
      <c r="F163" s="170" t="s">
        <v>796</v>
      </c>
      <c r="G163" s="171" t="s">
        <v>738</v>
      </c>
      <c r="H163" s="172">
        <v>5</v>
      </c>
      <c r="I163" s="173">
        <v>36</v>
      </c>
      <c r="J163" s="174">
        <f>ROUND(I163*H163,2)</f>
        <v>180</v>
      </c>
      <c r="K163" s="170"/>
      <c r="L163" s="25"/>
      <c r="M163" s="175"/>
      <c r="N163" s="176" t="s">
        <v>38</v>
      </c>
      <c r="O163" s="26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AR163" s="9" t="s">
        <v>151</v>
      </c>
      <c r="AT163" s="9" t="s">
        <v>138</v>
      </c>
      <c r="AU163" s="9" t="s">
        <v>75</v>
      </c>
      <c r="AY163" s="9" t="s">
        <v>136</v>
      </c>
      <c r="BE163" s="179">
        <f>IF(N163="základní",J163,0)</f>
        <v>180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9" t="s">
        <v>75</v>
      </c>
      <c r="BK163" s="179">
        <f>ROUND(I163*H163,2)</f>
        <v>180</v>
      </c>
      <c r="BL163" s="9" t="s">
        <v>151</v>
      </c>
      <c r="BM163" s="9" t="s">
        <v>557</v>
      </c>
    </row>
    <row r="164" spans="1:47" ht="13.5">
      <c r="A164" s="24"/>
      <c r="B164" s="25"/>
      <c r="D164" s="186" t="s">
        <v>145</v>
      </c>
      <c r="F164" s="209" t="s">
        <v>796</v>
      </c>
      <c r="I164" s="182"/>
      <c r="L164" s="25"/>
      <c r="M164" s="183"/>
      <c r="N164" s="26"/>
      <c r="O164" s="26"/>
      <c r="P164" s="26"/>
      <c r="Q164" s="26"/>
      <c r="R164" s="26"/>
      <c r="S164" s="26"/>
      <c r="T164" s="57"/>
      <c r="AT164" s="9" t="s">
        <v>145</v>
      </c>
      <c r="AU164" s="9" t="s">
        <v>75</v>
      </c>
    </row>
    <row r="165" spans="1:65" ht="22.5" customHeight="1">
      <c r="A165" s="24"/>
      <c r="B165" s="167"/>
      <c r="C165" s="168" t="s">
        <v>357</v>
      </c>
      <c r="D165" s="168" t="s">
        <v>138</v>
      </c>
      <c r="E165" s="169" t="s">
        <v>807</v>
      </c>
      <c r="F165" s="170" t="s">
        <v>799</v>
      </c>
      <c r="G165" s="171" t="s">
        <v>738</v>
      </c>
      <c r="H165" s="172">
        <v>14</v>
      </c>
      <c r="I165" s="173">
        <v>8</v>
      </c>
      <c r="J165" s="174">
        <f>ROUND(I165*H165,2)</f>
        <v>112</v>
      </c>
      <c r="K165" s="170"/>
      <c r="L165" s="25"/>
      <c r="M165" s="175"/>
      <c r="N165" s="176" t="s">
        <v>38</v>
      </c>
      <c r="O165" s="26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AR165" s="9" t="s">
        <v>151</v>
      </c>
      <c r="AT165" s="9" t="s">
        <v>138</v>
      </c>
      <c r="AU165" s="9" t="s">
        <v>75</v>
      </c>
      <c r="AY165" s="9" t="s">
        <v>136</v>
      </c>
      <c r="BE165" s="179">
        <f>IF(N165="základní",J165,0)</f>
        <v>112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9" t="s">
        <v>75</v>
      </c>
      <c r="BK165" s="179">
        <f>ROUND(I165*H165,2)</f>
        <v>112</v>
      </c>
      <c r="BL165" s="9" t="s">
        <v>151</v>
      </c>
      <c r="BM165" s="9" t="s">
        <v>567</v>
      </c>
    </row>
    <row r="166" spans="1:47" ht="13.5">
      <c r="A166" s="24"/>
      <c r="B166" s="25"/>
      <c r="D166" s="180" t="s">
        <v>145</v>
      </c>
      <c r="F166" s="181" t="s">
        <v>799</v>
      </c>
      <c r="I166" s="182"/>
      <c r="L166" s="25"/>
      <c r="M166" s="183"/>
      <c r="N166" s="26"/>
      <c r="O166" s="26"/>
      <c r="P166" s="26"/>
      <c r="Q166" s="26"/>
      <c r="R166" s="26"/>
      <c r="S166" s="26"/>
      <c r="T166" s="57"/>
      <c r="AT166" s="9" t="s">
        <v>145</v>
      </c>
      <c r="AU166" s="9" t="s">
        <v>75</v>
      </c>
    </row>
    <row r="167" spans="2:63" s="152" customFormat="1" ht="37.35" customHeight="1">
      <c r="B167" s="153"/>
      <c r="D167" s="164" t="s">
        <v>66</v>
      </c>
      <c r="E167" s="233" t="s">
        <v>808</v>
      </c>
      <c r="F167" s="233" t="s">
        <v>809</v>
      </c>
      <c r="I167" s="156"/>
      <c r="J167" s="234">
        <f>BK167</f>
        <v>1557</v>
      </c>
      <c r="L167" s="153"/>
      <c r="M167" s="158"/>
      <c r="N167" s="159"/>
      <c r="O167" s="159"/>
      <c r="P167" s="160">
        <f>SUM(P168:P171)</f>
        <v>0</v>
      </c>
      <c r="Q167" s="159"/>
      <c r="R167" s="160">
        <f>SUM(R168:R171)</f>
        <v>0</v>
      </c>
      <c r="S167" s="159"/>
      <c r="T167" s="161">
        <f>SUM(T168:T171)</f>
        <v>0</v>
      </c>
      <c r="AR167" s="154" t="s">
        <v>75</v>
      </c>
      <c r="AT167" s="162" t="s">
        <v>66</v>
      </c>
      <c r="AU167" s="162" t="s">
        <v>67</v>
      </c>
      <c r="AY167" s="154" t="s">
        <v>136</v>
      </c>
      <c r="BK167" s="163">
        <f>SUM(BK168:BK171)</f>
        <v>1557</v>
      </c>
    </row>
    <row r="168" spans="2:65" s="24" customFormat="1" ht="22.5" customHeight="1">
      <c r="B168" s="167"/>
      <c r="C168" s="168" t="s">
        <v>362</v>
      </c>
      <c r="D168" s="168" t="s">
        <v>138</v>
      </c>
      <c r="E168" s="169" t="s">
        <v>810</v>
      </c>
      <c r="F168" s="170" t="s">
        <v>811</v>
      </c>
      <c r="G168" s="171" t="s">
        <v>738</v>
      </c>
      <c r="H168" s="172">
        <v>3</v>
      </c>
      <c r="I168" s="173">
        <v>239</v>
      </c>
      <c r="J168" s="174">
        <f>ROUND(I168*H168,2)</f>
        <v>717</v>
      </c>
      <c r="K168" s="170"/>
      <c r="L168" s="25"/>
      <c r="M168" s="175"/>
      <c r="N168" s="176" t="s">
        <v>38</v>
      </c>
      <c r="O168" s="26"/>
      <c r="P168" s="177">
        <f>O168*H168</f>
        <v>0</v>
      </c>
      <c r="Q168" s="177">
        <v>0</v>
      </c>
      <c r="R168" s="177">
        <f>Q168*H168</f>
        <v>0</v>
      </c>
      <c r="S168" s="177">
        <v>0</v>
      </c>
      <c r="T168" s="178">
        <f>S168*H168</f>
        <v>0</v>
      </c>
      <c r="AR168" s="9" t="s">
        <v>151</v>
      </c>
      <c r="AT168" s="9" t="s">
        <v>138</v>
      </c>
      <c r="AU168" s="9" t="s">
        <v>75</v>
      </c>
      <c r="AY168" s="9" t="s">
        <v>136</v>
      </c>
      <c r="BE168" s="179">
        <f>IF(N168="základní",J168,0)</f>
        <v>717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9" t="s">
        <v>75</v>
      </c>
      <c r="BK168" s="179">
        <f>ROUND(I168*H168,2)</f>
        <v>717</v>
      </c>
      <c r="BL168" s="9" t="s">
        <v>151</v>
      </c>
      <c r="BM168" s="9" t="s">
        <v>582</v>
      </c>
    </row>
    <row r="169" spans="1:47" ht="13.5">
      <c r="A169" s="24"/>
      <c r="B169" s="25"/>
      <c r="D169" s="186" t="s">
        <v>145</v>
      </c>
      <c r="F169" s="209" t="s">
        <v>811</v>
      </c>
      <c r="I169" s="182"/>
      <c r="L169" s="25"/>
      <c r="M169" s="183"/>
      <c r="N169" s="26"/>
      <c r="O169" s="26"/>
      <c r="P169" s="26"/>
      <c r="Q169" s="26"/>
      <c r="R169" s="26"/>
      <c r="S169" s="26"/>
      <c r="T169" s="57"/>
      <c r="AT169" s="9" t="s">
        <v>145</v>
      </c>
      <c r="AU169" s="9" t="s">
        <v>75</v>
      </c>
    </row>
    <row r="170" spans="1:65" ht="22.5" customHeight="1">
      <c r="A170" s="24"/>
      <c r="B170" s="167"/>
      <c r="C170" s="168" t="s">
        <v>368</v>
      </c>
      <c r="D170" s="168" t="s">
        <v>138</v>
      </c>
      <c r="E170" s="169" t="s">
        <v>812</v>
      </c>
      <c r="F170" s="170" t="s">
        <v>813</v>
      </c>
      <c r="G170" s="171" t="s">
        <v>738</v>
      </c>
      <c r="H170" s="172">
        <v>3</v>
      </c>
      <c r="I170" s="173">
        <v>280</v>
      </c>
      <c r="J170" s="174">
        <f>ROUND(I170*H170,2)</f>
        <v>840</v>
      </c>
      <c r="K170" s="170"/>
      <c r="L170" s="25"/>
      <c r="M170" s="175"/>
      <c r="N170" s="176" t="s">
        <v>38</v>
      </c>
      <c r="O170" s="26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AR170" s="9" t="s">
        <v>151</v>
      </c>
      <c r="AT170" s="9" t="s">
        <v>138</v>
      </c>
      <c r="AU170" s="9" t="s">
        <v>75</v>
      </c>
      <c r="AY170" s="9" t="s">
        <v>136</v>
      </c>
      <c r="BE170" s="179">
        <f>IF(N170="základní",J170,0)</f>
        <v>840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9" t="s">
        <v>75</v>
      </c>
      <c r="BK170" s="179">
        <f>ROUND(I170*H170,2)</f>
        <v>840</v>
      </c>
      <c r="BL170" s="9" t="s">
        <v>151</v>
      </c>
      <c r="BM170" s="9" t="s">
        <v>600</v>
      </c>
    </row>
    <row r="171" spans="1:47" ht="13.5">
      <c r="A171" s="24"/>
      <c r="B171" s="25"/>
      <c r="D171" s="180" t="s">
        <v>145</v>
      </c>
      <c r="F171" s="181" t="s">
        <v>813</v>
      </c>
      <c r="I171" s="182"/>
      <c r="L171" s="25"/>
      <c r="M171" s="183"/>
      <c r="N171" s="26"/>
      <c r="O171" s="26"/>
      <c r="P171" s="26"/>
      <c r="Q171" s="26"/>
      <c r="R171" s="26"/>
      <c r="S171" s="26"/>
      <c r="T171" s="57"/>
      <c r="AT171" s="9" t="s">
        <v>145</v>
      </c>
      <c r="AU171" s="9" t="s">
        <v>75</v>
      </c>
    </row>
    <row r="172" spans="2:63" s="152" customFormat="1" ht="37.35" customHeight="1">
      <c r="B172" s="153"/>
      <c r="D172" s="164" t="s">
        <v>66</v>
      </c>
      <c r="E172" s="233" t="s">
        <v>814</v>
      </c>
      <c r="F172" s="233" t="s">
        <v>815</v>
      </c>
      <c r="I172" s="156"/>
      <c r="J172" s="234">
        <f>BK172</f>
        <v>10156</v>
      </c>
      <c r="L172" s="153"/>
      <c r="M172" s="158"/>
      <c r="N172" s="159"/>
      <c r="O172" s="159"/>
      <c r="P172" s="160">
        <f>SUM(P173:P180)</f>
        <v>0</v>
      </c>
      <c r="Q172" s="159"/>
      <c r="R172" s="160">
        <f>SUM(R173:R180)</f>
        <v>0</v>
      </c>
      <c r="S172" s="159"/>
      <c r="T172" s="161">
        <f>SUM(T173:T180)</f>
        <v>0</v>
      </c>
      <c r="AR172" s="154" t="s">
        <v>75</v>
      </c>
      <c r="AT172" s="162" t="s">
        <v>66</v>
      </c>
      <c r="AU172" s="162" t="s">
        <v>67</v>
      </c>
      <c r="AY172" s="154" t="s">
        <v>136</v>
      </c>
      <c r="BK172" s="163">
        <f>SUM(BK173:BK180)</f>
        <v>10156</v>
      </c>
    </row>
    <row r="173" spans="2:65" s="24" customFormat="1" ht="22.5" customHeight="1">
      <c r="B173" s="167"/>
      <c r="C173" s="168" t="s">
        <v>373</v>
      </c>
      <c r="D173" s="168" t="s">
        <v>138</v>
      </c>
      <c r="E173" s="169" t="s">
        <v>816</v>
      </c>
      <c r="F173" s="170" t="s">
        <v>817</v>
      </c>
      <c r="G173" s="171" t="s">
        <v>353</v>
      </c>
      <c r="H173" s="172">
        <v>90</v>
      </c>
      <c r="I173" s="173">
        <v>48</v>
      </c>
      <c r="J173" s="174">
        <f>ROUND(I173*H173,2)</f>
        <v>4320</v>
      </c>
      <c r="K173" s="170"/>
      <c r="L173" s="25"/>
      <c r="M173" s="175"/>
      <c r="N173" s="176" t="s">
        <v>38</v>
      </c>
      <c r="O173" s="26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AR173" s="9" t="s">
        <v>151</v>
      </c>
      <c r="AT173" s="9" t="s">
        <v>138</v>
      </c>
      <c r="AU173" s="9" t="s">
        <v>75</v>
      </c>
      <c r="AY173" s="9" t="s">
        <v>136</v>
      </c>
      <c r="BE173" s="179">
        <f>IF(N173="základní",J173,0)</f>
        <v>4320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9" t="s">
        <v>75</v>
      </c>
      <c r="BK173" s="179">
        <f>ROUND(I173*H173,2)</f>
        <v>4320</v>
      </c>
      <c r="BL173" s="9" t="s">
        <v>151</v>
      </c>
      <c r="BM173" s="9" t="s">
        <v>610</v>
      </c>
    </row>
    <row r="174" spans="1:47" ht="13.5">
      <c r="A174" s="24"/>
      <c r="B174" s="25"/>
      <c r="D174" s="186" t="s">
        <v>145</v>
      </c>
      <c r="F174" s="209" t="s">
        <v>817</v>
      </c>
      <c r="I174" s="182"/>
      <c r="L174" s="25"/>
      <c r="M174" s="183"/>
      <c r="N174" s="26"/>
      <c r="O174" s="26"/>
      <c r="P174" s="26"/>
      <c r="Q174" s="26"/>
      <c r="R174" s="26"/>
      <c r="S174" s="26"/>
      <c r="T174" s="57"/>
      <c r="AT174" s="9" t="s">
        <v>145</v>
      </c>
      <c r="AU174" s="9" t="s">
        <v>75</v>
      </c>
    </row>
    <row r="175" spans="1:65" ht="22.5" customHeight="1">
      <c r="A175" s="24"/>
      <c r="B175" s="167"/>
      <c r="C175" s="168" t="s">
        <v>379</v>
      </c>
      <c r="D175" s="168" t="s">
        <v>138</v>
      </c>
      <c r="E175" s="169" t="s">
        <v>818</v>
      </c>
      <c r="F175" s="170" t="s">
        <v>819</v>
      </c>
      <c r="G175" s="171" t="s">
        <v>353</v>
      </c>
      <c r="H175" s="172">
        <v>210</v>
      </c>
      <c r="I175" s="173">
        <v>26</v>
      </c>
      <c r="J175" s="174">
        <f>ROUND(I175*H175,2)</f>
        <v>5460</v>
      </c>
      <c r="K175" s="170"/>
      <c r="L175" s="25"/>
      <c r="M175" s="175"/>
      <c r="N175" s="176" t="s">
        <v>38</v>
      </c>
      <c r="O175" s="26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AR175" s="9" t="s">
        <v>151</v>
      </c>
      <c r="AT175" s="9" t="s">
        <v>138</v>
      </c>
      <c r="AU175" s="9" t="s">
        <v>75</v>
      </c>
      <c r="AY175" s="9" t="s">
        <v>136</v>
      </c>
      <c r="BE175" s="179">
        <f>IF(N175="základní",J175,0)</f>
        <v>5460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9" t="s">
        <v>75</v>
      </c>
      <c r="BK175" s="179">
        <f>ROUND(I175*H175,2)</f>
        <v>5460</v>
      </c>
      <c r="BL175" s="9" t="s">
        <v>151</v>
      </c>
      <c r="BM175" s="9" t="s">
        <v>623</v>
      </c>
    </row>
    <row r="176" spans="1:47" ht="13.5">
      <c r="A176" s="24"/>
      <c r="B176" s="25"/>
      <c r="D176" s="186" t="s">
        <v>145</v>
      </c>
      <c r="F176" s="209" t="s">
        <v>819</v>
      </c>
      <c r="I176" s="182"/>
      <c r="L176" s="25"/>
      <c r="M176" s="183"/>
      <c r="N176" s="26"/>
      <c r="O176" s="26"/>
      <c r="P176" s="26"/>
      <c r="Q176" s="26"/>
      <c r="R176" s="26"/>
      <c r="S176" s="26"/>
      <c r="T176" s="57"/>
      <c r="AT176" s="9" t="s">
        <v>145</v>
      </c>
      <c r="AU176" s="9" t="s">
        <v>75</v>
      </c>
    </row>
    <row r="177" spans="1:65" ht="22.5" customHeight="1">
      <c r="A177" s="24"/>
      <c r="B177" s="167"/>
      <c r="C177" s="168" t="s">
        <v>387</v>
      </c>
      <c r="D177" s="168" t="s">
        <v>138</v>
      </c>
      <c r="E177" s="169" t="s">
        <v>820</v>
      </c>
      <c r="F177" s="170" t="s">
        <v>821</v>
      </c>
      <c r="G177" s="171" t="s">
        <v>738</v>
      </c>
      <c r="H177" s="172">
        <v>2</v>
      </c>
      <c r="I177" s="173">
        <v>136</v>
      </c>
      <c r="J177" s="174">
        <f>ROUND(I177*H177,2)</f>
        <v>272</v>
      </c>
      <c r="K177" s="170"/>
      <c r="L177" s="25"/>
      <c r="M177" s="175"/>
      <c r="N177" s="176" t="s">
        <v>38</v>
      </c>
      <c r="O177" s="26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AR177" s="9" t="s">
        <v>151</v>
      </c>
      <c r="AT177" s="9" t="s">
        <v>138</v>
      </c>
      <c r="AU177" s="9" t="s">
        <v>75</v>
      </c>
      <c r="AY177" s="9" t="s">
        <v>136</v>
      </c>
      <c r="BE177" s="179">
        <f>IF(N177="základní",J177,0)</f>
        <v>272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9" t="s">
        <v>75</v>
      </c>
      <c r="BK177" s="179">
        <f>ROUND(I177*H177,2)</f>
        <v>272</v>
      </c>
      <c r="BL177" s="9" t="s">
        <v>151</v>
      </c>
      <c r="BM177" s="9" t="s">
        <v>633</v>
      </c>
    </row>
    <row r="178" spans="1:47" ht="13.5">
      <c r="A178" s="24"/>
      <c r="B178" s="25"/>
      <c r="D178" s="186" t="s">
        <v>145</v>
      </c>
      <c r="F178" s="209" t="s">
        <v>821</v>
      </c>
      <c r="I178" s="182"/>
      <c r="L178" s="25"/>
      <c r="M178" s="183"/>
      <c r="N178" s="26"/>
      <c r="O178" s="26"/>
      <c r="P178" s="26"/>
      <c r="Q178" s="26"/>
      <c r="R178" s="26"/>
      <c r="S178" s="26"/>
      <c r="T178" s="57"/>
      <c r="AT178" s="9" t="s">
        <v>145</v>
      </c>
      <c r="AU178" s="9" t="s">
        <v>75</v>
      </c>
    </row>
    <row r="179" spans="1:65" ht="22.5" customHeight="1">
      <c r="A179" s="24"/>
      <c r="B179" s="167"/>
      <c r="C179" s="168" t="s">
        <v>392</v>
      </c>
      <c r="D179" s="168" t="s">
        <v>138</v>
      </c>
      <c r="E179" s="169" t="s">
        <v>789</v>
      </c>
      <c r="F179" s="170" t="s">
        <v>790</v>
      </c>
      <c r="G179" s="171" t="s">
        <v>738</v>
      </c>
      <c r="H179" s="172">
        <v>2</v>
      </c>
      <c r="I179" s="173">
        <v>52</v>
      </c>
      <c r="J179" s="174">
        <f>ROUND(I179*H179,2)</f>
        <v>104</v>
      </c>
      <c r="K179" s="170"/>
      <c r="L179" s="25"/>
      <c r="M179" s="175"/>
      <c r="N179" s="176" t="s">
        <v>38</v>
      </c>
      <c r="O179" s="26"/>
      <c r="P179" s="177">
        <f>O179*H179</f>
        <v>0</v>
      </c>
      <c r="Q179" s="177">
        <v>0</v>
      </c>
      <c r="R179" s="177">
        <f>Q179*H179</f>
        <v>0</v>
      </c>
      <c r="S179" s="177">
        <v>0</v>
      </c>
      <c r="T179" s="178">
        <f>S179*H179</f>
        <v>0</v>
      </c>
      <c r="AR179" s="9" t="s">
        <v>151</v>
      </c>
      <c r="AT179" s="9" t="s">
        <v>138</v>
      </c>
      <c r="AU179" s="9" t="s">
        <v>75</v>
      </c>
      <c r="AY179" s="9" t="s">
        <v>136</v>
      </c>
      <c r="BE179" s="179">
        <f>IF(N179="základní",J179,0)</f>
        <v>104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9" t="s">
        <v>75</v>
      </c>
      <c r="BK179" s="179">
        <f>ROUND(I179*H179,2)</f>
        <v>104</v>
      </c>
      <c r="BL179" s="9" t="s">
        <v>151</v>
      </c>
      <c r="BM179" s="9" t="s">
        <v>645</v>
      </c>
    </row>
    <row r="180" spans="1:47" ht="13.5">
      <c r="A180" s="24"/>
      <c r="B180" s="25"/>
      <c r="D180" s="180" t="s">
        <v>145</v>
      </c>
      <c r="F180" s="181" t="s">
        <v>790</v>
      </c>
      <c r="I180" s="182"/>
      <c r="L180" s="25"/>
      <c r="M180" s="183"/>
      <c r="N180" s="26"/>
      <c r="O180" s="26"/>
      <c r="P180" s="26"/>
      <c r="Q180" s="26"/>
      <c r="R180" s="26"/>
      <c r="S180" s="26"/>
      <c r="T180" s="57"/>
      <c r="AT180" s="9" t="s">
        <v>145</v>
      </c>
      <c r="AU180" s="9" t="s">
        <v>75</v>
      </c>
    </row>
    <row r="181" spans="2:63" s="152" customFormat="1" ht="37.35" customHeight="1">
      <c r="B181" s="153"/>
      <c r="D181" s="164" t="s">
        <v>66</v>
      </c>
      <c r="E181" s="233" t="s">
        <v>822</v>
      </c>
      <c r="F181" s="233" t="s">
        <v>823</v>
      </c>
      <c r="I181" s="156"/>
      <c r="J181" s="234">
        <f>BK181</f>
        <v>12556</v>
      </c>
      <c r="L181" s="153"/>
      <c r="M181" s="158"/>
      <c r="N181" s="159"/>
      <c r="O181" s="159"/>
      <c r="P181" s="160">
        <f>SUM(P182:P189)</f>
        <v>0</v>
      </c>
      <c r="Q181" s="159"/>
      <c r="R181" s="160">
        <f>SUM(R182:R189)</f>
        <v>0</v>
      </c>
      <c r="S181" s="159"/>
      <c r="T181" s="161">
        <f>SUM(T182:T189)</f>
        <v>0</v>
      </c>
      <c r="AR181" s="154" t="s">
        <v>75</v>
      </c>
      <c r="AT181" s="162" t="s">
        <v>66</v>
      </c>
      <c r="AU181" s="162" t="s">
        <v>67</v>
      </c>
      <c r="AY181" s="154" t="s">
        <v>136</v>
      </c>
      <c r="BK181" s="163">
        <f>SUM(BK182:BK189)</f>
        <v>12556</v>
      </c>
    </row>
    <row r="182" spans="2:65" s="24" customFormat="1" ht="22.5" customHeight="1">
      <c r="B182" s="167"/>
      <c r="C182" s="168" t="s">
        <v>400</v>
      </c>
      <c r="D182" s="168" t="s">
        <v>138</v>
      </c>
      <c r="E182" s="169" t="s">
        <v>824</v>
      </c>
      <c r="F182" s="170" t="s">
        <v>817</v>
      </c>
      <c r="G182" s="171" t="s">
        <v>353</v>
      </c>
      <c r="H182" s="172">
        <v>90</v>
      </c>
      <c r="I182" s="173">
        <v>122</v>
      </c>
      <c r="J182" s="174">
        <f>ROUND(I182*H182,2)</f>
        <v>10980</v>
      </c>
      <c r="K182" s="170"/>
      <c r="L182" s="25"/>
      <c r="M182" s="175"/>
      <c r="N182" s="176" t="s">
        <v>38</v>
      </c>
      <c r="O182" s="26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AR182" s="9" t="s">
        <v>151</v>
      </c>
      <c r="AT182" s="9" t="s">
        <v>138</v>
      </c>
      <c r="AU182" s="9" t="s">
        <v>75</v>
      </c>
      <c r="AY182" s="9" t="s">
        <v>136</v>
      </c>
      <c r="BE182" s="179">
        <f>IF(N182="základní",J182,0)</f>
        <v>10980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9" t="s">
        <v>75</v>
      </c>
      <c r="BK182" s="179">
        <f>ROUND(I182*H182,2)</f>
        <v>10980</v>
      </c>
      <c r="BL182" s="9" t="s">
        <v>151</v>
      </c>
      <c r="BM182" s="9" t="s">
        <v>653</v>
      </c>
    </row>
    <row r="183" spans="1:47" ht="13.5">
      <c r="A183" s="24"/>
      <c r="B183" s="25"/>
      <c r="D183" s="186" t="s">
        <v>145</v>
      </c>
      <c r="F183" s="209" t="s">
        <v>817</v>
      </c>
      <c r="I183" s="182"/>
      <c r="L183" s="25"/>
      <c r="M183" s="183"/>
      <c r="N183" s="26"/>
      <c r="O183" s="26"/>
      <c r="P183" s="26"/>
      <c r="Q183" s="26"/>
      <c r="R183" s="26"/>
      <c r="S183" s="26"/>
      <c r="T183" s="57"/>
      <c r="AT183" s="9" t="s">
        <v>145</v>
      </c>
      <c r="AU183" s="9" t="s">
        <v>75</v>
      </c>
    </row>
    <row r="184" spans="1:65" ht="22.5" customHeight="1">
      <c r="A184" s="24"/>
      <c r="B184" s="167"/>
      <c r="C184" s="168" t="s">
        <v>406</v>
      </c>
      <c r="D184" s="168" t="s">
        <v>138</v>
      </c>
      <c r="E184" s="169" t="s">
        <v>825</v>
      </c>
      <c r="F184" s="170" t="s">
        <v>819</v>
      </c>
      <c r="G184" s="171" t="s">
        <v>353</v>
      </c>
      <c r="H184" s="172">
        <v>210</v>
      </c>
      <c r="I184" s="173">
        <v>4.5</v>
      </c>
      <c r="J184" s="174">
        <f>ROUND(I184*H184,2)</f>
        <v>945</v>
      </c>
      <c r="K184" s="170"/>
      <c r="L184" s="25"/>
      <c r="M184" s="175"/>
      <c r="N184" s="176" t="s">
        <v>38</v>
      </c>
      <c r="O184" s="26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AR184" s="9" t="s">
        <v>151</v>
      </c>
      <c r="AT184" s="9" t="s">
        <v>138</v>
      </c>
      <c r="AU184" s="9" t="s">
        <v>75</v>
      </c>
      <c r="AY184" s="9" t="s">
        <v>136</v>
      </c>
      <c r="BE184" s="179">
        <f>IF(N184="základní",J184,0)</f>
        <v>945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9" t="s">
        <v>75</v>
      </c>
      <c r="BK184" s="179">
        <f>ROUND(I184*H184,2)</f>
        <v>945</v>
      </c>
      <c r="BL184" s="9" t="s">
        <v>151</v>
      </c>
      <c r="BM184" s="9" t="s">
        <v>661</v>
      </c>
    </row>
    <row r="185" spans="1:47" ht="13.5">
      <c r="A185" s="24"/>
      <c r="B185" s="25"/>
      <c r="D185" s="186" t="s">
        <v>145</v>
      </c>
      <c r="F185" s="209" t="s">
        <v>819</v>
      </c>
      <c r="I185" s="182"/>
      <c r="L185" s="25"/>
      <c r="M185" s="183"/>
      <c r="N185" s="26"/>
      <c r="O185" s="26"/>
      <c r="P185" s="26"/>
      <c r="Q185" s="26"/>
      <c r="R185" s="26"/>
      <c r="S185" s="26"/>
      <c r="T185" s="57"/>
      <c r="AT185" s="9" t="s">
        <v>145</v>
      </c>
      <c r="AU185" s="9" t="s">
        <v>75</v>
      </c>
    </row>
    <row r="186" spans="1:65" ht="22.5" customHeight="1">
      <c r="A186" s="24"/>
      <c r="B186" s="167"/>
      <c r="C186" s="168" t="s">
        <v>413</v>
      </c>
      <c r="D186" s="168" t="s">
        <v>138</v>
      </c>
      <c r="E186" s="169" t="s">
        <v>826</v>
      </c>
      <c r="F186" s="170" t="s">
        <v>821</v>
      </c>
      <c r="G186" s="171" t="s">
        <v>738</v>
      </c>
      <c r="H186" s="172">
        <v>2</v>
      </c>
      <c r="I186" s="173">
        <v>297</v>
      </c>
      <c r="J186" s="174">
        <f>ROUND(I186*H186,2)</f>
        <v>594</v>
      </c>
      <c r="K186" s="170"/>
      <c r="L186" s="25"/>
      <c r="M186" s="175"/>
      <c r="N186" s="176" t="s">
        <v>38</v>
      </c>
      <c r="O186" s="26"/>
      <c r="P186" s="177">
        <f>O186*H186</f>
        <v>0</v>
      </c>
      <c r="Q186" s="177">
        <v>0</v>
      </c>
      <c r="R186" s="177">
        <f>Q186*H186</f>
        <v>0</v>
      </c>
      <c r="S186" s="177">
        <v>0</v>
      </c>
      <c r="T186" s="178">
        <f>S186*H186</f>
        <v>0</v>
      </c>
      <c r="AR186" s="9" t="s">
        <v>151</v>
      </c>
      <c r="AT186" s="9" t="s">
        <v>138</v>
      </c>
      <c r="AU186" s="9" t="s">
        <v>75</v>
      </c>
      <c r="AY186" s="9" t="s">
        <v>136</v>
      </c>
      <c r="BE186" s="179">
        <f>IF(N186="základní",J186,0)</f>
        <v>594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9" t="s">
        <v>75</v>
      </c>
      <c r="BK186" s="179">
        <f>ROUND(I186*H186,2)</f>
        <v>594</v>
      </c>
      <c r="BL186" s="9" t="s">
        <v>151</v>
      </c>
      <c r="BM186" s="9" t="s">
        <v>674</v>
      </c>
    </row>
    <row r="187" spans="1:47" ht="13.5">
      <c r="A187" s="24"/>
      <c r="B187" s="25"/>
      <c r="D187" s="186" t="s">
        <v>145</v>
      </c>
      <c r="F187" s="209" t="s">
        <v>821</v>
      </c>
      <c r="I187" s="182"/>
      <c r="L187" s="25"/>
      <c r="M187" s="183"/>
      <c r="N187" s="26"/>
      <c r="O187" s="26"/>
      <c r="P187" s="26"/>
      <c r="Q187" s="26"/>
      <c r="R187" s="26"/>
      <c r="S187" s="26"/>
      <c r="T187" s="57"/>
      <c r="AT187" s="9" t="s">
        <v>145</v>
      </c>
      <c r="AU187" s="9" t="s">
        <v>75</v>
      </c>
    </row>
    <row r="188" spans="1:65" ht="22.5" customHeight="1">
      <c r="A188" s="24"/>
      <c r="B188" s="167"/>
      <c r="C188" s="168" t="s">
        <v>419</v>
      </c>
      <c r="D188" s="168" t="s">
        <v>138</v>
      </c>
      <c r="E188" s="169" t="s">
        <v>803</v>
      </c>
      <c r="F188" s="170" t="s">
        <v>790</v>
      </c>
      <c r="G188" s="171" t="s">
        <v>738</v>
      </c>
      <c r="H188" s="172">
        <v>2</v>
      </c>
      <c r="I188" s="173">
        <v>18.5</v>
      </c>
      <c r="J188" s="174">
        <f>ROUND(I188*H188,2)</f>
        <v>37</v>
      </c>
      <c r="K188" s="170"/>
      <c r="L188" s="25"/>
      <c r="M188" s="175"/>
      <c r="N188" s="176" t="s">
        <v>38</v>
      </c>
      <c r="O188" s="26"/>
      <c r="P188" s="177">
        <f>O188*H188</f>
        <v>0</v>
      </c>
      <c r="Q188" s="177">
        <v>0</v>
      </c>
      <c r="R188" s="177">
        <f>Q188*H188</f>
        <v>0</v>
      </c>
      <c r="S188" s="177">
        <v>0</v>
      </c>
      <c r="T188" s="178">
        <f>S188*H188</f>
        <v>0</v>
      </c>
      <c r="AR188" s="9" t="s">
        <v>151</v>
      </c>
      <c r="AT188" s="9" t="s">
        <v>138</v>
      </c>
      <c r="AU188" s="9" t="s">
        <v>75</v>
      </c>
      <c r="AY188" s="9" t="s">
        <v>136</v>
      </c>
      <c r="BE188" s="179">
        <f>IF(N188="základní",J188,0)</f>
        <v>37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9" t="s">
        <v>75</v>
      </c>
      <c r="BK188" s="179">
        <f>ROUND(I188*H188,2)</f>
        <v>37</v>
      </c>
      <c r="BL188" s="9" t="s">
        <v>151</v>
      </c>
      <c r="BM188" s="9" t="s">
        <v>686</v>
      </c>
    </row>
    <row r="189" spans="1:47" ht="13.5">
      <c r="A189" s="24"/>
      <c r="B189" s="25"/>
      <c r="D189" s="180" t="s">
        <v>145</v>
      </c>
      <c r="F189" s="181" t="s">
        <v>790</v>
      </c>
      <c r="I189" s="182"/>
      <c r="L189" s="25"/>
      <c r="M189" s="183"/>
      <c r="N189" s="26"/>
      <c r="O189" s="26"/>
      <c r="P189" s="26"/>
      <c r="Q189" s="26"/>
      <c r="R189" s="26"/>
      <c r="S189" s="26"/>
      <c r="T189" s="57"/>
      <c r="AT189" s="9" t="s">
        <v>145</v>
      </c>
      <c r="AU189" s="9" t="s">
        <v>75</v>
      </c>
    </row>
    <row r="190" spans="2:63" s="152" customFormat="1" ht="37.35" customHeight="1">
      <c r="B190" s="153"/>
      <c r="D190" s="164" t="s">
        <v>66</v>
      </c>
      <c r="E190" s="233" t="s">
        <v>827</v>
      </c>
      <c r="F190" s="233" t="s">
        <v>828</v>
      </c>
      <c r="I190" s="156"/>
      <c r="J190" s="234">
        <f>BK190</f>
        <v>8264</v>
      </c>
      <c r="L190" s="153"/>
      <c r="M190" s="158"/>
      <c r="N190" s="159"/>
      <c r="O190" s="159"/>
      <c r="P190" s="160">
        <f>SUM(P191:P194)</f>
        <v>0</v>
      </c>
      <c r="Q190" s="159"/>
      <c r="R190" s="160">
        <f>SUM(R191:R194)</f>
        <v>0</v>
      </c>
      <c r="S190" s="159"/>
      <c r="T190" s="161">
        <f>SUM(T191:T194)</f>
        <v>0</v>
      </c>
      <c r="AR190" s="154" t="s">
        <v>75</v>
      </c>
      <c r="AT190" s="162" t="s">
        <v>66</v>
      </c>
      <c r="AU190" s="162" t="s">
        <v>67</v>
      </c>
      <c r="AY190" s="154" t="s">
        <v>136</v>
      </c>
      <c r="BK190" s="163">
        <f>SUM(BK191:BK194)</f>
        <v>8264</v>
      </c>
    </row>
    <row r="191" spans="2:65" s="24" customFormat="1" ht="22.5" customHeight="1">
      <c r="B191" s="167"/>
      <c r="C191" s="168" t="s">
        <v>424</v>
      </c>
      <c r="D191" s="168" t="s">
        <v>138</v>
      </c>
      <c r="E191" s="169" t="s">
        <v>829</v>
      </c>
      <c r="F191" s="170" t="s">
        <v>830</v>
      </c>
      <c r="G191" s="171" t="s">
        <v>738</v>
      </c>
      <c r="H191" s="172">
        <v>290</v>
      </c>
      <c r="I191" s="173">
        <v>26</v>
      </c>
      <c r="J191" s="174">
        <f>ROUND(I191*H191,2)</f>
        <v>7540</v>
      </c>
      <c r="K191" s="170"/>
      <c r="L191" s="25"/>
      <c r="M191" s="175"/>
      <c r="N191" s="176" t="s">
        <v>38</v>
      </c>
      <c r="O191" s="26"/>
      <c r="P191" s="177">
        <f>O191*H191</f>
        <v>0</v>
      </c>
      <c r="Q191" s="177">
        <v>0</v>
      </c>
      <c r="R191" s="177">
        <f>Q191*H191</f>
        <v>0</v>
      </c>
      <c r="S191" s="177">
        <v>0</v>
      </c>
      <c r="T191" s="178">
        <f>S191*H191</f>
        <v>0</v>
      </c>
      <c r="AR191" s="9" t="s">
        <v>151</v>
      </c>
      <c r="AT191" s="9" t="s">
        <v>138</v>
      </c>
      <c r="AU191" s="9" t="s">
        <v>75</v>
      </c>
      <c r="AY191" s="9" t="s">
        <v>136</v>
      </c>
      <c r="BE191" s="179">
        <f>IF(N191="základní",J191,0)</f>
        <v>7540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9" t="s">
        <v>75</v>
      </c>
      <c r="BK191" s="179">
        <f>ROUND(I191*H191,2)</f>
        <v>7540</v>
      </c>
      <c r="BL191" s="9" t="s">
        <v>151</v>
      </c>
      <c r="BM191" s="9" t="s">
        <v>698</v>
      </c>
    </row>
    <row r="192" spans="1:47" ht="13.5">
      <c r="A192" s="24"/>
      <c r="B192" s="25"/>
      <c r="D192" s="186" t="s">
        <v>145</v>
      </c>
      <c r="F192" s="209" t="s">
        <v>830</v>
      </c>
      <c r="I192" s="182"/>
      <c r="L192" s="25"/>
      <c r="M192" s="183"/>
      <c r="N192" s="26"/>
      <c r="O192" s="26"/>
      <c r="P192" s="26"/>
      <c r="Q192" s="26"/>
      <c r="R192" s="26"/>
      <c r="S192" s="26"/>
      <c r="T192" s="57"/>
      <c r="AT192" s="9" t="s">
        <v>145</v>
      </c>
      <c r="AU192" s="9" t="s">
        <v>75</v>
      </c>
    </row>
    <row r="193" spans="1:65" ht="22.5" customHeight="1">
      <c r="A193" s="24"/>
      <c r="B193" s="167"/>
      <c r="C193" s="168" t="s">
        <v>434</v>
      </c>
      <c r="D193" s="168" t="s">
        <v>138</v>
      </c>
      <c r="E193" s="169" t="s">
        <v>831</v>
      </c>
      <c r="F193" s="170" t="s">
        <v>832</v>
      </c>
      <c r="G193" s="171" t="s">
        <v>141</v>
      </c>
      <c r="H193" s="172">
        <v>0.2</v>
      </c>
      <c r="I193" s="173">
        <v>3620</v>
      </c>
      <c r="J193" s="174">
        <f>ROUND(I193*H193,2)</f>
        <v>724</v>
      </c>
      <c r="K193" s="170"/>
      <c r="L193" s="25"/>
      <c r="M193" s="175"/>
      <c r="N193" s="176" t="s">
        <v>38</v>
      </c>
      <c r="O193" s="26"/>
      <c r="P193" s="177">
        <f>O193*H193</f>
        <v>0</v>
      </c>
      <c r="Q193" s="177">
        <v>0</v>
      </c>
      <c r="R193" s="177">
        <f>Q193*H193</f>
        <v>0</v>
      </c>
      <c r="S193" s="177">
        <v>0</v>
      </c>
      <c r="T193" s="178">
        <f>S193*H193</f>
        <v>0</v>
      </c>
      <c r="AR193" s="9" t="s">
        <v>151</v>
      </c>
      <c r="AT193" s="9" t="s">
        <v>138</v>
      </c>
      <c r="AU193" s="9" t="s">
        <v>75</v>
      </c>
      <c r="AY193" s="9" t="s">
        <v>136</v>
      </c>
      <c r="BE193" s="179">
        <f>IF(N193="základní",J193,0)</f>
        <v>724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9" t="s">
        <v>75</v>
      </c>
      <c r="BK193" s="179">
        <f>ROUND(I193*H193,2)</f>
        <v>724</v>
      </c>
      <c r="BL193" s="9" t="s">
        <v>151</v>
      </c>
      <c r="BM193" s="9" t="s">
        <v>714</v>
      </c>
    </row>
    <row r="194" spans="1:47" ht="13.5">
      <c r="A194" s="24"/>
      <c r="B194" s="25"/>
      <c r="D194" s="180" t="s">
        <v>145</v>
      </c>
      <c r="F194" s="181" t="s">
        <v>832</v>
      </c>
      <c r="I194" s="182"/>
      <c r="L194" s="25"/>
      <c r="M194" s="183"/>
      <c r="N194" s="26"/>
      <c r="O194" s="26"/>
      <c r="P194" s="26"/>
      <c r="Q194" s="26"/>
      <c r="R194" s="26"/>
      <c r="S194" s="26"/>
      <c r="T194" s="57"/>
      <c r="AT194" s="9" t="s">
        <v>145</v>
      </c>
      <c r="AU194" s="9" t="s">
        <v>75</v>
      </c>
    </row>
    <row r="195" spans="2:63" s="152" customFormat="1" ht="37.35" customHeight="1">
      <c r="B195" s="153"/>
      <c r="D195" s="164" t="s">
        <v>66</v>
      </c>
      <c r="E195" s="233" t="s">
        <v>833</v>
      </c>
      <c r="F195" s="233" t="s">
        <v>834</v>
      </c>
      <c r="I195" s="156"/>
      <c r="J195" s="234">
        <f>BK195</f>
        <v>5483.8</v>
      </c>
      <c r="L195" s="153"/>
      <c r="M195" s="158"/>
      <c r="N195" s="159"/>
      <c r="O195" s="159"/>
      <c r="P195" s="160">
        <f>SUM(P196:P201)</f>
        <v>0</v>
      </c>
      <c r="Q195" s="159"/>
      <c r="R195" s="160">
        <f>SUM(R196:R201)</f>
        <v>0</v>
      </c>
      <c r="S195" s="159"/>
      <c r="T195" s="161">
        <f>SUM(T196:T201)</f>
        <v>0</v>
      </c>
      <c r="AR195" s="154" t="s">
        <v>75</v>
      </c>
      <c r="AT195" s="162" t="s">
        <v>66</v>
      </c>
      <c r="AU195" s="162" t="s">
        <v>67</v>
      </c>
      <c r="AY195" s="154" t="s">
        <v>136</v>
      </c>
      <c r="BK195" s="163">
        <f>SUM(BK196:BK201)</f>
        <v>5483.8</v>
      </c>
    </row>
    <row r="196" spans="2:65" s="24" customFormat="1" ht="22.5" customHeight="1">
      <c r="B196" s="167"/>
      <c r="C196" s="168" t="s">
        <v>439</v>
      </c>
      <c r="D196" s="168" t="s">
        <v>138</v>
      </c>
      <c r="E196" s="169" t="s">
        <v>829</v>
      </c>
      <c r="F196" s="170" t="s">
        <v>830</v>
      </c>
      <c r="G196" s="171" t="s">
        <v>738</v>
      </c>
      <c r="H196" s="172">
        <v>290</v>
      </c>
      <c r="I196" s="173">
        <v>4</v>
      </c>
      <c r="J196" s="174">
        <f>ROUND(I196*H196,2)</f>
        <v>1160</v>
      </c>
      <c r="K196" s="170"/>
      <c r="L196" s="25"/>
      <c r="M196" s="175"/>
      <c r="N196" s="176" t="s">
        <v>38</v>
      </c>
      <c r="O196" s="26"/>
      <c r="P196" s="177">
        <f>O196*H196</f>
        <v>0</v>
      </c>
      <c r="Q196" s="177">
        <v>0</v>
      </c>
      <c r="R196" s="177">
        <f>Q196*H196</f>
        <v>0</v>
      </c>
      <c r="S196" s="177">
        <v>0</v>
      </c>
      <c r="T196" s="178">
        <f>S196*H196</f>
        <v>0</v>
      </c>
      <c r="AR196" s="9" t="s">
        <v>151</v>
      </c>
      <c r="AT196" s="9" t="s">
        <v>138</v>
      </c>
      <c r="AU196" s="9" t="s">
        <v>75</v>
      </c>
      <c r="AY196" s="9" t="s">
        <v>136</v>
      </c>
      <c r="BE196" s="179">
        <f>IF(N196="základní",J196,0)</f>
        <v>1160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9" t="s">
        <v>75</v>
      </c>
      <c r="BK196" s="179">
        <f>ROUND(I196*H196,2)</f>
        <v>1160</v>
      </c>
      <c r="BL196" s="9" t="s">
        <v>151</v>
      </c>
      <c r="BM196" s="9" t="s">
        <v>835</v>
      </c>
    </row>
    <row r="197" spans="1:47" ht="13.5">
      <c r="A197" s="24"/>
      <c r="B197" s="25"/>
      <c r="D197" s="186" t="s">
        <v>145</v>
      </c>
      <c r="F197" s="209" t="s">
        <v>830</v>
      </c>
      <c r="I197" s="182"/>
      <c r="L197" s="25"/>
      <c r="M197" s="183"/>
      <c r="N197" s="26"/>
      <c r="O197" s="26"/>
      <c r="P197" s="26"/>
      <c r="Q197" s="26"/>
      <c r="R197" s="26"/>
      <c r="S197" s="26"/>
      <c r="T197" s="57"/>
      <c r="AT197" s="9" t="s">
        <v>145</v>
      </c>
      <c r="AU197" s="9" t="s">
        <v>75</v>
      </c>
    </row>
    <row r="198" spans="1:65" ht="22.5" customHeight="1">
      <c r="A198" s="24"/>
      <c r="B198" s="167"/>
      <c r="C198" s="168" t="s">
        <v>449</v>
      </c>
      <c r="D198" s="168" t="s">
        <v>138</v>
      </c>
      <c r="E198" s="169" t="s">
        <v>836</v>
      </c>
      <c r="F198" s="170" t="s">
        <v>832</v>
      </c>
      <c r="G198" s="171" t="s">
        <v>738</v>
      </c>
      <c r="H198" s="172">
        <v>1</v>
      </c>
      <c r="I198" s="173">
        <v>2620</v>
      </c>
      <c r="J198" s="174">
        <f>ROUND(I198*H198,2)</f>
        <v>2620</v>
      </c>
      <c r="K198" s="170"/>
      <c r="L198" s="25"/>
      <c r="M198" s="175"/>
      <c r="N198" s="176" t="s">
        <v>38</v>
      </c>
      <c r="O198" s="26"/>
      <c r="P198" s="177">
        <f>O198*H198</f>
        <v>0</v>
      </c>
      <c r="Q198" s="177">
        <v>0</v>
      </c>
      <c r="R198" s="177">
        <f>Q198*H198</f>
        <v>0</v>
      </c>
      <c r="S198" s="177">
        <v>0</v>
      </c>
      <c r="T198" s="178">
        <f>S198*H198</f>
        <v>0</v>
      </c>
      <c r="AR198" s="9" t="s">
        <v>151</v>
      </c>
      <c r="AT198" s="9" t="s">
        <v>138</v>
      </c>
      <c r="AU198" s="9" t="s">
        <v>75</v>
      </c>
      <c r="AY198" s="9" t="s">
        <v>136</v>
      </c>
      <c r="BE198" s="179">
        <f>IF(N198="základní",J198,0)</f>
        <v>2620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9" t="s">
        <v>75</v>
      </c>
      <c r="BK198" s="179">
        <f>ROUND(I198*H198,2)</f>
        <v>2620</v>
      </c>
      <c r="BL198" s="9" t="s">
        <v>151</v>
      </c>
      <c r="BM198" s="9" t="s">
        <v>837</v>
      </c>
    </row>
    <row r="199" spans="1:47" ht="13.5">
      <c r="A199" s="24"/>
      <c r="B199" s="25"/>
      <c r="D199" s="186" t="s">
        <v>145</v>
      </c>
      <c r="F199" s="209" t="s">
        <v>832</v>
      </c>
      <c r="I199" s="182"/>
      <c r="L199" s="25"/>
      <c r="M199" s="183"/>
      <c r="N199" s="26"/>
      <c r="O199" s="26"/>
      <c r="P199" s="26"/>
      <c r="Q199" s="26"/>
      <c r="R199" s="26"/>
      <c r="S199" s="26"/>
      <c r="T199" s="57"/>
      <c r="AT199" s="9" t="s">
        <v>145</v>
      </c>
      <c r="AU199" s="9" t="s">
        <v>75</v>
      </c>
    </row>
    <row r="200" spans="1:65" ht="22.5" customHeight="1">
      <c r="A200" s="24"/>
      <c r="B200" s="167"/>
      <c r="C200" s="168" t="s">
        <v>455</v>
      </c>
      <c r="D200" s="168" t="s">
        <v>138</v>
      </c>
      <c r="E200" s="169" t="s">
        <v>838</v>
      </c>
      <c r="F200" s="170" t="s">
        <v>839</v>
      </c>
      <c r="G200" s="171" t="s">
        <v>840</v>
      </c>
      <c r="H200" s="172">
        <v>1</v>
      </c>
      <c r="I200" s="173">
        <v>1703.8</v>
      </c>
      <c r="J200" s="174">
        <f>ROUND(I200*H200,2)</f>
        <v>1703.8</v>
      </c>
      <c r="K200" s="170"/>
      <c r="L200" s="25"/>
      <c r="M200" s="175"/>
      <c r="N200" s="176" t="s">
        <v>38</v>
      </c>
      <c r="O200" s="26"/>
      <c r="P200" s="177">
        <f>O200*H200</f>
        <v>0</v>
      </c>
      <c r="Q200" s="177">
        <v>0</v>
      </c>
      <c r="R200" s="177">
        <f>Q200*H200</f>
        <v>0</v>
      </c>
      <c r="S200" s="177">
        <v>0</v>
      </c>
      <c r="T200" s="178">
        <f>S200*H200</f>
        <v>0</v>
      </c>
      <c r="AR200" s="9" t="s">
        <v>151</v>
      </c>
      <c r="AT200" s="9" t="s">
        <v>138</v>
      </c>
      <c r="AU200" s="9" t="s">
        <v>75</v>
      </c>
      <c r="AY200" s="9" t="s">
        <v>136</v>
      </c>
      <c r="BE200" s="179">
        <f>IF(N200="základní",J200,0)</f>
        <v>1703.8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9" t="s">
        <v>75</v>
      </c>
      <c r="BK200" s="179">
        <f>ROUND(I200*H200,2)</f>
        <v>1703.8</v>
      </c>
      <c r="BL200" s="9" t="s">
        <v>151</v>
      </c>
      <c r="BM200" s="9" t="s">
        <v>841</v>
      </c>
    </row>
    <row r="201" spans="1:47" ht="13.5">
      <c r="A201" s="24"/>
      <c r="B201" s="25"/>
      <c r="D201" s="180" t="s">
        <v>145</v>
      </c>
      <c r="F201" s="181" t="s">
        <v>839</v>
      </c>
      <c r="I201" s="182"/>
      <c r="L201" s="25"/>
      <c r="M201" s="183"/>
      <c r="N201" s="26"/>
      <c r="O201" s="26"/>
      <c r="P201" s="26"/>
      <c r="Q201" s="26"/>
      <c r="R201" s="26"/>
      <c r="S201" s="26"/>
      <c r="T201" s="57"/>
      <c r="AT201" s="9" t="s">
        <v>145</v>
      </c>
      <c r="AU201" s="9" t="s">
        <v>75</v>
      </c>
    </row>
    <row r="202" spans="2:63" s="152" customFormat="1" ht="37.35" customHeight="1">
      <c r="B202" s="153"/>
      <c r="D202" s="164" t="s">
        <v>66</v>
      </c>
      <c r="E202" s="233" t="s">
        <v>842</v>
      </c>
      <c r="F202" s="233" t="s">
        <v>843</v>
      </c>
      <c r="I202" s="156"/>
      <c r="J202" s="234">
        <f>BK202</f>
        <v>14260</v>
      </c>
      <c r="L202" s="153"/>
      <c r="M202" s="158"/>
      <c r="N202" s="159"/>
      <c r="O202" s="159"/>
      <c r="P202" s="160">
        <f>SUM(P203:P214)</f>
        <v>0</v>
      </c>
      <c r="Q202" s="159"/>
      <c r="R202" s="160">
        <f>SUM(R203:R214)</f>
        <v>0</v>
      </c>
      <c r="S202" s="159"/>
      <c r="T202" s="161">
        <f>SUM(T203:T214)</f>
        <v>0</v>
      </c>
      <c r="AR202" s="154" t="s">
        <v>75</v>
      </c>
      <c r="AT202" s="162" t="s">
        <v>66</v>
      </c>
      <c r="AU202" s="162" t="s">
        <v>67</v>
      </c>
      <c r="AY202" s="154" t="s">
        <v>136</v>
      </c>
      <c r="BK202" s="163">
        <f>SUM(BK203:BK214)</f>
        <v>14260</v>
      </c>
    </row>
    <row r="203" spans="2:65" s="24" customFormat="1" ht="31.5" customHeight="1">
      <c r="B203" s="167"/>
      <c r="C203" s="168" t="s">
        <v>464</v>
      </c>
      <c r="D203" s="168" t="s">
        <v>138</v>
      </c>
      <c r="E203" s="169" t="s">
        <v>844</v>
      </c>
      <c r="F203" s="170" t="s">
        <v>845</v>
      </c>
      <c r="G203" s="171" t="s">
        <v>797</v>
      </c>
      <c r="H203" s="172">
        <v>8</v>
      </c>
      <c r="I203" s="173">
        <v>320</v>
      </c>
      <c r="J203" s="174">
        <f>ROUND(I203*H203,2)</f>
        <v>2560</v>
      </c>
      <c r="K203" s="170"/>
      <c r="L203" s="25"/>
      <c r="M203" s="175"/>
      <c r="N203" s="176" t="s">
        <v>38</v>
      </c>
      <c r="O203" s="26"/>
      <c r="P203" s="177">
        <f>O203*H203</f>
        <v>0</v>
      </c>
      <c r="Q203" s="177">
        <v>0</v>
      </c>
      <c r="R203" s="177">
        <f>Q203*H203</f>
        <v>0</v>
      </c>
      <c r="S203" s="177">
        <v>0</v>
      </c>
      <c r="T203" s="178">
        <f>S203*H203</f>
        <v>0</v>
      </c>
      <c r="AR203" s="9" t="s">
        <v>151</v>
      </c>
      <c r="AT203" s="9" t="s">
        <v>138</v>
      </c>
      <c r="AU203" s="9" t="s">
        <v>75</v>
      </c>
      <c r="AY203" s="9" t="s">
        <v>136</v>
      </c>
      <c r="BE203" s="179">
        <f>IF(N203="základní",J203,0)</f>
        <v>2560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9" t="s">
        <v>75</v>
      </c>
      <c r="BK203" s="179">
        <f>ROUND(I203*H203,2)</f>
        <v>2560</v>
      </c>
      <c r="BL203" s="9" t="s">
        <v>151</v>
      </c>
      <c r="BM203" s="9" t="s">
        <v>846</v>
      </c>
    </row>
    <row r="204" spans="1:47" ht="13.5">
      <c r="A204" s="24"/>
      <c r="B204" s="25"/>
      <c r="D204" s="186" t="s">
        <v>145</v>
      </c>
      <c r="F204" s="209" t="s">
        <v>845</v>
      </c>
      <c r="I204" s="182"/>
      <c r="L204" s="25"/>
      <c r="M204" s="183"/>
      <c r="N204" s="26"/>
      <c r="O204" s="26"/>
      <c r="P204" s="26"/>
      <c r="Q204" s="26"/>
      <c r="R204" s="26"/>
      <c r="S204" s="26"/>
      <c r="T204" s="57"/>
      <c r="AT204" s="9" t="s">
        <v>145</v>
      </c>
      <c r="AU204" s="9" t="s">
        <v>75</v>
      </c>
    </row>
    <row r="205" spans="1:65" ht="22.5" customHeight="1">
      <c r="A205" s="24"/>
      <c r="B205" s="167"/>
      <c r="C205" s="168" t="s">
        <v>473</v>
      </c>
      <c r="D205" s="168" t="s">
        <v>138</v>
      </c>
      <c r="E205" s="169" t="s">
        <v>847</v>
      </c>
      <c r="F205" s="170" t="s">
        <v>848</v>
      </c>
      <c r="G205" s="171" t="s">
        <v>797</v>
      </c>
      <c r="H205" s="172">
        <v>4</v>
      </c>
      <c r="I205" s="173">
        <v>320</v>
      </c>
      <c r="J205" s="174">
        <f>ROUND(I205*H205,2)</f>
        <v>1280</v>
      </c>
      <c r="K205" s="170"/>
      <c r="L205" s="25"/>
      <c r="M205" s="175"/>
      <c r="N205" s="176" t="s">
        <v>38</v>
      </c>
      <c r="O205" s="26"/>
      <c r="P205" s="177">
        <f>O205*H205</f>
        <v>0</v>
      </c>
      <c r="Q205" s="177">
        <v>0</v>
      </c>
      <c r="R205" s="177">
        <f>Q205*H205</f>
        <v>0</v>
      </c>
      <c r="S205" s="177">
        <v>0</v>
      </c>
      <c r="T205" s="178">
        <f>S205*H205</f>
        <v>0</v>
      </c>
      <c r="AR205" s="9" t="s">
        <v>151</v>
      </c>
      <c r="AT205" s="9" t="s">
        <v>138</v>
      </c>
      <c r="AU205" s="9" t="s">
        <v>75</v>
      </c>
      <c r="AY205" s="9" t="s">
        <v>136</v>
      </c>
      <c r="BE205" s="179">
        <f>IF(N205="základní",J205,0)</f>
        <v>1280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9" t="s">
        <v>75</v>
      </c>
      <c r="BK205" s="179">
        <f>ROUND(I205*H205,2)</f>
        <v>1280</v>
      </c>
      <c r="BL205" s="9" t="s">
        <v>151</v>
      </c>
      <c r="BM205" s="9" t="s">
        <v>849</v>
      </c>
    </row>
    <row r="206" spans="1:47" ht="13.5">
      <c r="A206" s="24"/>
      <c r="B206" s="25"/>
      <c r="D206" s="186" t="s">
        <v>145</v>
      </c>
      <c r="F206" s="209" t="s">
        <v>848</v>
      </c>
      <c r="I206" s="182"/>
      <c r="L206" s="25"/>
      <c r="M206" s="183"/>
      <c r="N206" s="26"/>
      <c r="O206" s="26"/>
      <c r="P206" s="26"/>
      <c r="Q206" s="26"/>
      <c r="R206" s="26"/>
      <c r="S206" s="26"/>
      <c r="T206" s="57"/>
      <c r="AT206" s="9" t="s">
        <v>145</v>
      </c>
      <c r="AU206" s="9" t="s">
        <v>75</v>
      </c>
    </row>
    <row r="207" spans="1:65" ht="22.5" customHeight="1">
      <c r="A207" s="24"/>
      <c r="B207" s="167"/>
      <c r="C207" s="168" t="s">
        <v>478</v>
      </c>
      <c r="D207" s="168" t="s">
        <v>138</v>
      </c>
      <c r="E207" s="169" t="s">
        <v>850</v>
      </c>
      <c r="F207" s="170" t="s">
        <v>851</v>
      </c>
      <c r="G207" s="171" t="s">
        <v>797</v>
      </c>
      <c r="H207" s="172">
        <v>4</v>
      </c>
      <c r="I207" s="173">
        <v>380</v>
      </c>
      <c r="J207" s="174">
        <f>ROUND(I207*H207,2)</f>
        <v>1520</v>
      </c>
      <c r="K207" s="170"/>
      <c r="L207" s="25"/>
      <c r="M207" s="175"/>
      <c r="N207" s="176" t="s">
        <v>38</v>
      </c>
      <c r="O207" s="26"/>
      <c r="P207" s="177">
        <f>O207*H207</f>
        <v>0</v>
      </c>
      <c r="Q207" s="177">
        <v>0</v>
      </c>
      <c r="R207" s="177">
        <f>Q207*H207</f>
        <v>0</v>
      </c>
      <c r="S207" s="177">
        <v>0</v>
      </c>
      <c r="T207" s="178">
        <f>S207*H207</f>
        <v>0</v>
      </c>
      <c r="AR207" s="9" t="s">
        <v>151</v>
      </c>
      <c r="AT207" s="9" t="s">
        <v>138</v>
      </c>
      <c r="AU207" s="9" t="s">
        <v>75</v>
      </c>
      <c r="AY207" s="9" t="s">
        <v>136</v>
      </c>
      <c r="BE207" s="179">
        <f>IF(N207="základní",J207,0)</f>
        <v>1520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9" t="s">
        <v>75</v>
      </c>
      <c r="BK207" s="179">
        <f>ROUND(I207*H207,2)</f>
        <v>1520</v>
      </c>
      <c r="BL207" s="9" t="s">
        <v>151</v>
      </c>
      <c r="BM207" s="9" t="s">
        <v>852</v>
      </c>
    </row>
    <row r="208" spans="1:47" ht="13.5">
      <c r="A208" s="24"/>
      <c r="B208" s="25"/>
      <c r="D208" s="186" t="s">
        <v>145</v>
      </c>
      <c r="F208" s="209" t="s">
        <v>851</v>
      </c>
      <c r="I208" s="182"/>
      <c r="L208" s="25"/>
      <c r="M208" s="183"/>
      <c r="N208" s="26"/>
      <c r="O208" s="26"/>
      <c r="P208" s="26"/>
      <c r="Q208" s="26"/>
      <c r="R208" s="26"/>
      <c r="S208" s="26"/>
      <c r="T208" s="57"/>
      <c r="AT208" s="9" t="s">
        <v>145</v>
      </c>
      <c r="AU208" s="9" t="s">
        <v>75</v>
      </c>
    </row>
    <row r="209" spans="1:65" ht="22.5" customHeight="1">
      <c r="A209" s="24"/>
      <c r="B209" s="167"/>
      <c r="C209" s="168" t="s">
        <v>483</v>
      </c>
      <c r="D209" s="168" t="s">
        <v>138</v>
      </c>
      <c r="E209" s="169" t="s">
        <v>853</v>
      </c>
      <c r="F209" s="170" t="s">
        <v>854</v>
      </c>
      <c r="G209" s="171" t="s">
        <v>797</v>
      </c>
      <c r="H209" s="172">
        <v>8</v>
      </c>
      <c r="I209" s="173">
        <v>320</v>
      </c>
      <c r="J209" s="174">
        <f>ROUND(I209*H209,2)</f>
        <v>2560</v>
      </c>
      <c r="K209" s="170"/>
      <c r="L209" s="25"/>
      <c r="M209" s="175"/>
      <c r="N209" s="176" t="s">
        <v>38</v>
      </c>
      <c r="O209" s="26"/>
      <c r="P209" s="177">
        <f>O209*H209</f>
        <v>0</v>
      </c>
      <c r="Q209" s="177">
        <v>0</v>
      </c>
      <c r="R209" s="177">
        <f>Q209*H209</f>
        <v>0</v>
      </c>
      <c r="S209" s="177">
        <v>0</v>
      </c>
      <c r="T209" s="178">
        <f>S209*H209</f>
        <v>0</v>
      </c>
      <c r="AR209" s="9" t="s">
        <v>151</v>
      </c>
      <c r="AT209" s="9" t="s">
        <v>138</v>
      </c>
      <c r="AU209" s="9" t="s">
        <v>75</v>
      </c>
      <c r="AY209" s="9" t="s">
        <v>136</v>
      </c>
      <c r="BE209" s="179">
        <f>IF(N209="základní",J209,0)</f>
        <v>2560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9" t="s">
        <v>75</v>
      </c>
      <c r="BK209" s="179">
        <f>ROUND(I209*H209,2)</f>
        <v>2560</v>
      </c>
      <c r="BL209" s="9" t="s">
        <v>151</v>
      </c>
      <c r="BM209" s="9" t="s">
        <v>855</v>
      </c>
    </row>
    <row r="210" spans="1:47" ht="13.5">
      <c r="A210" s="24"/>
      <c r="B210" s="25"/>
      <c r="D210" s="186" t="s">
        <v>145</v>
      </c>
      <c r="F210" s="209" t="s">
        <v>854</v>
      </c>
      <c r="I210" s="182"/>
      <c r="L210" s="25"/>
      <c r="M210" s="183"/>
      <c r="N210" s="26"/>
      <c r="O210" s="26"/>
      <c r="P210" s="26"/>
      <c r="Q210" s="26"/>
      <c r="R210" s="26"/>
      <c r="S210" s="26"/>
      <c r="T210" s="57"/>
      <c r="AT210" s="9" t="s">
        <v>145</v>
      </c>
      <c r="AU210" s="9" t="s">
        <v>75</v>
      </c>
    </row>
    <row r="211" spans="1:65" ht="22.5" customHeight="1">
      <c r="A211" s="24"/>
      <c r="B211" s="167"/>
      <c r="C211" s="168" t="s">
        <v>488</v>
      </c>
      <c r="D211" s="168" t="s">
        <v>138</v>
      </c>
      <c r="E211" s="169" t="s">
        <v>856</v>
      </c>
      <c r="F211" s="170" t="s">
        <v>857</v>
      </c>
      <c r="G211" s="171" t="s">
        <v>797</v>
      </c>
      <c r="H211" s="172">
        <v>4</v>
      </c>
      <c r="I211" s="173">
        <v>380</v>
      </c>
      <c r="J211" s="174">
        <f>ROUND(I211*H211,2)</f>
        <v>1520</v>
      </c>
      <c r="K211" s="170"/>
      <c r="L211" s="25"/>
      <c r="M211" s="175"/>
      <c r="N211" s="176" t="s">
        <v>38</v>
      </c>
      <c r="O211" s="26"/>
      <c r="P211" s="177">
        <f>O211*H211</f>
        <v>0</v>
      </c>
      <c r="Q211" s="177">
        <v>0</v>
      </c>
      <c r="R211" s="177">
        <f>Q211*H211</f>
        <v>0</v>
      </c>
      <c r="S211" s="177">
        <v>0</v>
      </c>
      <c r="T211" s="178">
        <f>S211*H211</f>
        <v>0</v>
      </c>
      <c r="AR211" s="9" t="s">
        <v>151</v>
      </c>
      <c r="AT211" s="9" t="s">
        <v>138</v>
      </c>
      <c r="AU211" s="9" t="s">
        <v>75</v>
      </c>
      <c r="AY211" s="9" t="s">
        <v>136</v>
      </c>
      <c r="BE211" s="179">
        <f>IF(N211="základní",J211,0)</f>
        <v>1520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9" t="s">
        <v>75</v>
      </c>
      <c r="BK211" s="179">
        <f>ROUND(I211*H211,2)</f>
        <v>1520</v>
      </c>
      <c r="BL211" s="9" t="s">
        <v>151</v>
      </c>
      <c r="BM211" s="9" t="s">
        <v>858</v>
      </c>
    </row>
    <row r="212" spans="1:47" ht="13.5">
      <c r="A212" s="24"/>
      <c r="B212" s="25"/>
      <c r="D212" s="186" t="s">
        <v>145</v>
      </c>
      <c r="F212" s="209" t="s">
        <v>857</v>
      </c>
      <c r="I212" s="182"/>
      <c r="L212" s="25"/>
      <c r="M212" s="183"/>
      <c r="N212" s="26"/>
      <c r="O212" s="26"/>
      <c r="P212" s="26"/>
      <c r="Q212" s="26"/>
      <c r="R212" s="26"/>
      <c r="S212" s="26"/>
      <c r="T212" s="57"/>
      <c r="AT212" s="9" t="s">
        <v>145</v>
      </c>
      <c r="AU212" s="9" t="s">
        <v>75</v>
      </c>
    </row>
    <row r="213" spans="1:65" ht="22.5" customHeight="1">
      <c r="A213" s="24"/>
      <c r="B213" s="167"/>
      <c r="C213" s="168" t="s">
        <v>494</v>
      </c>
      <c r="D213" s="168" t="s">
        <v>138</v>
      </c>
      <c r="E213" s="169" t="s">
        <v>859</v>
      </c>
      <c r="F213" s="170" t="s">
        <v>860</v>
      </c>
      <c r="G213" s="171" t="s">
        <v>738</v>
      </c>
      <c r="H213" s="172">
        <v>1</v>
      </c>
      <c r="I213" s="173">
        <v>4820</v>
      </c>
      <c r="J213" s="174">
        <f>ROUND(I213*H213,2)</f>
        <v>4820</v>
      </c>
      <c r="K213" s="170"/>
      <c r="L213" s="25"/>
      <c r="M213" s="175"/>
      <c r="N213" s="176" t="s">
        <v>38</v>
      </c>
      <c r="O213" s="26"/>
      <c r="P213" s="177">
        <f>O213*H213</f>
        <v>0</v>
      </c>
      <c r="Q213" s="177">
        <v>0</v>
      </c>
      <c r="R213" s="177">
        <f>Q213*H213</f>
        <v>0</v>
      </c>
      <c r="S213" s="177">
        <v>0</v>
      </c>
      <c r="T213" s="178">
        <f>S213*H213</f>
        <v>0</v>
      </c>
      <c r="AR213" s="9" t="s">
        <v>151</v>
      </c>
      <c r="AT213" s="9" t="s">
        <v>138</v>
      </c>
      <c r="AU213" s="9" t="s">
        <v>75</v>
      </c>
      <c r="AY213" s="9" t="s">
        <v>136</v>
      </c>
      <c r="BE213" s="179">
        <f>IF(N213="základní",J213,0)</f>
        <v>4820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9" t="s">
        <v>75</v>
      </c>
      <c r="BK213" s="179">
        <f>ROUND(I213*H213,2)</f>
        <v>4820</v>
      </c>
      <c r="BL213" s="9" t="s">
        <v>151</v>
      </c>
      <c r="BM213" s="9" t="s">
        <v>861</v>
      </c>
    </row>
    <row r="214" spans="1:47" ht="13.5">
      <c r="A214" s="24"/>
      <c r="B214" s="25"/>
      <c r="D214" s="180" t="s">
        <v>145</v>
      </c>
      <c r="F214" s="181" t="s">
        <v>860</v>
      </c>
      <c r="I214" s="182"/>
      <c r="L214" s="25"/>
      <c r="M214" s="230"/>
      <c r="N214" s="231"/>
      <c r="O214" s="231"/>
      <c r="P214" s="231"/>
      <c r="Q214" s="231"/>
      <c r="R214" s="231"/>
      <c r="S214" s="231"/>
      <c r="T214" s="232"/>
      <c r="AT214" s="9" t="s">
        <v>145</v>
      </c>
      <c r="AU214" s="9" t="s">
        <v>75</v>
      </c>
    </row>
    <row r="215" spans="1:12" ht="6.95" customHeight="1">
      <c r="A215" s="24"/>
      <c r="B215" s="41"/>
      <c r="C215" s="42"/>
      <c r="D215" s="42"/>
      <c r="E215" s="42"/>
      <c r="F215" s="42"/>
      <c r="G215" s="42"/>
      <c r="H215" s="42"/>
      <c r="I215" s="115"/>
      <c r="J215" s="42"/>
      <c r="K215" s="42"/>
      <c r="L215" s="25"/>
    </row>
    <row r="219" ht="13.5">
      <c r="I219" s="88">
        <v>1</v>
      </c>
    </row>
  </sheetData>
  <autoFilter ref="C90:K214"/>
  <mergeCells count="9">
    <mergeCell ref="E47:H47"/>
    <mergeCell ref="E81:H81"/>
    <mergeCell ref="E83:H83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90" display="3) Soupis prací"/>
    <hyperlink ref="L1" location="'Rekapitulace stavby'!C2" display="Rekapitulace stavby"/>
  </hyperlinks>
  <printOptions/>
  <pageMargins left="0.583333333333333" right="0.583333333333333" top="0.583333333333333" bottom="0.583333333333333" header="0.511805555555555" footer="0"/>
  <pageSetup fitToHeight="100" fitToWidth="1" horizontalDpi="600" verticalDpi="600" orientation="portrait" paperSize="9" scale="6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tabSelected="1" workbookViewId="0" topLeftCell="A1">
      <pane ySplit="1" topLeftCell="A41" activePane="bottomLeft" state="frozen"/>
      <selection pane="bottomLeft" activeCell="K52" sqref="K52"/>
    </sheetView>
  </sheetViews>
  <sheetFormatPr defaultColWidth="9.33203125" defaultRowHeight="13.5"/>
  <cols>
    <col min="1" max="1" width="8.5" style="0" customWidth="1"/>
    <col min="2" max="2" width="1.66796875" style="0" customWidth="1"/>
    <col min="3" max="3" width="4.33203125" style="0" customWidth="1"/>
    <col min="4" max="4" width="4.5" style="0" customWidth="1"/>
    <col min="5" max="5" width="17.83203125" style="0" customWidth="1"/>
    <col min="6" max="6" width="78.5" style="0" customWidth="1"/>
    <col min="8" max="8" width="11.66015625" style="0" customWidth="1"/>
    <col min="9" max="9" width="13.33203125" style="88" customWidth="1"/>
    <col min="10" max="10" width="24.5" style="0" customWidth="1"/>
    <col min="11" max="11" width="16.16015625" style="0" customWidth="1"/>
    <col min="13" max="21" width="9.33203125" style="0" hidden="1" customWidth="1"/>
    <col min="22" max="22" width="12.83203125" style="0" customWidth="1"/>
    <col min="23" max="23" width="17" style="0" customWidth="1"/>
    <col min="24" max="24" width="12.83203125" style="0" customWidth="1"/>
    <col min="25" max="25" width="15.66015625" style="0" customWidth="1"/>
    <col min="26" max="26" width="11.5" style="0" customWidth="1"/>
    <col min="27" max="27" width="15.66015625" style="0" customWidth="1"/>
    <col min="28" max="28" width="17" style="0" customWidth="1"/>
    <col min="29" max="29" width="11.5" style="0" customWidth="1"/>
    <col min="30" max="30" width="15.66015625" style="0" customWidth="1"/>
    <col min="31" max="31" width="17" style="0" customWidth="1"/>
    <col min="44" max="65" width="9.33203125" style="0" hidden="1" customWidth="1"/>
  </cols>
  <sheetData>
    <row r="1" spans="1:70" ht="21.75" customHeight="1">
      <c r="A1" s="6"/>
      <c r="B1" s="89"/>
      <c r="C1" s="89"/>
      <c r="D1" s="90" t="s">
        <v>1</v>
      </c>
      <c r="E1" s="89"/>
      <c r="F1" s="91" t="s">
        <v>85</v>
      </c>
      <c r="G1" s="343" t="s">
        <v>86</v>
      </c>
      <c r="H1" s="343"/>
      <c r="I1" s="92"/>
      <c r="J1" s="91" t="s">
        <v>87</v>
      </c>
      <c r="K1" s="90" t="s">
        <v>88</v>
      </c>
      <c r="L1" s="91" t="s">
        <v>89</v>
      </c>
      <c r="M1" s="91"/>
      <c r="N1" s="91"/>
      <c r="O1" s="91"/>
      <c r="P1" s="91"/>
      <c r="Q1" s="91"/>
      <c r="R1" s="91"/>
      <c r="S1" s="91"/>
      <c r="T1" s="91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3:46" ht="36.95" customHeight="1">
      <c r="I2"/>
      <c r="L2" s="319" t="s">
        <v>7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9" t="s">
        <v>84</v>
      </c>
    </row>
    <row r="3" spans="2:46" ht="6.95" customHeight="1">
      <c r="B3" s="10"/>
      <c r="C3" s="11"/>
      <c r="D3" s="11"/>
      <c r="E3" s="11"/>
      <c r="F3" s="11"/>
      <c r="G3" s="11"/>
      <c r="H3" s="11"/>
      <c r="I3" s="93"/>
      <c r="J3" s="11"/>
      <c r="K3" s="12"/>
      <c r="AT3" s="9" t="s">
        <v>77</v>
      </c>
    </row>
    <row r="4" spans="2:46" ht="36.95" customHeight="1">
      <c r="B4" s="13"/>
      <c r="C4" s="14"/>
      <c r="D4" s="15" t="s">
        <v>90</v>
      </c>
      <c r="E4" s="14"/>
      <c r="F4" s="14"/>
      <c r="G4" s="14"/>
      <c r="H4" s="14"/>
      <c r="I4" s="94"/>
      <c r="J4" s="14"/>
      <c r="K4" s="16"/>
      <c r="M4" s="17" t="s">
        <v>12</v>
      </c>
      <c r="AT4" s="9" t="s">
        <v>5</v>
      </c>
    </row>
    <row r="5" spans="2:11" ht="6.95" customHeight="1">
      <c r="B5" s="13"/>
      <c r="C5" s="14"/>
      <c r="D5" s="14"/>
      <c r="E5" s="14"/>
      <c r="F5" s="14"/>
      <c r="G5" s="14"/>
      <c r="H5" s="14"/>
      <c r="I5" s="94"/>
      <c r="J5" s="14"/>
      <c r="K5" s="16"/>
    </row>
    <row r="6" spans="2:11" ht="15">
      <c r="B6" s="13"/>
      <c r="C6" s="14"/>
      <c r="D6" s="22" t="s">
        <v>18</v>
      </c>
      <c r="E6" s="14"/>
      <c r="F6" s="14"/>
      <c r="G6" s="14"/>
      <c r="H6" s="14"/>
      <c r="I6" s="94"/>
      <c r="J6" s="14"/>
      <c r="K6" s="16"/>
    </row>
    <row r="7" spans="2:11" ht="22.5" customHeight="1">
      <c r="B7" s="13"/>
      <c r="C7" s="14"/>
      <c r="D7" s="14"/>
      <c r="E7" s="342" t="str">
        <f>'Rekapitulace stavby'!K6</f>
        <v>SOŠ obchodu, užitného umění a designu, Plzeň Nerudova 1214/33</v>
      </c>
      <c r="F7" s="342"/>
      <c r="G7" s="342"/>
      <c r="H7" s="342"/>
      <c r="I7" s="94"/>
      <c r="J7" s="14"/>
      <c r="K7" s="16"/>
    </row>
    <row r="8" spans="2:11" s="24" customFormat="1" ht="15">
      <c r="B8" s="25"/>
      <c r="C8" s="26"/>
      <c r="D8" s="22" t="s">
        <v>91</v>
      </c>
      <c r="E8" s="26"/>
      <c r="F8" s="26"/>
      <c r="G8" s="26"/>
      <c r="H8" s="26"/>
      <c r="I8" s="95"/>
      <c r="J8" s="26"/>
      <c r="K8" s="29"/>
    </row>
    <row r="9" spans="2:11" s="24" customFormat="1" ht="36.95" customHeight="1">
      <c r="B9" s="25"/>
      <c r="C9" s="26"/>
      <c r="D9" s="26"/>
      <c r="E9" s="331" t="s">
        <v>862</v>
      </c>
      <c r="F9" s="331"/>
      <c r="G9" s="331"/>
      <c r="H9" s="331"/>
      <c r="I9" s="95"/>
      <c r="J9" s="26"/>
      <c r="K9" s="29"/>
    </row>
    <row r="10" spans="2:11" s="24" customFormat="1" ht="13.5">
      <c r="B10" s="25"/>
      <c r="C10" s="26"/>
      <c r="D10" s="26"/>
      <c r="E10" s="26"/>
      <c r="F10" s="26"/>
      <c r="G10" s="26"/>
      <c r="H10" s="26"/>
      <c r="I10" s="95"/>
      <c r="J10" s="26"/>
      <c r="K10" s="29"/>
    </row>
    <row r="11" spans="2:11" s="24" customFormat="1" ht="14.45" customHeight="1">
      <c r="B11" s="25"/>
      <c r="C11" s="26"/>
      <c r="D11" s="22" t="s">
        <v>20</v>
      </c>
      <c r="E11" s="26"/>
      <c r="F11" s="20"/>
      <c r="G11" s="26"/>
      <c r="H11" s="26"/>
      <c r="I11" s="96" t="s">
        <v>21</v>
      </c>
      <c r="J11" s="20"/>
      <c r="K11" s="29"/>
    </row>
    <row r="12" spans="2:11" s="24" customFormat="1" ht="14.45" customHeight="1">
      <c r="B12" s="25"/>
      <c r="C12" s="26"/>
      <c r="D12" s="22" t="s">
        <v>22</v>
      </c>
      <c r="E12" s="26"/>
      <c r="F12" s="20" t="s">
        <v>23</v>
      </c>
      <c r="G12" s="26"/>
      <c r="H12" s="26"/>
      <c r="I12" s="96" t="s">
        <v>24</v>
      </c>
      <c r="J12" s="54">
        <v>43244</v>
      </c>
      <c r="K12" s="29"/>
    </row>
    <row r="13" spans="2:11" s="24" customFormat="1" ht="10.9" customHeight="1">
      <c r="B13" s="25"/>
      <c r="C13" s="26"/>
      <c r="D13" s="26"/>
      <c r="E13" s="26"/>
      <c r="F13" s="26"/>
      <c r="G13" s="26"/>
      <c r="H13" s="26"/>
      <c r="I13" s="95"/>
      <c r="J13" s="26"/>
      <c r="K13" s="29"/>
    </row>
    <row r="14" spans="2:11" s="24" customFormat="1" ht="14.45" customHeight="1">
      <c r="B14" s="25"/>
      <c r="C14" s="26"/>
      <c r="D14" s="22" t="s">
        <v>25</v>
      </c>
      <c r="E14" s="26"/>
      <c r="F14" s="26"/>
      <c r="G14" s="26"/>
      <c r="H14" s="26"/>
      <c r="I14" s="96" t="s">
        <v>26</v>
      </c>
      <c r="J14" s="20" t="str">
        <f>IF('Rekapitulace stavby'!AN10="","",'Rekapitulace stavby'!AN10)</f>
        <v/>
      </c>
      <c r="K14" s="29"/>
    </row>
    <row r="15" spans="2:11" s="24" customFormat="1" ht="18" customHeight="1">
      <c r="B15" s="25"/>
      <c r="C15" s="26"/>
      <c r="D15" s="26"/>
      <c r="E15" s="20" t="str">
        <f>IF('Rekapitulace stavby'!E11="","",'Rekapitulace stavby'!E11)</f>
        <v/>
      </c>
      <c r="F15" s="26"/>
      <c r="G15" s="26"/>
      <c r="H15" s="26"/>
      <c r="I15" s="96" t="s">
        <v>28</v>
      </c>
      <c r="J15" s="20" t="str">
        <f>IF('Rekapitulace stavby'!AN11="","",'Rekapitulace stavby'!AN11)</f>
        <v/>
      </c>
      <c r="K15" s="29"/>
    </row>
    <row r="16" spans="1:11" ht="6.95" customHeight="1">
      <c r="A16" s="24"/>
      <c r="B16" s="25"/>
      <c r="C16" s="26"/>
      <c r="D16" s="26"/>
      <c r="E16" s="26"/>
      <c r="F16" s="26"/>
      <c r="G16" s="26"/>
      <c r="H16" s="26"/>
      <c r="I16" s="95"/>
      <c r="J16" s="26"/>
      <c r="K16" s="29"/>
    </row>
    <row r="17" spans="1:11" ht="14.45" customHeight="1">
      <c r="A17" s="24"/>
      <c r="B17" s="25"/>
      <c r="C17" s="26"/>
      <c r="D17" s="22" t="s">
        <v>29</v>
      </c>
      <c r="E17" s="26"/>
      <c r="F17" s="26"/>
      <c r="G17" s="26"/>
      <c r="H17" s="26"/>
      <c r="I17" s="96" t="s">
        <v>26</v>
      </c>
      <c r="J17" s="314" t="s">
        <v>1077</v>
      </c>
      <c r="K17" s="29"/>
    </row>
    <row r="18" spans="1:11" ht="18" customHeight="1">
      <c r="A18" s="24"/>
      <c r="B18" s="25"/>
      <c r="C18" s="26"/>
      <c r="D18" s="26"/>
      <c r="E18" s="314" t="s">
        <v>1076</v>
      </c>
      <c r="F18" s="26"/>
      <c r="G18" s="26"/>
      <c r="H18" s="26"/>
      <c r="I18" s="96" t="s">
        <v>28</v>
      </c>
      <c r="J18" s="314" t="s">
        <v>1078</v>
      </c>
      <c r="K18" s="29"/>
    </row>
    <row r="19" spans="1:11" ht="6.95" customHeight="1">
      <c r="A19" s="24"/>
      <c r="B19" s="25"/>
      <c r="C19" s="26"/>
      <c r="D19" s="26"/>
      <c r="E19" s="26"/>
      <c r="F19" s="26"/>
      <c r="G19" s="26"/>
      <c r="H19" s="26"/>
      <c r="I19" s="95"/>
      <c r="J19" s="26"/>
      <c r="K19" s="29"/>
    </row>
    <row r="20" spans="1:11" ht="14.45" customHeight="1">
      <c r="A20" s="24"/>
      <c r="B20" s="25"/>
      <c r="C20" s="26"/>
      <c r="D20" s="22" t="s">
        <v>31</v>
      </c>
      <c r="E20" s="26"/>
      <c r="F20" s="26"/>
      <c r="G20" s="26"/>
      <c r="H20" s="26"/>
      <c r="I20" s="96" t="s">
        <v>26</v>
      </c>
      <c r="J20" s="20" t="str">
        <f>IF('Rekapitulace stavby'!AN16="","",'Rekapitulace stavby'!AN16)</f>
        <v/>
      </c>
      <c r="K20" s="29"/>
    </row>
    <row r="21" spans="1:11" ht="18" customHeight="1">
      <c r="A21" s="24"/>
      <c r="B21" s="25"/>
      <c r="C21" s="26"/>
      <c r="D21" s="26"/>
      <c r="E21" s="20" t="str">
        <f>IF('Rekapitulace stavby'!E17="","",'Rekapitulace stavby'!E17)</f>
        <v/>
      </c>
      <c r="F21" s="26"/>
      <c r="G21" s="26"/>
      <c r="H21" s="26"/>
      <c r="I21" s="96" t="s">
        <v>28</v>
      </c>
      <c r="J21" s="20" t="str">
        <f>IF('Rekapitulace stavby'!AN17="","",'Rekapitulace stavby'!AN17)</f>
        <v/>
      </c>
      <c r="K21" s="29"/>
    </row>
    <row r="22" spans="1:11" ht="6.95" customHeight="1">
      <c r="A22" s="24"/>
      <c r="B22" s="25"/>
      <c r="C22" s="26"/>
      <c r="D22" s="26"/>
      <c r="E22" s="26"/>
      <c r="F22" s="26"/>
      <c r="G22" s="26"/>
      <c r="H22" s="26"/>
      <c r="I22" s="95"/>
      <c r="J22" s="26"/>
      <c r="K22" s="29"/>
    </row>
    <row r="23" spans="1:11" ht="14.45" customHeight="1">
      <c r="A23" s="24"/>
      <c r="B23" s="25"/>
      <c r="C23" s="26"/>
      <c r="D23" s="22" t="s">
        <v>32</v>
      </c>
      <c r="E23" s="26"/>
      <c r="F23" s="26"/>
      <c r="G23" s="26"/>
      <c r="H23" s="26"/>
      <c r="I23" s="95"/>
      <c r="J23" s="26"/>
      <c r="K23" s="29"/>
    </row>
    <row r="24" spans="2:11" s="97" customFormat="1" ht="22.5" customHeight="1">
      <c r="B24" s="98"/>
      <c r="C24" s="99"/>
      <c r="D24" s="99"/>
      <c r="E24" s="324"/>
      <c r="F24" s="324"/>
      <c r="G24" s="324"/>
      <c r="H24" s="324"/>
      <c r="I24" s="100"/>
      <c r="J24" s="99"/>
      <c r="K24" s="101"/>
    </row>
    <row r="25" spans="2:11" s="24" customFormat="1" ht="6.95" customHeight="1">
      <c r="B25" s="25"/>
      <c r="C25" s="26"/>
      <c r="D25" s="26"/>
      <c r="E25" s="26"/>
      <c r="F25" s="26"/>
      <c r="G25" s="26"/>
      <c r="H25" s="26"/>
      <c r="I25" s="95"/>
      <c r="J25" s="26"/>
      <c r="K25" s="29"/>
    </row>
    <row r="26" spans="1:11" ht="6.95" customHeight="1">
      <c r="A26" s="24"/>
      <c r="B26" s="25"/>
      <c r="C26" s="26"/>
      <c r="D26" s="55"/>
      <c r="E26" s="55"/>
      <c r="F26" s="55"/>
      <c r="G26" s="55"/>
      <c r="H26" s="55"/>
      <c r="I26" s="102"/>
      <c r="J26" s="55"/>
      <c r="K26" s="103"/>
    </row>
    <row r="27" spans="1:11" ht="25.35" customHeight="1">
      <c r="A27" s="24"/>
      <c r="B27" s="25"/>
      <c r="C27" s="26"/>
      <c r="D27" s="104" t="s">
        <v>33</v>
      </c>
      <c r="E27" s="26"/>
      <c r="F27" s="26"/>
      <c r="G27" s="26"/>
      <c r="H27" s="26"/>
      <c r="I27" s="95"/>
      <c r="J27" s="66">
        <f>ROUND(J81,2)</f>
        <v>94700</v>
      </c>
      <c r="K27" s="29"/>
    </row>
    <row r="28" spans="1:11" ht="6.95" customHeight="1">
      <c r="A28" s="24"/>
      <c r="B28" s="25"/>
      <c r="C28" s="26"/>
      <c r="D28" s="55"/>
      <c r="E28" s="55"/>
      <c r="F28" s="55"/>
      <c r="G28" s="55"/>
      <c r="H28" s="55"/>
      <c r="I28" s="102"/>
      <c r="J28" s="55"/>
      <c r="K28" s="103"/>
    </row>
    <row r="29" spans="1:11" ht="14.45" customHeight="1">
      <c r="A29" s="24"/>
      <c r="B29" s="25"/>
      <c r="C29" s="26"/>
      <c r="D29" s="26"/>
      <c r="E29" s="26"/>
      <c r="F29" s="30" t="s">
        <v>35</v>
      </c>
      <c r="G29" s="26"/>
      <c r="H29" s="26"/>
      <c r="I29" s="105" t="s">
        <v>34</v>
      </c>
      <c r="J29" s="30" t="s">
        <v>36</v>
      </c>
      <c r="K29" s="29"/>
    </row>
    <row r="30" spans="1:11" ht="14.45" customHeight="1">
      <c r="A30" s="24"/>
      <c r="B30" s="25"/>
      <c r="C30" s="26"/>
      <c r="D30" s="34" t="s">
        <v>37</v>
      </c>
      <c r="E30" s="34" t="s">
        <v>38</v>
      </c>
      <c r="F30" s="106">
        <f>ROUND(SUM(BE81:BE94),2)</f>
        <v>94700</v>
      </c>
      <c r="G30" s="26"/>
      <c r="H30" s="26"/>
      <c r="I30" s="107">
        <v>0.21</v>
      </c>
      <c r="J30" s="106">
        <f>ROUND(ROUND((SUM(BE81:BE94)),2)*I30,2)</f>
        <v>19887</v>
      </c>
      <c r="K30" s="29"/>
    </row>
    <row r="31" spans="1:11" ht="14.45" customHeight="1">
      <c r="A31" s="24"/>
      <c r="B31" s="25"/>
      <c r="C31" s="26"/>
      <c r="D31" s="26"/>
      <c r="E31" s="34" t="s">
        <v>39</v>
      </c>
      <c r="F31" s="106">
        <f>ROUND(SUM(BF81:BF94),2)</f>
        <v>0</v>
      </c>
      <c r="G31" s="26"/>
      <c r="H31" s="26"/>
      <c r="I31" s="107">
        <v>0.15</v>
      </c>
      <c r="J31" s="106">
        <f>ROUND(ROUND((SUM(BF81:BF94)),2)*I31,2)</f>
        <v>0</v>
      </c>
      <c r="K31" s="29"/>
    </row>
    <row r="32" spans="1:11" ht="14.45" customHeight="1" hidden="1">
      <c r="A32" s="24"/>
      <c r="B32" s="25"/>
      <c r="C32" s="26"/>
      <c r="D32" s="26"/>
      <c r="E32" s="34" t="s">
        <v>40</v>
      </c>
      <c r="F32" s="106">
        <f>ROUND(SUM(BG81:BG94),2)</f>
        <v>0</v>
      </c>
      <c r="G32" s="26"/>
      <c r="H32" s="26"/>
      <c r="I32" s="107">
        <v>0.21</v>
      </c>
      <c r="J32" s="106">
        <v>0</v>
      </c>
      <c r="K32" s="29"/>
    </row>
    <row r="33" spans="1:11" ht="14.45" customHeight="1" hidden="1">
      <c r="A33" s="24"/>
      <c r="B33" s="25"/>
      <c r="C33" s="26"/>
      <c r="D33" s="26"/>
      <c r="E33" s="34" t="s">
        <v>41</v>
      </c>
      <c r="F33" s="106">
        <f>ROUND(SUM(BH81:BH94),2)</f>
        <v>0</v>
      </c>
      <c r="G33" s="26"/>
      <c r="H33" s="26"/>
      <c r="I33" s="107">
        <v>0.15</v>
      </c>
      <c r="J33" s="106">
        <v>0</v>
      </c>
      <c r="K33" s="29"/>
    </row>
    <row r="34" spans="1:11" ht="14.45" customHeight="1" hidden="1">
      <c r="A34" s="24"/>
      <c r="B34" s="25"/>
      <c r="C34" s="26"/>
      <c r="D34" s="26"/>
      <c r="E34" s="34" t="s">
        <v>42</v>
      </c>
      <c r="F34" s="106">
        <f>ROUND(SUM(BI81:BI94),2)</f>
        <v>0</v>
      </c>
      <c r="G34" s="26"/>
      <c r="H34" s="26"/>
      <c r="I34" s="107">
        <v>0</v>
      </c>
      <c r="J34" s="106">
        <v>0</v>
      </c>
      <c r="K34" s="29"/>
    </row>
    <row r="35" spans="1:11" ht="6.95" customHeight="1">
      <c r="A35" s="24"/>
      <c r="B35" s="25"/>
      <c r="C35" s="26"/>
      <c r="D35" s="26"/>
      <c r="E35" s="26"/>
      <c r="F35" s="26"/>
      <c r="G35" s="26"/>
      <c r="H35" s="26"/>
      <c r="I35" s="95"/>
      <c r="J35" s="26"/>
      <c r="K35" s="29"/>
    </row>
    <row r="36" spans="1:11" ht="25.35" customHeight="1">
      <c r="A36" s="24"/>
      <c r="B36" s="25"/>
      <c r="C36" s="108"/>
      <c r="D36" s="109" t="s">
        <v>43</v>
      </c>
      <c r="E36" s="58"/>
      <c r="F36" s="58"/>
      <c r="G36" s="110" t="s">
        <v>44</v>
      </c>
      <c r="H36" s="111" t="s">
        <v>45</v>
      </c>
      <c r="I36" s="112"/>
      <c r="J36" s="113">
        <f>SUM(J27:J34)</f>
        <v>114587</v>
      </c>
      <c r="K36" s="114"/>
    </row>
    <row r="37" spans="1:11" ht="14.45" customHeight="1">
      <c r="A37" s="24"/>
      <c r="B37" s="41"/>
      <c r="C37" s="42"/>
      <c r="D37" s="42"/>
      <c r="E37" s="42"/>
      <c r="F37" s="42"/>
      <c r="G37" s="42"/>
      <c r="H37" s="42"/>
      <c r="I37" s="115"/>
      <c r="J37" s="42"/>
      <c r="K37" s="43"/>
    </row>
    <row r="41" spans="2:11" s="24" customFormat="1" ht="6.95" customHeight="1">
      <c r="B41" s="44"/>
      <c r="C41" s="45"/>
      <c r="D41" s="45"/>
      <c r="E41" s="45"/>
      <c r="F41" s="45"/>
      <c r="G41" s="45"/>
      <c r="H41" s="45"/>
      <c r="I41" s="116"/>
      <c r="J41" s="45"/>
      <c r="K41" s="117"/>
    </row>
    <row r="42" spans="1:11" ht="36.95" customHeight="1">
      <c r="A42" s="24"/>
      <c r="B42" s="25"/>
      <c r="C42" s="15" t="s">
        <v>93</v>
      </c>
      <c r="D42" s="26"/>
      <c r="E42" s="26"/>
      <c r="F42" s="26"/>
      <c r="G42" s="26"/>
      <c r="H42" s="26"/>
      <c r="I42" s="95"/>
      <c r="J42" s="26"/>
      <c r="K42" s="29"/>
    </row>
    <row r="43" spans="1:11" ht="6.95" customHeight="1">
      <c r="A43" s="24"/>
      <c r="B43" s="25"/>
      <c r="C43" s="26"/>
      <c r="D43" s="26"/>
      <c r="E43" s="26"/>
      <c r="F43" s="26"/>
      <c r="G43" s="26"/>
      <c r="H43" s="26"/>
      <c r="I43" s="95"/>
      <c r="J43" s="26"/>
      <c r="K43" s="29"/>
    </row>
    <row r="44" spans="1:11" ht="14.45" customHeight="1">
      <c r="A44" s="24"/>
      <c r="B44" s="25"/>
      <c r="C44" s="22" t="s">
        <v>18</v>
      </c>
      <c r="D44" s="26"/>
      <c r="E44" s="26"/>
      <c r="F44" s="26"/>
      <c r="G44" s="26"/>
      <c r="H44" s="26"/>
      <c r="I44" s="95"/>
      <c r="J44" s="26"/>
      <c r="K44" s="29"/>
    </row>
    <row r="45" spans="1:11" ht="22.5" customHeight="1">
      <c r="A45" s="24"/>
      <c r="B45" s="25"/>
      <c r="C45" s="26"/>
      <c r="D45" s="26"/>
      <c r="E45" s="342" t="str">
        <f>E7</f>
        <v>SOŠ obchodu, užitného umění a designu, Plzeň Nerudova 1214/33</v>
      </c>
      <c r="F45" s="342"/>
      <c r="G45" s="342"/>
      <c r="H45" s="342"/>
      <c r="I45" s="95"/>
      <c r="J45" s="26"/>
      <c r="K45" s="29"/>
    </row>
    <row r="46" spans="1:11" ht="14.45" customHeight="1">
      <c r="A46" s="24"/>
      <c r="B46" s="25"/>
      <c r="C46" s="22" t="s">
        <v>91</v>
      </c>
      <c r="D46" s="26"/>
      <c r="E46" s="26"/>
      <c r="F46" s="26"/>
      <c r="G46" s="26"/>
      <c r="H46" s="26"/>
      <c r="I46" s="95"/>
      <c r="J46" s="26"/>
      <c r="K46" s="29"/>
    </row>
    <row r="47" spans="1:11" ht="23.25" customHeight="1">
      <c r="A47" s="24"/>
      <c r="B47" s="25"/>
      <c r="C47" s="26"/>
      <c r="D47" s="26"/>
      <c r="E47" s="331" t="str">
        <f>E9</f>
        <v>10 - Vedlejší a ostatní náklady</v>
      </c>
      <c r="F47" s="331"/>
      <c r="G47" s="331"/>
      <c r="H47" s="331"/>
      <c r="I47" s="95"/>
      <c r="J47" s="26"/>
      <c r="K47" s="29"/>
    </row>
    <row r="48" spans="1:11" ht="6.95" customHeight="1">
      <c r="A48" s="24"/>
      <c r="B48" s="25"/>
      <c r="C48" s="26"/>
      <c r="D48" s="26"/>
      <c r="E48" s="26"/>
      <c r="F48" s="26"/>
      <c r="G48" s="26"/>
      <c r="H48" s="26"/>
      <c r="I48" s="95"/>
      <c r="J48" s="26"/>
      <c r="K48" s="29"/>
    </row>
    <row r="49" spans="1:11" ht="18" customHeight="1">
      <c r="A49" s="24"/>
      <c r="B49" s="25"/>
      <c r="C49" s="22" t="s">
        <v>22</v>
      </c>
      <c r="D49" s="26"/>
      <c r="E49" s="26"/>
      <c r="F49" s="20" t="str">
        <f>F12</f>
        <v/>
      </c>
      <c r="G49" s="26"/>
      <c r="H49" s="26"/>
      <c r="I49" s="96" t="s">
        <v>24</v>
      </c>
      <c r="J49" s="54">
        <v>43244</v>
      </c>
      <c r="K49" s="29"/>
    </row>
    <row r="50" spans="1:11" ht="6.95" customHeight="1">
      <c r="A50" s="24"/>
      <c r="B50" s="25"/>
      <c r="C50" s="26"/>
      <c r="D50" s="26"/>
      <c r="E50" s="26"/>
      <c r="F50" s="26"/>
      <c r="G50" s="26"/>
      <c r="H50" s="26"/>
      <c r="I50" s="95"/>
      <c r="J50" s="26"/>
      <c r="K50" s="29"/>
    </row>
    <row r="51" spans="1:11" ht="15">
      <c r="A51" s="24"/>
      <c r="B51" s="25"/>
      <c r="C51" s="22" t="s">
        <v>25</v>
      </c>
      <c r="D51" s="26"/>
      <c r="E51" s="26"/>
      <c r="F51" s="20" t="str">
        <f>E15</f>
        <v/>
      </c>
      <c r="G51" s="26"/>
      <c r="H51" s="26"/>
      <c r="I51" s="96" t="s">
        <v>31</v>
      </c>
      <c r="J51" s="20" t="str">
        <f>E21</f>
        <v/>
      </c>
      <c r="K51" s="29"/>
    </row>
    <row r="52" spans="1:11" ht="14.45" customHeight="1">
      <c r="A52" s="24"/>
      <c r="B52" s="25"/>
      <c r="C52" s="22" t="s">
        <v>29</v>
      </c>
      <c r="D52" s="26"/>
      <c r="E52" s="26"/>
      <c r="F52" s="20" t="str">
        <f>IF(E18="","",E18)</f>
        <v>eSVe STAV, s.r.o., Benediktská 722/11, 110 00 Praha 1 - Staré Město</v>
      </c>
      <c r="G52" s="26"/>
      <c r="H52" s="26"/>
      <c r="I52" s="95"/>
      <c r="J52" s="26"/>
      <c r="K52" s="29"/>
    </row>
    <row r="53" spans="1:11" ht="10.35" customHeight="1">
      <c r="A53" s="24"/>
      <c r="B53" s="25"/>
      <c r="C53" s="26"/>
      <c r="D53" s="26"/>
      <c r="E53" s="26"/>
      <c r="F53" s="26"/>
      <c r="G53" s="26"/>
      <c r="H53" s="26"/>
      <c r="I53" s="95"/>
      <c r="J53" s="26"/>
      <c r="K53" s="29"/>
    </row>
    <row r="54" spans="1:11" ht="29.25" customHeight="1">
      <c r="A54" s="24"/>
      <c r="B54" s="25"/>
      <c r="C54" s="118" t="s">
        <v>94</v>
      </c>
      <c r="D54" s="108"/>
      <c r="E54" s="108"/>
      <c r="F54" s="108"/>
      <c r="G54" s="108"/>
      <c r="H54" s="108"/>
      <c r="I54" s="119"/>
      <c r="J54" s="120" t="s">
        <v>95</v>
      </c>
      <c r="K54" s="121"/>
    </row>
    <row r="55" spans="1:11" ht="10.35" customHeight="1">
      <c r="A55" s="24"/>
      <c r="B55" s="25"/>
      <c r="C55" s="26"/>
      <c r="D55" s="26"/>
      <c r="E55" s="26"/>
      <c r="F55" s="26"/>
      <c r="G55" s="26"/>
      <c r="H55" s="26"/>
      <c r="I55" s="95"/>
      <c r="J55" s="26"/>
      <c r="K55" s="29"/>
    </row>
    <row r="56" spans="1:47" ht="29.25" customHeight="1">
      <c r="A56" s="24"/>
      <c r="B56" s="25"/>
      <c r="C56" s="122" t="s">
        <v>96</v>
      </c>
      <c r="D56" s="26"/>
      <c r="E56" s="26"/>
      <c r="F56" s="26"/>
      <c r="G56" s="26"/>
      <c r="H56" s="26"/>
      <c r="I56" s="95"/>
      <c r="J56" s="66">
        <f>J81</f>
        <v>94700</v>
      </c>
      <c r="K56" s="29"/>
      <c r="AU56" s="9" t="s">
        <v>97</v>
      </c>
    </row>
    <row r="57" spans="2:11" s="123" customFormat="1" ht="24.95" customHeight="1">
      <c r="B57" s="124"/>
      <c r="C57" s="125"/>
      <c r="D57" s="126" t="s">
        <v>863</v>
      </c>
      <c r="E57" s="127"/>
      <c r="F57" s="127"/>
      <c r="G57" s="127"/>
      <c r="H57" s="127"/>
      <c r="I57" s="128"/>
      <c r="J57" s="129">
        <f>J82</f>
        <v>94700</v>
      </c>
      <c r="K57" s="130"/>
    </row>
    <row r="58" spans="2:11" s="131" customFormat="1" ht="19.9" customHeight="1">
      <c r="B58" s="132"/>
      <c r="C58" s="133"/>
      <c r="D58" s="134" t="s">
        <v>864</v>
      </c>
      <c r="E58" s="135"/>
      <c r="F58" s="135"/>
      <c r="G58" s="135"/>
      <c r="H58" s="135"/>
      <c r="I58" s="136"/>
      <c r="J58" s="137">
        <f>J83</f>
        <v>10000</v>
      </c>
      <c r="K58" s="138"/>
    </row>
    <row r="59" spans="2:11" s="131" customFormat="1" ht="19.9" customHeight="1">
      <c r="B59" s="132"/>
      <c r="C59" s="133"/>
      <c r="D59" s="134" t="s">
        <v>865</v>
      </c>
      <c r="E59" s="135"/>
      <c r="F59" s="135"/>
      <c r="G59" s="135"/>
      <c r="H59" s="135"/>
      <c r="I59" s="136"/>
      <c r="J59" s="137">
        <f>J86</f>
        <v>53100</v>
      </c>
      <c r="K59" s="138"/>
    </row>
    <row r="60" spans="2:11" s="131" customFormat="1" ht="19.9" customHeight="1">
      <c r="B60" s="132"/>
      <c r="C60" s="133"/>
      <c r="D60" s="134" t="s">
        <v>866</v>
      </c>
      <c r="E60" s="135"/>
      <c r="F60" s="135"/>
      <c r="G60" s="135"/>
      <c r="H60" s="135"/>
      <c r="I60" s="136"/>
      <c r="J60" s="137">
        <f>J89</f>
        <v>15800</v>
      </c>
      <c r="K60" s="138"/>
    </row>
    <row r="61" spans="2:11" s="131" customFormat="1" ht="19.9" customHeight="1">
      <c r="B61" s="132"/>
      <c r="C61" s="133"/>
      <c r="D61" s="134" t="s">
        <v>867</v>
      </c>
      <c r="E61" s="135"/>
      <c r="F61" s="135"/>
      <c r="G61" s="135"/>
      <c r="H61" s="135"/>
      <c r="I61" s="136"/>
      <c r="J61" s="137">
        <f>J92</f>
        <v>15800</v>
      </c>
      <c r="K61" s="138"/>
    </row>
    <row r="62" spans="2:11" s="24" customFormat="1" ht="21.75" customHeight="1">
      <c r="B62" s="25"/>
      <c r="C62" s="26"/>
      <c r="D62" s="26"/>
      <c r="E62" s="26"/>
      <c r="F62" s="26"/>
      <c r="G62" s="26"/>
      <c r="H62" s="26"/>
      <c r="I62" s="95"/>
      <c r="J62" s="26"/>
      <c r="K62" s="29"/>
    </row>
    <row r="63" spans="1:11" ht="6.95" customHeight="1">
      <c r="A63" s="24"/>
      <c r="B63" s="41"/>
      <c r="C63" s="42"/>
      <c r="D63" s="42"/>
      <c r="E63" s="42"/>
      <c r="F63" s="42"/>
      <c r="G63" s="42"/>
      <c r="H63" s="42"/>
      <c r="I63" s="115"/>
      <c r="J63" s="42"/>
      <c r="K63" s="43"/>
    </row>
    <row r="64" ht="13.5">
      <c r="I64"/>
    </row>
    <row r="67" spans="2:12" s="24" customFormat="1" ht="6.95" customHeight="1">
      <c r="B67" s="44"/>
      <c r="C67" s="45"/>
      <c r="D67" s="45"/>
      <c r="E67" s="45"/>
      <c r="F67" s="45"/>
      <c r="G67" s="45"/>
      <c r="H67" s="45"/>
      <c r="I67" s="116"/>
      <c r="J67" s="45"/>
      <c r="K67" s="45"/>
      <c r="L67" s="25"/>
    </row>
    <row r="68" spans="1:12" ht="36.95" customHeight="1">
      <c r="A68" s="24"/>
      <c r="B68" s="25"/>
      <c r="C68" s="46" t="s">
        <v>120</v>
      </c>
      <c r="I68"/>
      <c r="L68" s="25"/>
    </row>
    <row r="69" spans="1:12" ht="6.95" customHeight="1">
      <c r="A69" s="24"/>
      <c r="B69" s="25"/>
      <c r="I69"/>
      <c r="L69" s="25"/>
    </row>
    <row r="70" spans="1:12" ht="14.45" customHeight="1">
      <c r="A70" s="24"/>
      <c r="B70" s="25"/>
      <c r="C70" s="49" t="s">
        <v>18</v>
      </c>
      <c r="I70"/>
      <c r="L70" s="25"/>
    </row>
    <row r="71" spans="1:12" ht="22.5" customHeight="1">
      <c r="A71" s="24"/>
      <c r="B71" s="25"/>
      <c r="E71" s="342" t="str">
        <f>E7</f>
        <v>SOŠ obchodu, užitného umění a designu, Plzeň Nerudova 1214/33</v>
      </c>
      <c r="F71" s="342"/>
      <c r="G71" s="342"/>
      <c r="H71" s="342"/>
      <c r="I71"/>
      <c r="L71" s="25"/>
    </row>
    <row r="72" spans="1:12" ht="14.45" customHeight="1">
      <c r="A72" s="24"/>
      <c r="B72" s="25"/>
      <c r="C72" s="49" t="s">
        <v>91</v>
      </c>
      <c r="I72"/>
      <c r="L72" s="25"/>
    </row>
    <row r="73" spans="1:12" ht="23.25" customHeight="1">
      <c r="A73" s="24"/>
      <c r="B73" s="25"/>
      <c r="E73" s="331" t="str">
        <f>E9</f>
        <v>10 - Vedlejší a ostatní náklady</v>
      </c>
      <c r="F73" s="331"/>
      <c r="G73" s="331"/>
      <c r="H73" s="331"/>
      <c r="I73"/>
      <c r="L73" s="25"/>
    </row>
    <row r="74" spans="1:12" ht="6.95" customHeight="1">
      <c r="A74" s="24"/>
      <c r="B74" s="25"/>
      <c r="I74"/>
      <c r="L74" s="25"/>
    </row>
    <row r="75" spans="1:12" ht="18" customHeight="1">
      <c r="A75" s="24"/>
      <c r="B75" s="25"/>
      <c r="C75" s="49" t="s">
        <v>22</v>
      </c>
      <c r="F75" s="139" t="str">
        <f>F12</f>
        <v/>
      </c>
      <c r="I75" s="140" t="s">
        <v>24</v>
      </c>
      <c r="J75" s="141">
        <f>IF(J12="","",J12)</f>
        <v>43244</v>
      </c>
      <c r="L75" s="25"/>
    </row>
    <row r="76" spans="1:12" ht="6.95" customHeight="1">
      <c r="A76" s="24"/>
      <c r="B76" s="25"/>
      <c r="I76"/>
      <c r="L76" s="25"/>
    </row>
    <row r="77" spans="1:12" ht="15">
      <c r="A77" s="24"/>
      <c r="B77" s="25"/>
      <c r="C77" s="49" t="s">
        <v>25</v>
      </c>
      <c r="F77" s="139" t="str">
        <f>E15</f>
        <v/>
      </c>
      <c r="I77" s="140" t="s">
        <v>31</v>
      </c>
      <c r="J77" s="139" t="str">
        <f>E21</f>
        <v/>
      </c>
      <c r="L77" s="25"/>
    </row>
    <row r="78" spans="1:12" ht="14.45" customHeight="1">
      <c r="A78" s="24"/>
      <c r="B78" s="25"/>
      <c r="C78" s="49" t="s">
        <v>29</v>
      </c>
      <c r="F78" s="139" t="str">
        <f>IF(E18="","",E18)</f>
        <v>eSVe STAV, s.r.o., Benediktská 722/11, 110 00 Praha 1 - Staré Město</v>
      </c>
      <c r="I78"/>
      <c r="L78" s="25"/>
    </row>
    <row r="79" spans="1:12" ht="10.35" customHeight="1">
      <c r="A79" s="24"/>
      <c r="B79" s="25"/>
      <c r="I79"/>
      <c r="L79" s="25"/>
    </row>
    <row r="80" spans="2:20" s="142" customFormat="1" ht="29.25" customHeight="1">
      <c r="B80" s="143"/>
      <c r="C80" s="144" t="s">
        <v>121</v>
      </c>
      <c r="D80" s="145" t="s">
        <v>52</v>
      </c>
      <c r="E80" s="145" t="s">
        <v>48</v>
      </c>
      <c r="F80" s="145" t="s">
        <v>122</v>
      </c>
      <c r="G80" s="145" t="s">
        <v>123</v>
      </c>
      <c r="H80" s="145" t="s">
        <v>124</v>
      </c>
      <c r="I80" s="146" t="s">
        <v>125</v>
      </c>
      <c r="J80" s="145" t="s">
        <v>95</v>
      </c>
      <c r="K80" s="147" t="s">
        <v>126</v>
      </c>
      <c r="L80" s="143"/>
      <c r="M80" s="60" t="s">
        <v>127</v>
      </c>
      <c r="N80" s="61" t="s">
        <v>37</v>
      </c>
      <c r="O80" s="61" t="s">
        <v>128</v>
      </c>
      <c r="P80" s="61" t="s">
        <v>129</v>
      </c>
      <c r="Q80" s="61" t="s">
        <v>130</v>
      </c>
      <c r="R80" s="61" t="s">
        <v>131</v>
      </c>
      <c r="S80" s="61" t="s">
        <v>132</v>
      </c>
      <c r="T80" s="62" t="s">
        <v>133</v>
      </c>
    </row>
    <row r="81" spans="2:63" s="24" customFormat="1" ht="29.25" customHeight="1">
      <c r="B81" s="25"/>
      <c r="C81" s="64" t="s">
        <v>96</v>
      </c>
      <c r="J81" s="148">
        <f>BK81</f>
        <v>94700</v>
      </c>
      <c r="L81" s="25"/>
      <c r="M81" s="63"/>
      <c r="N81" s="55"/>
      <c r="O81" s="55"/>
      <c r="P81" s="149">
        <f>P82</f>
        <v>0</v>
      </c>
      <c r="Q81" s="55"/>
      <c r="R81" s="149">
        <f>R82</f>
        <v>0</v>
      </c>
      <c r="S81" s="55"/>
      <c r="T81" s="150">
        <f>T82</f>
        <v>0</v>
      </c>
      <c r="AT81" s="9" t="s">
        <v>66</v>
      </c>
      <c r="AU81" s="9" t="s">
        <v>97</v>
      </c>
      <c r="BK81" s="151">
        <f>BK82</f>
        <v>94700</v>
      </c>
    </row>
    <row r="82" spans="2:63" s="152" customFormat="1" ht="37.35" customHeight="1">
      <c r="B82" s="153"/>
      <c r="D82" s="154" t="s">
        <v>66</v>
      </c>
      <c r="E82" s="155" t="s">
        <v>868</v>
      </c>
      <c r="F82" s="155" t="s">
        <v>869</v>
      </c>
      <c r="I82" s="156"/>
      <c r="J82" s="157">
        <f>BK82</f>
        <v>94700</v>
      </c>
      <c r="L82" s="153"/>
      <c r="M82" s="158"/>
      <c r="N82" s="159"/>
      <c r="O82" s="159"/>
      <c r="P82" s="160">
        <f>P83+P86+P89+P92</f>
        <v>0</v>
      </c>
      <c r="Q82" s="159"/>
      <c r="R82" s="160">
        <f>R83+R86+R89+R92</f>
        <v>0</v>
      </c>
      <c r="S82" s="159"/>
      <c r="T82" s="161">
        <f>T83+T86+T89+T92</f>
        <v>0</v>
      </c>
      <c r="AR82" s="154" t="s">
        <v>165</v>
      </c>
      <c r="AT82" s="162" t="s">
        <v>66</v>
      </c>
      <c r="AU82" s="162" t="s">
        <v>67</v>
      </c>
      <c r="AY82" s="154" t="s">
        <v>136</v>
      </c>
      <c r="BK82" s="163">
        <f>BK83+BK86+BK89+BK92</f>
        <v>94700</v>
      </c>
    </row>
    <row r="83" spans="1:63" ht="19.9" customHeight="1">
      <c r="A83" s="152"/>
      <c r="B83" s="153"/>
      <c r="C83" s="152"/>
      <c r="D83" s="164" t="s">
        <v>66</v>
      </c>
      <c r="E83" s="165" t="s">
        <v>870</v>
      </c>
      <c r="F83" s="165" t="s">
        <v>871</v>
      </c>
      <c r="I83" s="156"/>
      <c r="J83" s="166">
        <f>BK83</f>
        <v>10000</v>
      </c>
      <c r="L83" s="153"/>
      <c r="M83" s="158"/>
      <c r="N83" s="159"/>
      <c r="O83" s="159"/>
      <c r="P83" s="160">
        <f>SUM(P84:P85)</f>
        <v>0</v>
      </c>
      <c r="Q83" s="159"/>
      <c r="R83" s="160">
        <f>SUM(R84:R85)</f>
        <v>0</v>
      </c>
      <c r="S83" s="159"/>
      <c r="T83" s="161">
        <f>SUM(T84:T85)</f>
        <v>0</v>
      </c>
      <c r="AR83" s="154" t="s">
        <v>165</v>
      </c>
      <c r="AT83" s="162" t="s">
        <v>66</v>
      </c>
      <c r="AU83" s="162" t="s">
        <v>75</v>
      </c>
      <c r="AY83" s="154" t="s">
        <v>136</v>
      </c>
      <c r="BK83" s="163">
        <f>SUM(BK84:BK85)</f>
        <v>10000</v>
      </c>
    </row>
    <row r="84" spans="2:65" s="24" customFormat="1" ht="22.5" customHeight="1">
      <c r="B84" s="167"/>
      <c r="C84" s="168" t="s">
        <v>75</v>
      </c>
      <c r="D84" s="168" t="s">
        <v>138</v>
      </c>
      <c r="E84" s="169" t="s">
        <v>872</v>
      </c>
      <c r="F84" s="170" t="s">
        <v>873</v>
      </c>
      <c r="G84" s="171" t="s">
        <v>840</v>
      </c>
      <c r="H84" s="172">
        <v>1</v>
      </c>
      <c r="I84" s="173">
        <v>10000</v>
      </c>
      <c r="J84" s="174">
        <f>ROUND(I84*H84,2)</f>
        <v>10000</v>
      </c>
      <c r="K84" s="170" t="s">
        <v>142</v>
      </c>
      <c r="L84" s="25"/>
      <c r="M84" s="175"/>
      <c r="N84" s="176" t="s">
        <v>38</v>
      </c>
      <c r="O84" s="26"/>
      <c r="P84" s="177">
        <f>O84*H84</f>
        <v>0</v>
      </c>
      <c r="Q84" s="177">
        <v>0</v>
      </c>
      <c r="R84" s="177">
        <f>Q84*H84</f>
        <v>0</v>
      </c>
      <c r="S84" s="177">
        <v>0</v>
      </c>
      <c r="T84" s="178">
        <f>S84*H84</f>
        <v>0</v>
      </c>
      <c r="AR84" s="9" t="s">
        <v>874</v>
      </c>
      <c r="AT84" s="9" t="s">
        <v>138</v>
      </c>
      <c r="AU84" s="9" t="s">
        <v>77</v>
      </c>
      <c r="AY84" s="9" t="s">
        <v>136</v>
      </c>
      <c r="BE84" s="179">
        <f>IF(N84="základní",J84,0)</f>
        <v>10000</v>
      </c>
      <c r="BF84" s="179">
        <f>IF(N84="snížená",J84,0)</f>
        <v>0</v>
      </c>
      <c r="BG84" s="179">
        <f>IF(N84="zákl. přenesená",J84,0)</f>
        <v>0</v>
      </c>
      <c r="BH84" s="179">
        <f>IF(N84="sníž. přenesená",J84,0)</f>
        <v>0</v>
      </c>
      <c r="BI84" s="179">
        <f>IF(N84="nulová",J84,0)</f>
        <v>0</v>
      </c>
      <c r="BJ84" s="9" t="s">
        <v>75</v>
      </c>
      <c r="BK84" s="179">
        <f>ROUND(I84*H84,2)</f>
        <v>10000</v>
      </c>
      <c r="BL84" s="9" t="s">
        <v>874</v>
      </c>
      <c r="BM84" s="9" t="s">
        <v>875</v>
      </c>
    </row>
    <row r="85" spans="1:47" ht="27">
      <c r="A85" s="24"/>
      <c r="B85" s="25"/>
      <c r="D85" s="180" t="s">
        <v>145</v>
      </c>
      <c r="F85" s="181" t="s">
        <v>876</v>
      </c>
      <c r="I85" s="182"/>
      <c r="L85" s="25"/>
      <c r="M85" s="183"/>
      <c r="N85" s="26"/>
      <c r="O85" s="26"/>
      <c r="P85" s="26"/>
      <c r="Q85" s="26"/>
      <c r="R85" s="26"/>
      <c r="S85" s="26"/>
      <c r="T85" s="57"/>
      <c r="AT85" s="9" t="s">
        <v>145</v>
      </c>
      <c r="AU85" s="9" t="s">
        <v>77</v>
      </c>
    </row>
    <row r="86" spans="2:63" s="152" customFormat="1" ht="29.85" customHeight="1">
      <c r="B86" s="153"/>
      <c r="D86" s="164" t="s">
        <v>66</v>
      </c>
      <c r="E86" s="165" t="s">
        <v>877</v>
      </c>
      <c r="F86" s="165" t="s">
        <v>878</v>
      </c>
      <c r="I86" s="156"/>
      <c r="J86" s="166">
        <f>BK86</f>
        <v>53100</v>
      </c>
      <c r="L86" s="153"/>
      <c r="M86" s="158"/>
      <c r="N86" s="159"/>
      <c r="O86" s="159"/>
      <c r="P86" s="160">
        <f>SUM(P87:P88)</f>
        <v>0</v>
      </c>
      <c r="Q86" s="159"/>
      <c r="R86" s="160">
        <f>SUM(R87:R88)</f>
        <v>0</v>
      </c>
      <c r="S86" s="159"/>
      <c r="T86" s="161">
        <f>SUM(T87:T88)</f>
        <v>0</v>
      </c>
      <c r="AR86" s="154" t="s">
        <v>165</v>
      </c>
      <c r="AT86" s="162" t="s">
        <v>66</v>
      </c>
      <c r="AU86" s="162" t="s">
        <v>75</v>
      </c>
      <c r="AY86" s="154" t="s">
        <v>136</v>
      </c>
      <c r="BK86" s="163">
        <f>SUM(BK87:BK88)</f>
        <v>53100</v>
      </c>
    </row>
    <row r="87" spans="2:65" s="24" customFormat="1" ht="22.5" customHeight="1">
      <c r="B87" s="167"/>
      <c r="C87" s="168" t="s">
        <v>77</v>
      </c>
      <c r="D87" s="168" t="s">
        <v>138</v>
      </c>
      <c r="E87" s="169" t="s">
        <v>879</v>
      </c>
      <c r="F87" s="170" t="s">
        <v>878</v>
      </c>
      <c r="G87" s="171" t="s">
        <v>840</v>
      </c>
      <c r="H87" s="172">
        <v>1</v>
      </c>
      <c r="I87" s="173">
        <v>53100</v>
      </c>
      <c r="J87" s="174">
        <f>ROUND(I87*H87,2)</f>
        <v>53100</v>
      </c>
      <c r="K87" s="170" t="s">
        <v>880</v>
      </c>
      <c r="L87" s="25"/>
      <c r="M87" s="175"/>
      <c r="N87" s="176" t="s">
        <v>38</v>
      </c>
      <c r="O87" s="26"/>
      <c r="P87" s="177">
        <f>O87*H87</f>
        <v>0</v>
      </c>
      <c r="Q87" s="177">
        <v>0</v>
      </c>
      <c r="R87" s="177">
        <f>Q87*H87</f>
        <v>0</v>
      </c>
      <c r="S87" s="177">
        <v>0</v>
      </c>
      <c r="T87" s="178">
        <f>S87*H87</f>
        <v>0</v>
      </c>
      <c r="AR87" s="9" t="s">
        <v>874</v>
      </c>
      <c r="AT87" s="9" t="s">
        <v>138</v>
      </c>
      <c r="AU87" s="9" t="s">
        <v>77</v>
      </c>
      <c r="AY87" s="9" t="s">
        <v>136</v>
      </c>
      <c r="BE87" s="179">
        <f>IF(N87="základní",J87,0)</f>
        <v>53100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9" t="s">
        <v>75</v>
      </c>
      <c r="BK87" s="179">
        <f>ROUND(I87*H87,2)</f>
        <v>53100</v>
      </c>
      <c r="BL87" s="9" t="s">
        <v>874</v>
      </c>
      <c r="BM87" s="9" t="s">
        <v>881</v>
      </c>
    </row>
    <row r="88" spans="1:47" ht="13.5">
      <c r="A88" s="24"/>
      <c r="B88" s="25"/>
      <c r="D88" s="180" t="s">
        <v>145</v>
      </c>
      <c r="F88" s="181" t="s">
        <v>882</v>
      </c>
      <c r="I88" s="182"/>
      <c r="L88" s="25"/>
      <c r="M88" s="183"/>
      <c r="N88" s="26"/>
      <c r="O88" s="26"/>
      <c r="P88" s="26"/>
      <c r="Q88" s="26"/>
      <c r="R88" s="26"/>
      <c r="S88" s="26"/>
      <c r="T88" s="57"/>
      <c r="AT88" s="9" t="s">
        <v>145</v>
      </c>
      <c r="AU88" s="9" t="s">
        <v>77</v>
      </c>
    </row>
    <row r="89" spans="2:63" s="152" customFormat="1" ht="29.85" customHeight="1">
      <c r="B89" s="153"/>
      <c r="D89" s="164" t="s">
        <v>66</v>
      </c>
      <c r="E89" s="165" t="s">
        <v>883</v>
      </c>
      <c r="F89" s="165" t="s">
        <v>884</v>
      </c>
      <c r="I89" s="156"/>
      <c r="J89" s="166">
        <f>BK89</f>
        <v>15800</v>
      </c>
      <c r="L89" s="153"/>
      <c r="M89" s="158"/>
      <c r="N89" s="159"/>
      <c r="O89" s="159"/>
      <c r="P89" s="160">
        <f>SUM(P90:P91)</f>
        <v>0</v>
      </c>
      <c r="Q89" s="159"/>
      <c r="R89" s="160">
        <f>SUM(R90:R91)</f>
        <v>0</v>
      </c>
      <c r="S89" s="159"/>
      <c r="T89" s="161">
        <f>SUM(T90:T91)</f>
        <v>0</v>
      </c>
      <c r="AR89" s="154" t="s">
        <v>165</v>
      </c>
      <c r="AT89" s="162" t="s">
        <v>66</v>
      </c>
      <c r="AU89" s="162" t="s">
        <v>75</v>
      </c>
      <c r="AY89" s="154" t="s">
        <v>136</v>
      </c>
      <c r="BK89" s="163">
        <f>SUM(BK90:BK91)</f>
        <v>15800</v>
      </c>
    </row>
    <row r="90" spans="2:65" s="24" customFormat="1" ht="22.5" customHeight="1">
      <c r="B90" s="167"/>
      <c r="C90" s="168" t="s">
        <v>154</v>
      </c>
      <c r="D90" s="168" t="s">
        <v>138</v>
      </c>
      <c r="E90" s="169" t="s">
        <v>885</v>
      </c>
      <c r="F90" s="170" t="s">
        <v>886</v>
      </c>
      <c r="G90" s="171" t="s">
        <v>840</v>
      </c>
      <c r="H90" s="172">
        <v>1</v>
      </c>
      <c r="I90" s="173">
        <v>15800</v>
      </c>
      <c r="J90" s="174">
        <f>ROUND(I90*H90,2)</f>
        <v>15800</v>
      </c>
      <c r="K90" s="170" t="s">
        <v>880</v>
      </c>
      <c r="L90" s="25"/>
      <c r="M90" s="175"/>
      <c r="N90" s="176" t="s">
        <v>38</v>
      </c>
      <c r="O90" s="26"/>
      <c r="P90" s="177">
        <f>O90*H90</f>
        <v>0</v>
      </c>
      <c r="Q90" s="177">
        <v>0</v>
      </c>
      <c r="R90" s="177">
        <f>Q90*H90</f>
        <v>0</v>
      </c>
      <c r="S90" s="177">
        <v>0</v>
      </c>
      <c r="T90" s="178">
        <f>S90*H90</f>
        <v>0</v>
      </c>
      <c r="AR90" s="9" t="s">
        <v>874</v>
      </c>
      <c r="AT90" s="9" t="s">
        <v>138</v>
      </c>
      <c r="AU90" s="9" t="s">
        <v>77</v>
      </c>
      <c r="AY90" s="9" t="s">
        <v>136</v>
      </c>
      <c r="BE90" s="179">
        <f>IF(N90="základní",J90,0)</f>
        <v>15800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9" t="s">
        <v>75</v>
      </c>
      <c r="BK90" s="179">
        <f>ROUND(I90*H90,2)</f>
        <v>15800</v>
      </c>
      <c r="BL90" s="9" t="s">
        <v>874</v>
      </c>
      <c r="BM90" s="9" t="s">
        <v>887</v>
      </c>
    </row>
    <row r="91" spans="1:47" ht="13.5">
      <c r="A91" s="24"/>
      <c r="B91" s="25"/>
      <c r="D91" s="180" t="s">
        <v>145</v>
      </c>
      <c r="F91" s="181" t="s">
        <v>888</v>
      </c>
      <c r="I91" s="182"/>
      <c r="L91" s="25"/>
      <c r="M91" s="183"/>
      <c r="N91" s="26"/>
      <c r="O91" s="26"/>
      <c r="P91" s="26"/>
      <c r="Q91" s="26"/>
      <c r="R91" s="26"/>
      <c r="S91" s="26"/>
      <c r="T91" s="57"/>
      <c r="AT91" s="9" t="s">
        <v>145</v>
      </c>
      <c r="AU91" s="9" t="s">
        <v>77</v>
      </c>
    </row>
    <row r="92" spans="2:63" s="152" customFormat="1" ht="29.85" customHeight="1">
      <c r="B92" s="153"/>
      <c r="D92" s="164" t="s">
        <v>66</v>
      </c>
      <c r="E92" s="165" t="s">
        <v>889</v>
      </c>
      <c r="F92" s="165" t="s">
        <v>890</v>
      </c>
      <c r="I92" s="156"/>
      <c r="J92" s="166">
        <f>BK92</f>
        <v>15800</v>
      </c>
      <c r="L92" s="153"/>
      <c r="M92" s="158"/>
      <c r="N92" s="159"/>
      <c r="O92" s="159"/>
      <c r="P92" s="160">
        <f>SUM(P93:P94)</f>
        <v>0</v>
      </c>
      <c r="Q92" s="159"/>
      <c r="R92" s="160">
        <f>SUM(R93:R94)</f>
        <v>0</v>
      </c>
      <c r="S92" s="159"/>
      <c r="T92" s="161">
        <f>SUM(T93:T94)</f>
        <v>0</v>
      </c>
      <c r="AR92" s="154" t="s">
        <v>165</v>
      </c>
      <c r="AT92" s="162" t="s">
        <v>66</v>
      </c>
      <c r="AU92" s="162" t="s">
        <v>75</v>
      </c>
      <c r="AY92" s="154" t="s">
        <v>136</v>
      </c>
      <c r="BK92" s="163">
        <f>SUM(BK93:BK94)</f>
        <v>15800</v>
      </c>
    </row>
    <row r="93" spans="2:65" s="24" customFormat="1" ht="22.5" customHeight="1">
      <c r="B93" s="167"/>
      <c r="C93" s="168" t="s">
        <v>151</v>
      </c>
      <c r="D93" s="168" t="s">
        <v>138</v>
      </c>
      <c r="E93" s="169" t="s">
        <v>891</v>
      </c>
      <c r="F93" s="170" t="s">
        <v>892</v>
      </c>
      <c r="G93" s="171" t="s">
        <v>840</v>
      </c>
      <c r="H93" s="172">
        <v>1</v>
      </c>
      <c r="I93" s="173">
        <v>15800</v>
      </c>
      <c r="J93" s="174">
        <f>ROUND(I93*H93,2)</f>
        <v>15800</v>
      </c>
      <c r="K93" s="170" t="s">
        <v>880</v>
      </c>
      <c r="L93" s="25"/>
      <c r="M93" s="175"/>
      <c r="N93" s="176" t="s">
        <v>38</v>
      </c>
      <c r="O93" s="26"/>
      <c r="P93" s="177">
        <f>O93*H93</f>
        <v>0</v>
      </c>
      <c r="Q93" s="177">
        <v>0</v>
      </c>
      <c r="R93" s="177">
        <f>Q93*H93</f>
        <v>0</v>
      </c>
      <c r="S93" s="177">
        <v>0</v>
      </c>
      <c r="T93" s="178">
        <f>S93*H93</f>
        <v>0</v>
      </c>
      <c r="AR93" s="9" t="s">
        <v>874</v>
      </c>
      <c r="AT93" s="9" t="s">
        <v>138</v>
      </c>
      <c r="AU93" s="9" t="s">
        <v>77</v>
      </c>
      <c r="AY93" s="9" t="s">
        <v>136</v>
      </c>
      <c r="BE93" s="179">
        <f>IF(N93="základní",J93,0)</f>
        <v>15800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9" t="s">
        <v>75</v>
      </c>
      <c r="BK93" s="179">
        <f>ROUND(I93*H93,2)</f>
        <v>15800</v>
      </c>
      <c r="BL93" s="9" t="s">
        <v>874</v>
      </c>
      <c r="BM93" s="9" t="s">
        <v>893</v>
      </c>
    </row>
    <row r="94" spans="1:47" ht="13.5">
      <c r="A94" s="24"/>
      <c r="B94" s="25"/>
      <c r="D94" s="180" t="s">
        <v>145</v>
      </c>
      <c r="F94" s="181" t="s">
        <v>894</v>
      </c>
      <c r="I94" s="182"/>
      <c r="L94" s="25"/>
      <c r="M94" s="230"/>
      <c r="N94" s="231"/>
      <c r="O94" s="231"/>
      <c r="P94" s="231"/>
      <c r="Q94" s="231"/>
      <c r="R94" s="231"/>
      <c r="S94" s="231"/>
      <c r="T94" s="232"/>
      <c r="AT94" s="9" t="s">
        <v>145</v>
      </c>
      <c r="AU94" s="9" t="s">
        <v>77</v>
      </c>
    </row>
    <row r="95" spans="1:12" ht="6.95" customHeight="1">
      <c r="A95" s="24"/>
      <c r="B95" s="41"/>
      <c r="C95" s="42"/>
      <c r="D95" s="42"/>
      <c r="E95" s="42"/>
      <c r="F95" s="42"/>
      <c r="G95" s="42"/>
      <c r="H95" s="42"/>
      <c r="I95" s="115"/>
      <c r="J95" s="42"/>
      <c r="K95" s="42"/>
      <c r="L95" s="25"/>
    </row>
  </sheetData>
  <autoFilter ref="C80:K94"/>
  <mergeCells count="9">
    <mergeCell ref="E47:H47"/>
    <mergeCell ref="E71:H71"/>
    <mergeCell ref="E73:H73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80" display="3) Soupis prací"/>
    <hyperlink ref="L1" location="'Rekapitulace stavby'!C2" display="Rekapitulace stavby"/>
  </hyperlinks>
  <printOptions/>
  <pageMargins left="0.583333333333333" right="0.583333333333333" top="0.583333333333333" bottom="0.583333333333333" header="0.511805555555555" footer="0"/>
  <pageSetup fitToHeight="100" fitToWidth="1" horizontalDpi="600" verticalDpi="600" orientation="portrait" paperSize="9" scale="67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workbookViewId="0" topLeftCell="A202"/>
  </sheetViews>
  <sheetFormatPr defaultColWidth="9.33203125" defaultRowHeight="13.5"/>
  <cols>
    <col min="1" max="1" width="8.5" style="235" customWidth="1"/>
    <col min="2" max="2" width="1.66796875" style="235" customWidth="1"/>
    <col min="3" max="4" width="5.16015625" style="235" customWidth="1"/>
    <col min="5" max="5" width="12.16015625" style="235" customWidth="1"/>
    <col min="6" max="6" width="9.5" style="235" customWidth="1"/>
    <col min="7" max="7" width="5.16015625" style="235" customWidth="1"/>
    <col min="8" max="8" width="81.5" style="235" customWidth="1"/>
    <col min="9" max="10" width="20.83203125" style="235" customWidth="1"/>
    <col min="11" max="11" width="1.66796875" style="235" customWidth="1"/>
  </cols>
  <sheetData>
    <row r="1" spans="1:11" ht="37.5" customHeight="1">
      <c r="A1"/>
      <c r="B1"/>
      <c r="C1"/>
      <c r="D1"/>
      <c r="E1"/>
      <c r="F1"/>
      <c r="G1"/>
      <c r="H1"/>
      <c r="I1"/>
      <c r="J1"/>
      <c r="K1"/>
    </row>
    <row r="2" spans="1:11" ht="7.5" customHeight="1">
      <c r="A2"/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239" customFormat="1" ht="45" customHeight="1">
      <c r="B3" s="240"/>
      <c r="C3" s="344" t="s">
        <v>895</v>
      </c>
      <c r="D3" s="344"/>
      <c r="E3" s="344"/>
      <c r="F3" s="344"/>
      <c r="G3" s="344"/>
      <c r="H3" s="344"/>
      <c r="I3" s="344"/>
      <c r="J3" s="344"/>
      <c r="K3" s="241"/>
    </row>
    <row r="4" spans="2:11" ht="25.5" customHeight="1">
      <c r="B4" s="242"/>
      <c r="C4" s="345" t="s">
        <v>896</v>
      </c>
      <c r="D4" s="345"/>
      <c r="E4" s="345"/>
      <c r="F4" s="345"/>
      <c r="G4" s="345"/>
      <c r="H4" s="345"/>
      <c r="I4" s="345"/>
      <c r="J4" s="345"/>
      <c r="K4" s="243"/>
    </row>
    <row r="5" spans="2:1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ht="15" customHeight="1">
      <c r="B6" s="242"/>
      <c r="C6" s="346" t="s">
        <v>897</v>
      </c>
      <c r="D6" s="346"/>
      <c r="E6" s="346"/>
      <c r="F6" s="346"/>
      <c r="G6" s="346"/>
      <c r="H6" s="346"/>
      <c r="I6" s="346"/>
      <c r="J6" s="346"/>
      <c r="K6" s="243"/>
    </row>
    <row r="7" spans="2:11" ht="15" customHeight="1">
      <c r="B7" s="246"/>
      <c r="C7" s="346" t="s">
        <v>898</v>
      </c>
      <c r="D7" s="346"/>
      <c r="E7" s="346"/>
      <c r="F7" s="346"/>
      <c r="G7" s="346"/>
      <c r="H7" s="346"/>
      <c r="I7" s="346"/>
      <c r="J7" s="346"/>
      <c r="K7" s="243"/>
    </row>
    <row r="8" spans="2:1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ht="15" customHeight="1">
      <c r="B9" s="246"/>
      <c r="C9" s="347" t="s">
        <v>899</v>
      </c>
      <c r="D9" s="347"/>
      <c r="E9" s="347"/>
      <c r="F9" s="347"/>
      <c r="G9" s="347"/>
      <c r="H9" s="347"/>
      <c r="I9" s="347"/>
      <c r="J9" s="347"/>
      <c r="K9" s="243"/>
    </row>
    <row r="10" spans="2:11" ht="15" customHeight="1">
      <c r="B10" s="246"/>
      <c r="C10" s="245"/>
      <c r="D10" s="348" t="s">
        <v>900</v>
      </c>
      <c r="E10" s="348"/>
      <c r="F10" s="348"/>
      <c r="G10" s="348"/>
      <c r="H10" s="348"/>
      <c r="I10" s="348"/>
      <c r="J10" s="348"/>
      <c r="K10" s="243"/>
    </row>
    <row r="11" spans="2:11" ht="15" customHeight="1">
      <c r="B11" s="246"/>
      <c r="C11" s="248"/>
      <c r="D11" s="346" t="s">
        <v>901</v>
      </c>
      <c r="E11" s="346"/>
      <c r="F11" s="346"/>
      <c r="G11" s="346"/>
      <c r="H11" s="346"/>
      <c r="I11" s="346"/>
      <c r="J11" s="346"/>
      <c r="K11" s="243"/>
    </row>
    <row r="12" spans="2:11" ht="12.75" customHeight="1">
      <c r="B12" s="246"/>
      <c r="C12" s="248"/>
      <c r="D12" s="248"/>
      <c r="E12" s="248"/>
      <c r="F12" s="248"/>
      <c r="G12" s="248"/>
      <c r="H12" s="248"/>
      <c r="I12" s="248"/>
      <c r="J12" s="248"/>
      <c r="K12" s="243"/>
    </row>
    <row r="13" spans="2:11" ht="15" customHeight="1">
      <c r="B13" s="246"/>
      <c r="C13" s="248"/>
      <c r="D13" s="348" t="s">
        <v>902</v>
      </c>
      <c r="E13" s="348"/>
      <c r="F13" s="348"/>
      <c r="G13" s="348"/>
      <c r="H13" s="348"/>
      <c r="I13" s="348"/>
      <c r="J13" s="348"/>
      <c r="K13" s="243"/>
    </row>
    <row r="14" spans="2:11" ht="15" customHeight="1">
      <c r="B14" s="246"/>
      <c r="C14" s="248"/>
      <c r="D14" s="346" t="s">
        <v>903</v>
      </c>
      <c r="E14" s="346"/>
      <c r="F14" s="346"/>
      <c r="G14" s="346"/>
      <c r="H14" s="346"/>
      <c r="I14" s="346"/>
      <c r="J14" s="346"/>
      <c r="K14" s="243"/>
    </row>
    <row r="15" spans="2:11" ht="15" customHeight="1">
      <c r="B15" s="246"/>
      <c r="C15" s="248"/>
      <c r="D15" s="346" t="s">
        <v>904</v>
      </c>
      <c r="E15" s="346"/>
      <c r="F15" s="346"/>
      <c r="G15" s="346"/>
      <c r="H15" s="346"/>
      <c r="I15" s="346"/>
      <c r="J15" s="346"/>
      <c r="K15" s="243"/>
    </row>
    <row r="16" spans="2:11" ht="15" customHeight="1">
      <c r="B16" s="246"/>
      <c r="C16" s="248"/>
      <c r="D16" s="248"/>
      <c r="E16" s="249" t="s">
        <v>74</v>
      </c>
      <c r="F16" s="346" t="s">
        <v>905</v>
      </c>
      <c r="G16" s="346"/>
      <c r="H16" s="346"/>
      <c r="I16" s="346"/>
      <c r="J16" s="346"/>
      <c r="K16" s="243"/>
    </row>
    <row r="17" spans="2:11" ht="15" customHeight="1">
      <c r="B17" s="246"/>
      <c r="C17" s="248"/>
      <c r="D17" s="248"/>
      <c r="E17" s="249" t="s">
        <v>906</v>
      </c>
      <c r="F17" s="346" t="s">
        <v>907</v>
      </c>
      <c r="G17" s="346"/>
      <c r="H17" s="346"/>
      <c r="I17" s="346"/>
      <c r="J17" s="346"/>
      <c r="K17" s="243"/>
    </row>
    <row r="18" spans="2:11" ht="15" customHeight="1">
      <c r="B18" s="246"/>
      <c r="C18" s="248"/>
      <c r="D18" s="248"/>
      <c r="E18" s="249" t="s">
        <v>908</v>
      </c>
      <c r="F18" s="346" t="s">
        <v>909</v>
      </c>
      <c r="G18" s="346"/>
      <c r="H18" s="346"/>
      <c r="I18" s="346"/>
      <c r="J18" s="346"/>
      <c r="K18" s="243"/>
    </row>
    <row r="19" spans="2:11" ht="15" customHeight="1">
      <c r="B19" s="246"/>
      <c r="C19" s="248"/>
      <c r="D19" s="248"/>
      <c r="E19" s="249" t="s">
        <v>83</v>
      </c>
      <c r="F19" s="346" t="s">
        <v>82</v>
      </c>
      <c r="G19" s="346"/>
      <c r="H19" s="346"/>
      <c r="I19" s="346"/>
      <c r="J19" s="346"/>
      <c r="K19" s="243"/>
    </row>
    <row r="20" spans="2:11" ht="15" customHeight="1">
      <c r="B20" s="246"/>
      <c r="C20" s="248"/>
      <c r="D20" s="248"/>
      <c r="E20" s="249" t="s">
        <v>910</v>
      </c>
      <c r="F20" s="346" t="s">
        <v>911</v>
      </c>
      <c r="G20" s="346"/>
      <c r="H20" s="346"/>
      <c r="I20" s="346"/>
      <c r="J20" s="346"/>
      <c r="K20" s="243"/>
    </row>
    <row r="21" spans="2:11" ht="15" customHeight="1">
      <c r="B21" s="246"/>
      <c r="C21" s="248"/>
      <c r="D21" s="248"/>
      <c r="E21" s="249" t="s">
        <v>912</v>
      </c>
      <c r="F21" s="346" t="s">
        <v>913</v>
      </c>
      <c r="G21" s="346"/>
      <c r="H21" s="346"/>
      <c r="I21" s="346"/>
      <c r="J21" s="346"/>
      <c r="K21" s="243"/>
    </row>
    <row r="22" spans="2:11" ht="12.75" customHeight="1">
      <c r="B22" s="246"/>
      <c r="C22" s="248"/>
      <c r="D22" s="248"/>
      <c r="E22" s="248"/>
      <c r="F22" s="248"/>
      <c r="G22" s="248"/>
      <c r="H22" s="248"/>
      <c r="I22" s="248"/>
      <c r="J22" s="248"/>
      <c r="K22" s="243"/>
    </row>
    <row r="23" spans="2:11" ht="15" customHeight="1">
      <c r="B23" s="246"/>
      <c r="C23" s="347" t="s">
        <v>914</v>
      </c>
      <c r="D23" s="347"/>
      <c r="E23" s="347"/>
      <c r="F23" s="347"/>
      <c r="G23" s="347"/>
      <c r="H23" s="347"/>
      <c r="I23" s="347"/>
      <c r="J23" s="347"/>
      <c r="K23" s="243"/>
    </row>
    <row r="24" spans="2:11" ht="15" customHeight="1">
      <c r="B24" s="246"/>
      <c r="C24" s="346" t="s">
        <v>915</v>
      </c>
      <c r="D24" s="346"/>
      <c r="E24" s="346"/>
      <c r="F24" s="346"/>
      <c r="G24" s="346"/>
      <c r="H24" s="346"/>
      <c r="I24" s="346"/>
      <c r="J24" s="346"/>
      <c r="K24" s="243"/>
    </row>
    <row r="25" spans="2:11" ht="15" customHeight="1">
      <c r="B25" s="246"/>
      <c r="C25" s="245"/>
      <c r="D25" s="349" t="s">
        <v>916</v>
      </c>
      <c r="E25" s="349"/>
      <c r="F25" s="349"/>
      <c r="G25" s="349"/>
      <c r="H25" s="349"/>
      <c r="I25" s="349"/>
      <c r="J25" s="349"/>
      <c r="K25" s="243"/>
    </row>
    <row r="26" spans="2:11" ht="15" customHeight="1">
      <c r="B26" s="246"/>
      <c r="C26" s="248"/>
      <c r="D26" s="346" t="s">
        <v>917</v>
      </c>
      <c r="E26" s="346"/>
      <c r="F26" s="346"/>
      <c r="G26" s="346"/>
      <c r="H26" s="346"/>
      <c r="I26" s="346"/>
      <c r="J26" s="346"/>
      <c r="K26" s="243"/>
    </row>
    <row r="27" spans="2:11" ht="12.75" customHeight="1">
      <c r="B27" s="246"/>
      <c r="C27" s="248"/>
      <c r="D27" s="248"/>
      <c r="E27" s="248"/>
      <c r="F27" s="248"/>
      <c r="G27" s="248"/>
      <c r="H27" s="248"/>
      <c r="I27" s="248"/>
      <c r="J27" s="248"/>
      <c r="K27" s="243"/>
    </row>
    <row r="28" spans="2:11" ht="15" customHeight="1">
      <c r="B28" s="246"/>
      <c r="C28" s="248"/>
      <c r="D28" s="349" t="s">
        <v>918</v>
      </c>
      <c r="E28" s="349"/>
      <c r="F28" s="349"/>
      <c r="G28" s="349"/>
      <c r="H28" s="349"/>
      <c r="I28" s="349"/>
      <c r="J28" s="349"/>
      <c r="K28" s="243"/>
    </row>
    <row r="29" spans="2:11" ht="15" customHeight="1">
      <c r="B29" s="246"/>
      <c r="C29" s="248"/>
      <c r="D29" s="346" t="s">
        <v>919</v>
      </c>
      <c r="E29" s="346"/>
      <c r="F29" s="346"/>
      <c r="G29" s="346"/>
      <c r="H29" s="346"/>
      <c r="I29" s="346"/>
      <c r="J29" s="346"/>
      <c r="K29" s="243"/>
    </row>
    <row r="30" spans="2:11" ht="12.75" customHeight="1">
      <c r="B30" s="246"/>
      <c r="C30" s="248"/>
      <c r="D30" s="248"/>
      <c r="E30" s="248"/>
      <c r="F30" s="248"/>
      <c r="G30" s="248"/>
      <c r="H30" s="248"/>
      <c r="I30" s="248"/>
      <c r="J30" s="248"/>
      <c r="K30" s="243"/>
    </row>
    <row r="31" spans="2:11" ht="15" customHeight="1">
      <c r="B31" s="246"/>
      <c r="C31" s="248"/>
      <c r="D31" s="349" t="s">
        <v>920</v>
      </c>
      <c r="E31" s="349"/>
      <c r="F31" s="349"/>
      <c r="G31" s="349"/>
      <c r="H31" s="349"/>
      <c r="I31" s="349"/>
      <c r="J31" s="349"/>
      <c r="K31" s="243"/>
    </row>
    <row r="32" spans="2:11" ht="15" customHeight="1">
      <c r="B32" s="246"/>
      <c r="C32" s="248"/>
      <c r="D32" s="346" t="s">
        <v>921</v>
      </c>
      <c r="E32" s="346"/>
      <c r="F32" s="346"/>
      <c r="G32" s="346"/>
      <c r="H32" s="346"/>
      <c r="I32" s="346"/>
      <c r="J32" s="346"/>
      <c r="K32" s="243"/>
    </row>
    <row r="33" spans="2:11" ht="15" customHeight="1">
      <c r="B33" s="246"/>
      <c r="C33" s="248"/>
      <c r="D33" s="346" t="s">
        <v>922</v>
      </c>
      <c r="E33" s="346"/>
      <c r="F33" s="346"/>
      <c r="G33" s="346"/>
      <c r="H33" s="346"/>
      <c r="I33" s="346"/>
      <c r="J33" s="346"/>
      <c r="K33" s="243"/>
    </row>
    <row r="34" spans="2:11" ht="15" customHeight="1">
      <c r="B34" s="246"/>
      <c r="C34" s="248"/>
      <c r="D34" s="245"/>
      <c r="E34" s="250" t="s">
        <v>121</v>
      </c>
      <c r="F34" s="245"/>
      <c r="G34" s="346" t="s">
        <v>923</v>
      </c>
      <c r="H34" s="346"/>
      <c r="I34" s="346"/>
      <c r="J34" s="346"/>
      <c r="K34" s="243"/>
    </row>
    <row r="35" spans="2:11" ht="30.75" customHeight="1">
      <c r="B35" s="246"/>
      <c r="C35" s="248"/>
      <c r="D35" s="245"/>
      <c r="E35" s="250" t="s">
        <v>924</v>
      </c>
      <c r="F35" s="245"/>
      <c r="G35" s="346" t="s">
        <v>925</v>
      </c>
      <c r="H35" s="346"/>
      <c r="I35" s="346"/>
      <c r="J35" s="346"/>
      <c r="K35" s="243"/>
    </row>
    <row r="36" spans="2:11" ht="15" customHeight="1">
      <c r="B36" s="246"/>
      <c r="C36" s="248"/>
      <c r="D36" s="245"/>
      <c r="E36" s="250" t="s">
        <v>48</v>
      </c>
      <c r="F36" s="245"/>
      <c r="G36" s="346" t="s">
        <v>926</v>
      </c>
      <c r="H36" s="346"/>
      <c r="I36" s="346"/>
      <c r="J36" s="346"/>
      <c r="K36" s="243"/>
    </row>
    <row r="37" spans="2:11" ht="15" customHeight="1">
      <c r="B37" s="246"/>
      <c r="C37" s="248"/>
      <c r="D37" s="245"/>
      <c r="E37" s="250" t="s">
        <v>122</v>
      </c>
      <c r="F37" s="245"/>
      <c r="G37" s="346" t="s">
        <v>927</v>
      </c>
      <c r="H37" s="346"/>
      <c r="I37" s="346"/>
      <c r="J37" s="346"/>
      <c r="K37" s="243"/>
    </row>
    <row r="38" spans="2:11" ht="15" customHeight="1">
      <c r="B38" s="246"/>
      <c r="C38" s="248"/>
      <c r="D38" s="245"/>
      <c r="E38" s="250" t="s">
        <v>123</v>
      </c>
      <c r="F38" s="245"/>
      <c r="G38" s="346" t="s">
        <v>928</v>
      </c>
      <c r="H38" s="346"/>
      <c r="I38" s="346"/>
      <c r="J38" s="346"/>
      <c r="K38" s="243"/>
    </row>
    <row r="39" spans="2:11" ht="15" customHeight="1">
      <c r="B39" s="246"/>
      <c r="C39" s="248"/>
      <c r="D39" s="245"/>
      <c r="E39" s="250" t="s">
        <v>124</v>
      </c>
      <c r="F39" s="245"/>
      <c r="G39" s="346" t="s">
        <v>929</v>
      </c>
      <c r="H39" s="346"/>
      <c r="I39" s="346"/>
      <c r="J39" s="346"/>
      <c r="K39" s="243"/>
    </row>
    <row r="40" spans="2:11" ht="15" customHeight="1">
      <c r="B40" s="246"/>
      <c r="C40" s="248"/>
      <c r="D40" s="245"/>
      <c r="E40" s="250" t="s">
        <v>930</v>
      </c>
      <c r="F40" s="245"/>
      <c r="G40" s="346" t="s">
        <v>931</v>
      </c>
      <c r="H40" s="346"/>
      <c r="I40" s="346"/>
      <c r="J40" s="346"/>
      <c r="K40" s="243"/>
    </row>
    <row r="41" spans="2:11" ht="15" customHeight="1">
      <c r="B41" s="246"/>
      <c r="C41" s="248"/>
      <c r="D41" s="245"/>
      <c r="E41" s="250"/>
      <c r="F41" s="245"/>
      <c r="G41" s="346" t="s">
        <v>932</v>
      </c>
      <c r="H41" s="346"/>
      <c r="I41" s="346"/>
      <c r="J41" s="346"/>
      <c r="K41" s="243"/>
    </row>
    <row r="42" spans="2:11" ht="15" customHeight="1">
      <c r="B42" s="246"/>
      <c r="C42" s="248"/>
      <c r="D42" s="245"/>
      <c r="E42" s="250" t="s">
        <v>933</v>
      </c>
      <c r="F42" s="245"/>
      <c r="G42" s="346" t="s">
        <v>934</v>
      </c>
      <c r="H42" s="346"/>
      <c r="I42" s="346"/>
      <c r="J42" s="346"/>
      <c r="K42" s="243"/>
    </row>
    <row r="43" spans="2:11" ht="15" customHeight="1">
      <c r="B43" s="246"/>
      <c r="C43" s="248"/>
      <c r="D43" s="245"/>
      <c r="E43" s="250" t="s">
        <v>126</v>
      </c>
      <c r="F43" s="245"/>
      <c r="G43" s="346" t="s">
        <v>935</v>
      </c>
      <c r="H43" s="346"/>
      <c r="I43" s="346"/>
      <c r="J43" s="346"/>
      <c r="K43" s="243"/>
    </row>
    <row r="44" spans="2:11" ht="12.75" customHeight="1">
      <c r="B44" s="246"/>
      <c r="C44" s="248"/>
      <c r="D44" s="245"/>
      <c r="E44" s="245"/>
      <c r="F44" s="245"/>
      <c r="G44" s="245"/>
      <c r="H44" s="245"/>
      <c r="I44" s="245"/>
      <c r="J44" s="245"/>
      <c r="K44" s="243"/>
    </row>
    <row r="45" spans="2:11" ht="15" customHeight="1">
      <c r="B45" s="246"/>
      <c r="C45" s="248"/>
      <c r="D45" s="346" t="s">
        <v>936</v>
      </c>
      <c r="E45" s="346"/>
      <c r="F45" s="346"/>
      <c r="G45" s="346"/>
      <c r="H45" s="346"/>
      <c r="I45" s="346"/>
      <c r="J45" s="346"/>
      <c r="K45" s="243"/>
    </row>
    <row r="46" spans="2:11" ht="15" customHeight="1">
      <c r="B46" s="246"/>
      <c r="C46" s="248"/>
      <c r="D46" s="248"/>
      <c r="E46" s="346" t="s">
        <v>937</v>
      </c>
      <c r="F46" s="346"/>
      <c r="G46" s="346"/>
      <c r="H46" s="346"/>
      <c r="I46" s="346"/>
      <c r="J46" s="346"/>
      <c r="K46" s="243"/>
    </row>
    <row r="47" spans="2:11" ht="15" customHeight="1">
      <c r="B47" s="246"/>
      <c r="C47" s="248"/>
      <c r="D47" s="248"/>
      <c r="E47" s="346" t="s">
        <v>938</v>
      </c>
      <c r="F47" s="346"/>
      <c r="G47" s="346"/>
      <c r="H47" s="346"/>
      <c r="I47" s="346"/>
      <c r="J47" s="346"/>
      <c r="K47" s="243"/>
    </row>
    <row r="48" spans="2:11" ht="15" customHeight="1">
      <c r="B48" s="246"/>
      <c r="C48" s="248"/>
      <c r="D48" s="248"/>
      <c r="E48" s="346" t="s">
        <v>939</v>
      </c>
      <c r="F48" s="346"/>
      <c r="G48" s="346"/>
      <c r="H48" s="346"/>
      <c r="I48" s="346"/>
      <c r="J48" s="346"/>
      <c r="K48" s="243"/>
    </row>
    <row r="49" spans="2:11" ht="15" customHeight="1">
      <c r="B49" s="246"/>
      <c r="C49" s="248"/>
      <c r="D49" s="346" t="s">
        <v>940</v>
      </c>
      <c r="E49" s="346"/>
      <c r="F49" s="346"/>
      <c r="G49" s="346"/>
      <c r="H49" s="346"/>
      <c r="I49" s="346"/>
      <c r="J49" s="346"/>
      <c r="K49" s="243"/>
    </row>
    <row r="50" spans="2:11" ht="25.5" customHeight="1">
      <c r="B50" s="242"/>
      <c r="C50" s="345" t="s">
        <v>941</v>
      </c>
      <c r="D50" s="345"/>
      <c r="E50" s="345"/>
      <c r="F50" s="345"/>
      <c r="G50" s="345"/>
      <c r="H50" s="345"/>
      <c r="I50" s="345"/>
      <c r="J50" s="345"/>
      <c r="K50" s="243"/>
    </row>
    <row r="51" spans="2:11" ht="5.25" customHeight="1">
      <c r="B51" s="242"/>
      <c r="C51" s="244"/>
      <c r="D51" s="244"/>
      <c r="E51" s="244"/>
      <c r="F51" s="244"/>
      <c r="G51" s="244"/>
      <c r="H51" s="244"/>
      <c r="I51" s="244"/>
      <c r="J51" s="244"/>
      <c r="K51" s="243"/>
    </row>
    <row r="52" spans="2:11" ht="15" customHeight="1">
      <c r="B52" s="242"/>
      <c r="C52" s="346" t="s">
        <v>942</v>
      </c>
      <c r="D52" s="346"/>
      <c r="E52" s="346"/>
      <c r="F52" s="346"/>
      <c r="G52" s="346"/>
      <c r="H52" s="346"/>
      <c r="I52" s="346"/>
      <c r="J52" s="346"/>
      <c r="K52" s="243"/>
    </row>
    <row r="53" spans="2:11" ht="15" customHeight="1">
      <c r="B53" s="242"/>
      <c r="C53" s="346" t="s">
        <v>943</v>
      </c>
      <c r="D53" s="346"/>
      <c r="E53" s="346"/>
      <c r="F53" s="346"/>
      <c r="G53" s="346"/>
      <c r="H53" s="346"/>
      <c r="I53" s="346"/>
      <c r="J53" s="346"/>
      <c r="K53" s="243"/>
    </row>
    <row r="54" spans="2:11" ht="12.75" customHeight="1">
      <c r="B54" s="242"/>
      <c r="C54" s="245"/>
      <c r="D54" s="245"/>
      <c r="E54" s="245"/>
      <c r="F54" s="245"/>
      <c r="G54" s="245"/>
      <c r="H54" s="245"/>
      <c r="I54" s="245"/>
      <c r="J54" s="245"/>
      <c r="K54" s="243"/>
    </row>
    <row r="55" spans="2:11" ht="15" customHeight="1">
      <c r="B55" s="242"/>
      <c r="C55" s="346" t="s">
        <v>944</v>
      </c>
      <c r="D55" s="346"/>
      <c r="E55" s="346"/>
      <c r="F55" s="346"/>
      <c r="G55" s="346"/>
      <c r="H55" s="346"/>
      <c r="I55" s="346"/>
      <c r="J55" s="346"/>
      <c r="K55" s="243"/>
    </row>
    <row r="56" spans="2:11" ht="15" customHeight="1">
      <c r="B56" s="242"/>
      <c r="C56" s="248"/>
      <c r="D56" s="346" t="s">
        <v>945</v>
      </c>
      <c r="E56" s="346"/>
      <c r="F56" s="346"/>
      <c r="G56" s="346"/>
      <c r="H56" s="346"/>
      <c r="I56" s="346"/>
      <c r="J56" s="346"/>
      <c r="K56" s="243"/>
    </row>
    <row r="57" spans="2:11" ht="15" customHeight="1">
      <c r="B57" s="242"/>
      <c r="C57" s="248"/>
      <c r="D57" s="346" t="s">
        <v>946</v>
      </c>
      <c r="E57" s="346"/>
      <c r="F57" s="346"/>
      <c r="G57" s="346"/>
      <c r="H57" s="346"/>
      <c r="I57" s="346"/>
      <c r="J57" s="346"/>
      <c r="K57" s="243"/>
    </row>
    <row r="58" spans="2:11" ht="15" customHeight="1">
      <c r="B58" s="242"/>
      <c r="C58" s="248"/>
      <c r="D58" s="346" t="s">
        <v>947</v>
      </c>
      <c r="E58" s="346"/>
      <c r="F58" s="346"/>
      <c r="G58" s="346"/>
      <c r="H58" s="346"/>
      <c r="I58" s="346"/>
      <c r="J58" s="346"/>
      <c r="K58" s="243"/>
    </row>
    <row r="59" spans="2:11" ht="15" customHeight="1">
      <c r="B59" s="242"/>
      <c r="C59" s="248"/>
      <c r="D59" s="346" t="s">
        <v>948</v>
      </c>
      <c r="E59" s="346"/>
      <c r="F59" s="346"/>
      <c r="G59" s="346"/>
      <c r="H59" s="346"/>
      <c r="I59" s="346"/>
      <c r="J59" s="346"/>
      <c r="K59" s="243"/>
    </row>
    <row r="60" spans="2:11" ht="15" customHeight="1">
      <c r="B60" s="242"/>
      <c r="C60" s="248"/>
      <c r="D60" s="350" t="s">
        <v>949</v>
      </c>
      <c r="E60" s="350"/>
      <c r="F60" s="350"/>
      <c r="G60" s="350"/>
      <c r="H60" s="350"/>
      <c r="I60" s="350"/>
      <c r="J60" s="350"/>
      <c r="K60" s="243"/>
    </row>
    <row r="61" spans="2:11" ht="15" customHeight="1">
      <c r="B61" s="242"/>
      <c r="C61" s="248"/>
      <c r="D61" s="346" t="s">
        <v>950</v>
      </c>
      <c r="E61" s="346"/>
      <c r="F61" s="346"/>
      <c r="G61" s="346"/>
      <c r="H61" s="346"/>
      <c r="I61" s="346"/>
      <c r="J61" s="346"/>
      <c r="K61" s="243"/>
    </row>
    <row r="62" spans="2:11" ht="12.75" customHeight="1">
      <c r="B62" s="242"/>
      <c r="C62" s="248"/>
      <c r="D62" s="248"/>
      <c r="E62" s="251"/>
      <c r="F62" s="248"/>
      <c r="G62" s="248"/>
      <c r="H62" s="248"/>
      <c r="I62" s="248"/>
      <c r="J62" s="248"/>
      <c r="K62" s="243"/>
    </row>
    <row r="63" spans="2:11" ht="15" customHeight="1">
      <c r="B63" s="242"/>
      <c r="C63" s="248"/>
      <c r="D63" s="346" t="s">
        <v>951</v>
      </c>
      <c r="E63" s="346"/>
      <c r="F63" s="346"/>
      <c r="G63" s="346"/>
      <c r="H63" s="346"/>
      <c r="I63" s="346"/>
      <c r="J63" s="346"/>
      <c r="K63" s="243"/>
    </row>
    <row r="64" spans="2:11" ht="15" customHeight="1">
      <c r="B64" s="242"/>
      <c r="C64" s="248"/>
      <c r="D64" s="350" t="s">
        <v>952</v>
      </c>
      <c r="E64" s="350"/>
      <c r="F64" s="350"/>
      <c r="G64" s="350"/>
      <c r="H64" s="350"/>
      <c r="I64" s="350"/>
      <c r="J64" s="350"/>
      <c r="K64" s="243"/>
    </row>
    <row r="65" spans="2:11" ht="15" customHeight="1">
      <c r="B65" s="242"/>
      <c r="C65" s="248"/>
      <c r="D65" s="346" t="s">
        <v>953</v>
      </c>
      <c r="E65" s="346"/>
      <c r="F65" s="346"/>
      <c r="G65" s="346"/>
      <c r="H65" s="346"/>
      <c r="I65" s="346"/>
      <c r="J65" s="346"/>
      <c r="K65" s="243"/>
    </row>
    <row r="66" spans="2:11" ht="15" customHeight="1">
      <c r="B66" s="242"/>
      <c r="C66" s="248"/>
      <c r="D66" s="346" t="s">
        <v>954</v>
      </c>
      <c r="E66" s="346"/>
      <c r="F66" s="346"/>
      <c r="G66" s="346"/>
      <c r="H66" s="346"/>
      <c r="I66" s="346"/>
      <c r="J66" s="346"/>
      <c r="K66" s="243"/>
    </row>
    <row r="67" spans="2:11" ht="15" customHeight="1">
      <c r="B67" s="242"/>
      <c r="C67" s="248"/>
      <c r="D67" s="346" t="s">
        <v>955</v>
      </c>
      <c r="E67" s="346"/>
      <c r="F67" s="346"/>
      <c r="G67" s="346"/>
      <c r="H67" s="346"/>
      <c r="I67" s="346"/>
      <c r="J67" s="346"/>
      <c r="K67" s="243"/>
    </row>
    <row r="68" spans="2:11" ht="15" customHeight="1">
      <c r="B68" s="242"/>
      <c r="C68" s="248"/>
      <c r="D68" s="346" t="s">
        <v>956</v>
      </c>
      <c r="E68" s="346"/>
      <c r="F68" s="346"/>
      <c r="G68" s="346"/>
      <c r="H68" s="346"/>
      <c r="I68" s="346"/>
      <c r="J68" s="346"/>
      <c r="K68" s="243"/>
    </row>
    <row r="69" spans="2:11" ht="12.75" customHeight="1">
      <c r="B69" s="252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ht="18.75" customHeight="1"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spans="2:11" ht="18.75" customHeight="1"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2:11" ht="7.5" customHeight="1">
      <c r="B72" s="257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45" customHeight="1">
      <c r="B73" s="260"/>
      <c r="C73" s="351" t="s">
        <v>89</v>
      </c>
      <c r="D73" s="351"/>
      <c r="E73" s="351"/>
      <c r="F73" s="351"/>
      <c r="G73" s="351"/>
      <c r="H73" s="351"/>
      <c r="I73" s="351"/>
      <c r="J73" s="351"/>
      <c r="K73" s="261"/>
    </row>
    <row r="74" spans="2:11" ht="17.25" customHeight="1">
      <c r="B74" s="260"/>
      <c r="C74" s="262" t="s">
        <v>957</v>
      </c>
      <c r="D74" s="262"/>
      <c r="E74" s="262"/>
      <c r="F74" s="262" t="s">
        <v>958</v>
      </c>
      <c r="G74" s="263"/>
      <c r="H74" s="262" t="s">
        <v>122</v>
      </c>
      <c r="I74" s="262" t="s">
        <v>52</v>
      </c>
      <c r="J74" s="262" t="s">
        <v>959</v>
      </c>
      <c r="K74" s="261"/>
    </row>
    <row r="75" spans="2:11" ht="17.25" customHeight="1">
      <c r="B75" s="260"/>
      <c r="C75" s="264" t="s">
        <v>960</v>
      </c>
      <c r="D75" s="264"/>
      <c r="E75" s="264"/>
      <c r="F75" s="265" t="s">
        <v>961</v>
      </c>
      <c r="G75" s="266"/>
      <c r="H75" s="264"/>
      <c r="I75" s="264"/>
      <c r="J75" s="264" t="s">
        <v>962</v>
      </c>
      <c r="K75" s="261"/>
    </row>
    <row r="76" spans="2:11" ht="5.25" customHeight="1">
      <c r="B76" s="260"/>
      <c r="C76" s="267"/>
      <c r="D76" s="267"/>
      <c r="E76" s="267"/>
      <c r="F76" s="267"/>
      <c r="G76" s="268"/>
      <c r="H76" s="267"/>
      <c r="I76" s="267"/>
      <c r="J76" s="267"/>
      <c r="K76" s="261"/>
    </row>
    <row r="77" spans="2:11" ht="15" customHeight="1">
      <c r="B77" s="260"/>
      <c r="C77" s="250" t="s">
        <v>48</v>
      </c>
      <c r="D77" s="267"/>
      <c r="E77" s="267"/>
      <c r="F77" s="269" t="s">
        <v>963</v>
      </c>
      <c r="G77" s="268"/>
      <c r="H77" s="250" t="s">
        <v>964</v>
      </c>
      <c r="I77" s="250" t="s">
        <v>965</v>
      </c>
      <c r="J77" s="250">
        <v>20</v>
      </c>
      <c r="K77" s="261"/>
    </row>
    <row r="78" spans="2:11" ht="15" customHeight="1">
      <c r="B78" s="260"/>
      <c r="C78" s="250" t="s">
        <v>966</v>
      </c>
      <c r="D78" s="250"/>
      <c r="E78" s="250"/>
      <c r="F78" s="269" t="s">
        <v>963</v>
      </c>
      <c r="G78" s="268"/>
      <c r="H78" s="250" t="s">
        <v>967</v>
      </c>
      <c r="I78" s="250" t="s">
        <v>965</v>
      </c>
      <c r="J78" s="250">
        <v>120</v>
      </c>
      <c r="K78" s="261"/>
    </row>
    <row r="79" spans="2:11" ht="15" customHeight="1">
      <c r="B79" s="270"/>
      <c r="C79" s="250" t="s">
        <v>968</v>
      </c>
      <c r="D79" s="250"/>
      <c r="E79" s="250"/>
      <c r="F79" s="269" t="s">
        <v>969</v>
      </c>
      <c r="G79" s="268"/>
      <c r="H79" s="250" t="s">
        <v>970</v>
      </c>
      <c r="I79" s="250" t="s">
        <v>965</v>
      </c>
      <c r="J79" s="250">
        <v>50</v>
      </c>
      <c r="K79" s="261"/>
    </row>
    <row r="80" spans="2:11" ht="15" customHeight="1">
      <c r="B80" s="270"/>
      <c r="C80" s="250" t="s">
        <v>971</v>
      </c>
      <c r="D80" s="250"/>
      <c r="E80" s="250"/>
      <c r="F80" s="269" t="s">
        <v>963</v>
      </c>
      <c r="G80" s="268"/>
      <c r="H80" s="250" t="s">
        <v>972</v>
      </c>
      <c r="I80" s="250" t="s">
        <v>973</v>
      </c>
      <c r="J80" s="250"/>
      <c r="K80" s="261"/>
    </row>
    <row r="81" spans="2:11" ht="15" customHeight="1">
      <c r="B81" s="270"/>
      <c r="C81" s="271" t="s">
        <v>974</v>
      </c>
      <c r="D81" s="271"/>
      <c r="E81" s="271"/>
      <c r="F81" s="272" t="s">
        <v>969</v>
      </c>
      <c r="G81" s="271"/>
      <c r="H81" s="271" t="s">
        <v>975</v>
      </c>
      <c r="I81" s="271" t="s">
        <v>965</v>
      </c>
      <c r="J81" s="271">
        <v>15</v>
      </c>
      <c r="K81" s="261"/>
    </row>
    <row r="82" spans="2:11" ht="15" customHeight="1">
      <c r="B82" s="270"/>
      <c r="C82" s="271" t="s">
        <v>976</v>
      </c>
      <c r="D82" s="271"/>
      <c r="E82" s="271"/>
      <c r="F82" s="272" t="s">
        <v>969</v>
      </c>
      <c r="G82" s="271"/>
      <c r="H82" s="271" t="s">
        <v>977</v>
      </c>
      <c r="I82" s="271" t="s">
        <v>965</v>
      </c>
      <c r="J82" s="271">
        <v>15</v>
      </c>
      <c r="K82" s="261"/>
    </row>
    <row r="83" spans="2:11" ht="15" customHeight="1">
      <c r="B83" s="270"/>
      <c r="C83" s="271" t="s">
        <v>978</v>
      </c>
      <c r="D83" s="271"/>
      <c r="E83" s="271"/>
      <c r="F83" s="272" t="s">
        <v>969</v>
      </c>
      <c r="G83" s="271"/>
      <c r="H83" s="271" t="s">
        <v>979</v>
      </c>
      <c r="I83" s="271" t="s">
        <v>965</v>
      </c>
      <c r="J83" s="271">
        <v>20</v>
      </c>
      <c r="K83" s="261"/>
    </row>
    <row r="84" spans="2:11" ht="15" customHeight="1">
      <c r="B84" s="270"/>
      <c r="C84" s="271" t="s">
        <v>980</v>
      </c>
      <c r="D84" s="271"/>
      <c r="E84" s="271"/>
      <c r="F84" s="272" t="s">
        <v>969</v>
      </c>
      <c r="G84" s="271"/>
      <c r="H84" s="271" t="s">
        <v>981</v>
      </c>
      <c r="I84" s="271" t="s">
        <v>965</v>
      </c>
      <c r="J84" s="271">
        <v>20</v>
      </c>
      <c r="K84" s="261"/>
    </row>
    <row r="85" spans="2:11" ht="15" customHeight="1">
      <c r="B85" s="270"/>
      <c r="C85" s="250" t="s">
        <v>982</v>
      </c>
      <c r="D85" s="250"/>
      <c r="E85" s="250"/>
      <c r="F85" s="269" t="s">
        <v>969</v>
      </c>
      <c r="G85" s="268"/>
      <c r="H85" s="250" t="s">
        <v>983</v>
      </c>
      <c r="I85" s="250" t="s">
        <v>965</v>
      </c>
      <c r="J85" s="250">
        <v>50</v>
      </c>
      <c r="K85" s="261"/>
    </row>
    <row r="86" spans="2:11" ht="15" customHeight="1">
      <c r="B86" s="270"/>
      <c r="C86" s="250" t="s">
        <v>984</v>
      </c>
      <c r="D86" s="250"/>
      <c r="E86" s="250"/>
      <c r="F86" s="269" t="s">
        <v>969</v>
      </c>
      <c r="G86" s="268"/>
      <c r="H86" s="250" t="s">
        <v>985</v>
      </c>
      <c r="I86" s="250" t="s">
        <v>965</v>
      </c>
      <c r="J86" s="250">
        <v>20</v>
      </c>
      <c r="K86" s="261"/>
    </row>
    <row r="87" spans="2:11" ht="15" customHeight="1">
      <c r="B87" s="270"/>
      <c r="C87" s="250" t="s">
        <v>986</v>
      </c>
      <c r="D87" s="250"/>
      <c r="E87" s="250"/>
      <c r="F87" s="269" t="s">
        <v>969</v>
      </c>
      <c r="G87" s="268"/>
      <c r="H87" s="250" t="s">
        <v>987</v>
      </c>
      <c r="I87" s="250" t="s">
        <v>965</v>
      </c>
      <c r="J87" s="250">
        <v>20</v>
      </c>
      <c r="K87" s="261"/>
    </row>
    <row r="88" spans="2:11" ht="15" customHeight="1">
      <c r="B88" s="270"/>
      <c r="C88" s="250" t="s">
        <v>988</v>
      </c>
      <c r="D88" s="250"/>
      <c r="E88" s="250"/>
      <c r="F88" s="269" t="s">
        <v>969</v>
      </c>
      <c r="G88" s="268"/>
      <c r="H88" s="250" t="s">
        <v>989</v>
      </c>
      <c r="I88" s="250" t="s">
        <v>965</v>
      </c>
      <c r="J88" s="250">
        <v>50</v>
      </c>
      <c r="K88" s="261"/>
    </row>
    <row r="89" spans="2:11" ht="15" customHeight="1">
      <c r="B89" s="270"/>
      <c r="C89" s="250" t="s">
        <v>990</v>
      </c>
      <c r="D89" s="250"/>
      <c r="E89" s="250"/>
      <c r="F89" s="269" t="s">
        <v>969</v>
      </c>
      <c r="G89" s="268"/>
      <c r="H89" s="250" t="s">
        <v>990</v>
      </c>
      <c r="I89" s="250" t="s">
        <v>965</v>
      </c>
      <c r="J89" s="250">
        <v>50</v>
      </c>
      <c r="K89" s="261"/>
    </row>
    <row r="90" spans="2:11" ht="15" customHeight="1">
      <c r="B90" s="270"/>
      <c r="C90" s="250" t="s">
        <v>127</v>
      </c>
      <c r="D90" s="250"/>
      <c r="E90" s="250"/>
      <c r="F90" s="269" t="s">
        <v>969</v>
      </c>
      <c r="G90" s="268"/>
      <c r="H90" s="250" t="s">
        <v>991</v>
      </c>
      <c r="I90" s="250" t="s">
        <v>965</v>
      </c>
      <c r="J90" s="250">
        <v>255</v>
      </c>
      <c r="K90" s="261"/>
    </row>
    <row r="91" spans="2:11" ht="15" customHeight="1">
      <c r="B91" s="270"/>
      <c r="C91" s="250" t="s">
        <v>992</v>
      </c>
      <c r="D91" s="250"/>
      <c r="E91" s="250"/>
      <c r="F91" s="269" t="s">
        <v>963</v>
      </c>
      <c r="G91" s="268"/>
      <c r="H91" s="250" t="s">
        <v>993</v>
      </c>
      <c r="I91" s="250" t="s">
        <v>994</v>
      </c>
      <c r="J91" s="250"/>
      <c r="K91" s="261"/>
    </row>
    <row r="92" spans="2:11" ht="15" customHeight="1">
      <c r="B92" s="270"/>
      <c r="C92" s="250" t="s">
        <v>995</v>
      </c>
      <c r="D92" s="250"/>
      <c r="E92" s="250"/>
      <c r="F92" s="269" t="s">
        <v>963</v>
      </c>
      <c r="G92" s="268"/>
      <c r="H92" s="250" t="s">
        <v>996</v>
      </c>
      <c r="I92" s="250" t="s">
        <v>997</v>
      </c>
      <c r="J92" s="250"/>
      <c r="K92" s="261"/>
    </row>
    <row r="93" spans="2:11" ht="15" customHeight="1">
      <c r="B93" s="270"/>
      <c r="C93" s="250" t="s">
        <v>998</v>
      </c>
      <c r="D93" s="250"/>
      <c r="E93" s="250"/>
      <c r="F93" s="269" t="s">
        <v>963</v>
      </c>
      <c r="G93" s="268"/>
      <c r="H93" s="250" t="s">
        <v>998</v>
      </c>
      <c r="I93" s="250" t="s">
        <v>997</v>
      </c>
      <c r="J93" s="250"/>
      <c r="K93" s="261"/>
    </row>
    <row r="94" spans="2:11" ht="15" customHeight="1">
      <c r="B94" s="270"/>
      <c r="C94" s="250" t="s">
        <v>33</v>
      </c>
      <c r="D94" s="250"/>
      <c r="E94" s="250"/>
      <c r="F94" s="269" t="s">
        <v>963</v>
      </c>
      <c r="G94" s="268"/>
      <c r="H94" s="250" t="s">
        <v>999</v>
      </c>
      <c r="I94" s="250" t="s">
        <v>997</v>
      </c>
      <c r="J94" s="250"/>
      <c r="K94" s="261"/>
    </row>
    <row r="95" spans="2:11" ht="15" customHeight="1">
      <c r="B95" s="270"/>
      <c r="C95" s="250" t="s">
        <v>43</v>
      </c>
      <c r="D95" s="250"/>
      <c r="E95" s="250"/>
      <c r="F95" s="269" t="s">
        <v>963</v>
      </c>
      <c r="G95" s="268"/>
      <c r="H95" s="250" t="s">
        <v>1000</v>
      </c>
      <c r="I95" s="250" t="s">
        <v>997</v>
      </c>
      <c r="J95" s="250"/>
      <c r="K95" s="261"/>
    </row>
    <row r="96" spans="2:11" ht="15" customHeight="1">
      <c r="B96" s="273"/>
      <c r="C96" s="274"/>
      <c r="D96" s="274"/>
      <c r="E96" s="274"/>
      <c r="F96" s="274"/>
      <c r="G96" s="274"/>
      <c r="H96" s="274"/>
      <c r="I96" s="274"/>
      <c r="J96" s="274"/>
      <c r="K96" s="275"/>
    </row>
    <row r="97" spans="2:11" ht="18.75" customHeight="1">
      <c r="B97" s="276"/>
      <c r="C97" s="277"/>
      <c r="D97" s="277"/>
      <c r="E97" s="277"/>
      <c r="F97" s="277"/>
      <c r="G97" s="277"/>
      <c r="H97" s="277"/>
      <c r="I97" s="277"/>
      <c r="J97" s="277"/>
      <c r="K97" s="276"/>
    </row>
    <row r="98" spans="2:11" ht="18.75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spans="2:11" ht="7.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9"/>
    </row>
    <row r="100" spans="2:11" ht="45" customHeight="1">
      <c r="B100" s="260"/>
      <c r="C100" s="351" t="s">
        <v>1001</v>
      </c>
      <c r="D100" s="351"/>
      <c r="E100" s="351"/>
      <c r="F100" s="351"/>
      <c r="G100" s="351"/>
      <c r="H100" s="351"/>
      <c r="I100" s="351"/>
      <c r="J100" s="351"/>
      <c r="K100" s="261"/>
    </row>
    <row r="101" spans="2:11" ht="17.25" customHeight="1">
      <c r="B101" s="260"/>
      <c r="C101" s="262" t="s">
        <v>957</v>
      </c>
      <c r="D101" s="262"/>
      <c r="E101" s="262"/>
      <c r="F101" s="262" t="s">
        <v>958</v>
      </c>
      <c r="G101" s="263"/>
      <c r="H101" s="262" t="s">
        <v>122</v>
      </c>
      <c r="I101" s="262" t="s">
        <v>52</v>
      </c>
      <c r="J101" s="262" t="s">
        <v>959</v>
      </c>
      <c r="K101" s="261"/>
    </row>
    <row r="102" spans="2:11" ht="17.25" customHeight="1">
      <c r="B102" s="260"/>
      <c r="C102" s="264" t="s">
        <v>960</v>
      </c>
      <c r="D102" s="264"/>
      <c r="E102" s="264"/>
      <c r="F102" s="265" t="s">
        <v>961</v>
      </c>
      <c r="G102" s="266"/>
      <c r="H102" s="264"/>
      <c r="I102" s="264"/>
      <c r="J102" s="264" t="s">
        <v>962</v>
      </c>
      <c r="K102" s="261"/>
    </row>
    <row r="103" spans="2:11" ht="5.25" customHeight="1">
      <c r="B103" s="260"/>
      <c r="C103" s="262"/>
      <c r="D103" s="262"/>
      <c r="E103" s="262"/>
      <c r="F103" s="262"/>
      <c r="G103" s="278"/>
      <c r="H103" s="262"/>
      <c r="I103" s="262"/>
      <c r="J103" s="262"/>
      <c r="K103" s="261"/>
    </row>
    <row r="104" spans="2:11" ht="15" customHeight="1">
      <c r="B104" s="260"/>
      <c r="C104" s="250" t="s">
        <v>48</v>
      </c>
      <c r="D104" s="267"/>
      <c r="E104" s="267"/>
      <c r="F104" s="269" t="s">
        <v>963</v>
      </c>
      <c r="G104" s="278"/>
      <c r="H104" s="250" t="s">
        <v>1002</v>
      </c>
      <c r="I104" s="250" t="s">
        <v>965</v>
      </c>
      <c r="J104" s="250">
        <v>20</v>
      </c>
      <c r="K104" s="261"/>
    </row>
    <row r="105" spans="2:11" ht="15" customHeight="1">
      <c r="B105" s="260"/>
      <c r="C105" s="250" t="s">
        <v>966</v>
      </c>
      <c r="D105" s="250"/>
      <c r="E105" s="250"/>
      <c r="F105" s="269" t="s">
        <v>963</v>
      </c>
      <c r="G105" s="250"/>
      <c r="H105" s="250" t="s">
        <v>1002</v>
      </c>
      <c r="I105" s="250" t="s">
        <v>965</v>
      </c>
      <c r="J105" s="250">
        <v>120</v>
      </c>
      <c r="K105" s="261"/>
    </row>
    <row r="106" spans="2:11" ht="15" customHeight="1">
      <c r="B106" s="270"/>
      <c r="C106" s="250" t="s">
        <v>968</v>
      </c>
      <c r="D106" s="250"/>
      <c r="E106" s="250"/>
      <c r="F106" s="269" t="s">
        <v>969</v>
      </c>
      <c r="G106" s="250"/>
      <c r="H106" s="250" t="s">
        <v>1002</v>
      </c>
      <c r="I106" s="250" t="s">
        <v>965</v>
      </c>
      <c r="J106" s="250">
        <v>50</v>
      </c>
      <c r="K106" s="261"/>
    </row>
    <row r="107" spans="2:11" ht="15" customHeight="1">
      <c r="B107" s="270"/>
      <c r="C107" s="250" t="s">
        <v>971</v>
      </c>
      <c r="D107" s="250"/>
      <c r="E107" s="250"/>
      <c r="F107" s="269" t="s">
        <v>963</v>
      </c>
      <c r="G107" s="250"/>
      <c r="H107" s="250" t="s">
        <v>1002</v>
      </c>
      <c r="I107" s="250" t="s">
        <v>973</v>
      </c>
      <c r="J107" s="250"/>
      <c r="K107" s="261"/>
    </row>
    <row r="108" spans="2:11" ht="15" customHeight="1">
      <c r="B108" s="270"/>
      <c r="C108" s="250" t="s">
        <v>982</v>
      </c>
      <c r="D108" s="250"/>
      <c r="E108" s="250"/>
      <c r="F108" s="269" t="s">
        <v>969</v>
      </c>
      <c r="G108" s="250"/>
      <c r="H108" s="250" t="s">
        <v>1002</v>
      </c>
      <c r="I108" s="250" t="s">
        <v>965</v>
      </c>
      <c r="J108" s="250">
        <v>50</v>
      </c>
      <c r="K108" s="261"/>
    </row>
    <row r="109" spans="2:11" ht="15" customHeight="1">
      <c r="B109" s="270"/>
      <c r="C109" s="250" t="s">
        <v>990</v>
      </c>
      <c r="D109" s="250"/>
      <c r="E109" s="250"/>
      <c r="F109" s="269" t="s">
        <v>969</v>
      </c>
      <c r="G109" s="250"/>
      <c r="H109" s="250" t="s">
        <v>1002</v>
      </c>
      <c r="I109" s="250" t="s">
        <v>965</v>
      </c>
      <c r="J109" s="250">
        <v>50</v>
      </c>
      <c r="K109" s="261"/>
    </row>
    <row r="110" spans="2:11" ht="15" customHeight="1">
      <c r="B110" s="270"/>
      <c r="C110" s="250" t="s">
        <v>988</v>
      </c>
      <c r="D110" s="250"/>
      <c r="E110" s="250"/>
      <c r="F110" s="269" t="s">
        <v>969</v>
      </c>
      <c r="G110" s="250"/>
      <c r="H110" s="250" t="s">
        <v>1002</v>
      </c>
      <c r="I110" s="250" t="s">
        <v>965</v>
      </c>
      <c r="J110" s="250">
        <v>50</v>
      </c>
      <c r="K110" s="261"/>
    </row>
    <row r="111" spans="2:11" ht="15" customHeight="1">
      <c r="B111" s="270"/>
      <c r="C111" s="250" t="s">
        <v>48</v>
      </c>
      <c r="D111" s="250"/>
      <c r="E111" s="250"/>
      <c r="F111" s="269" t="s">
        <v>963</v>
      </c>
      <c r="G111" s="250"/>
      <c r="H111" s="250" t="s">
        <v>1003</v>
      </c>
      <c r="I111" s="250" t="s">
        <v>965</v>
      </c>
      <c r="J111" s="250">
        <v>20</v>
      </c>
      <c r="K111" s="261"/>
    </row>
    <row r="112" spans="2:11" ht="15" customHeight="1">
      <c r="B112" s="270"/>
      <c r="C112" s="250" t="s">
        <v>1004</v>
      </c>
      <c r="D112" s="250"/>
      <c r="E112" s="250"/>
      <c r="F112" s="269" t="s">
        <v>963</v>
      </c>
      <c r="G112" s="250"/>
      <c r="H112" s="250" t="s">
        <v>1005</v>
      </c>
      <c r="I112" s="250" t="s">
        <v>965</v>
      </c>
      <c r="J112" s="250">
        <v>120</v>
      </c>
      <c r="K112" s="261"/>
    </row>
    <row r="113" spans="2:11" ht="15" customHeight="1">
      <c r="B113" s="270"/>
      <c r="C113" s="250" t="s">
        <v>33</v>
      </c>
      <c r="D113" s="250"/>
      <c r="E113" s="250"/>
      <c r="F113" s="269" t="s">
        <v>963</v>
      </c>
      <c r="G113" s="250"/>
      <c r="H113" s="250" t="s">
        <v>1006</v>
      </c>
      <c r="I113" s="250" t="s">
        <v>997</v>
      </c>
      <c r="J113" s="250"/>
      <c r="K113" s="261"/>
    </row>
    <row r="114" spans="2:11" ht="15" customHeight="1">
      <c r="B114" s="270"/>
      <c r="C114" s="250" t="s">
        <v>43</v>
      </c>
      <c r="D114" s="250"/>
      <c r="E114" s="250"/>
      <c r="F114" s="269" t="s">
        <v>963</v>
      </c>
      <c r="G114" s="250"/>
      <c r="H114" s="250" t="s">
        <v>1007</v>
      </c>
      <c r="I114" s="250" t="s">
        <v>997</v>
      </c>
      <c r="J114" s="250"/>
      <c r="K114" s="261"/>
    </row>
    <row r="115" spans="2:11" ht="15" customHeight="1">
      <c r="B115" s="270"/>
      <c r="C115" s="250" t="s">
        <v>52</v>
      </c>
      <c r="D115" s="250"/>
      <c r="E115" s="250"/>
      <c r="F115" s="269" t="s">
        <v>963</v>
      </c>
      <c r="G115" s="250"/>
      <c r="H115" s="250" t="s">
        <v>1008</v>
      </c>
      <c r="I115" s="250" t="s">
        <v>1009</v>
      </c>
      <c r="J115" s="250"/>
      <c r="K115" s="261"/>
    </row>
    <row r="116" spans="2:11" ht="15" customHeight="1">
      <c r="B116" s="273"/>
      <c r="C116" s="279"/>
      <c r="D116" s="279"/>
      <c r="E116" s="279"/>
      <c r="F116" s="279"/>
      <c r="G116" s="279"/>
      <c r="H116" s="279"/>
      <c r="I116" s="279"/>
      <c r="J116" s="279"/>
      <c r="K116" s="275"/>
    </row>
    <row r="117" spans="2:11" ht="18.75" customHeight="1">
      <c r="B117" s="247"/>
      <c r="C117" s="245"/>
      <c r="D117" s="245"/>
      <c r="E117" s="245"/>
      <c r="F117" s="280"/>
      <c r="G117" s="245"/>
      <c r="H117" s="245"/>
      <c r="I117" s="245"/>
      <c r="J117" s="245"/>
      <c r="K117" s="247"/>
    </row>
    <row r="118" spans="2:11" ht="18.75" customHeight="1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2:11" ht="7.5" customHeight="1">
      <c r="B119" s="281"/>
      <c r="C119" s="282"/>
      <c r="D119" s="282"/>
      <c r="E119" s="282"/>
      <c r="F119" s="282"/>
      <c r="G119" s="282"/>
      <c r="H119" s="282"/>
      <c r="I119" s="282"/>
      <c r="J119" s="282"/>
      <c r="K119" s="283"/>
    </row>
    <row r="120" spans="2:11" ht="45" customHeight="1">
      <c r="B120" s="284"/>
      <c r="C120" s="344" t="s">
        <v>1010</v>
      </c>
      <c r="D120" s="344"/>
      <c r="E120" s="344"/>
      <c r="F120" s="344"/>
      <c r="G120" s="344"/>
      <c r="H120" s="344"/>
      <c r="I120" s="344"/>
      <c r="J120" s="344"/>
      <c r="K120" s="285"/>
    </row>
    <row r="121" spans="2:11" ht="17.25" customHeight="1">
      <c r="B121" s="286"/>
      <c r="C121" s="262" t="s">
        <v>957</v>
      </c>
      <c r="D121" s="262"/>
      <c r="E121" s="262"/>
      <c r="F121" s="262" t="s">
        <v>958</v>
      </c>
      <c r="G121" s="263"/>
      <c r="H121" s="262" t="s">
        <v>122</v>
      </c>
      <c r="I121" s="262" t="s">
        <v>52</v>
      </c>
      <c r="J121" s="262" t="s">
        <v>959</v>
      </c>
      <c r="K121" s="287"/>
    </row>
    <row r="122" spans="2:11" ht="17.25" customHeight="1">
      <c r="B122" s="286"/>
      <c r="C122" s="264" t="s">
        <v>960</v>
      </c>
      <c r="D122" s="264"/>
      <c r="E122" s="264"/>
      <c r="F122" s="265" t="s">
        <v>961</v>
      </c>
      <c r="G122" s="266"/>
      <c r="H122" s="264"/>
      <c r="I122" s="264"/>
      <c r="J122" s="264" t="s">
        <v>962</v>
      </c>
      <c r="K122" s="287"/>
    </row>
    <row r="123" spans="2:11" ht="5.25" customHeight="1">
      <c r="B123" s="288"/>
      <c r="C123" s="267"/>
      <c r="D123" s="267"/>
      <c r="E123" s="267"/>
      <c r="F123" s="267"/>
      <c r="G123" s="250"/>
      <c r="H123" s="267"/>
      <c r="I123" s="267"/>
      <c r="J123" s="267"/>
      <c r="K123" s="289"/>
    </row>
    <row r="124" spans="2:11" ht="15" customHeight="1">
      <c r="B124" s="288"/>
      <c r="C124" s="250" t="s">
        <v>966</v>
      </c>
      <c r="D124" s="267"/>
      <c r="E124" s="267"/>
      <c r="F124" s="269" t="s">
        <v>963</v>
      </c>
      <c r="G124" s="250"/>
      <c r="H124" s="250" t="s">
        <v>1002</v>
      </c>
      <c r="I124" s="250" t="s">
        <v>965</v>
      </c>
      <c r="J124" s="250">
        <v>120</v>
      </c>
      <c r="K124" s="290"/>
    </row>
    <row r="125" spans="2:11" ht="15" customHeight="1">
      <c r="B125" s="288"/>
      <c r="C125" s="250" t="s">
        <v>1011</v>
      </c>
      <c r="D125" s="250"/>
      <c r="E125" s="250"/>
      <c r="F125" s="269" t="s">
        <v>963</v>
      </c>
      <c r="G125" s="250"/>
      <c r="H125" s="250" t="s">
        <v>1012</v>
      </c>
      <c r="I125" s="250" t="s">
        <v>965</v>
      </c>
      <c r="J125" s="250" t="s">
        <v>1013</v>
      </c>
      <c r="K125" s="290"/>
    </row>
    <row r="126" spans="2:11" ht="15" customHeight="1">
      <c r="B126" s="288"/>
      <c r="C126" s="250" t="s">
        <v>912</v>
      </c>
      <c r="D126" s="250"/>
      <c r="E126" s="250"/>
      <c r="F126" s="269" t="s">
        <v>963</v>
      </c>
      <c r="G126" s="250"/>
      <c r="H126" s="250" t="s">
        <v>1014</v>
      </c>
      <c r="I126" s="250" t="s">
        <v>965</v>
      </c>
      <c r="J126" s="250" t="s">
        <v>1013</v>
      </c>
      <c r="K126" s="290"/>
    </row>
    <row r="127" spans="2:11" ht="15" customHeight="1">
      <c r="B127" s="288"/>
      <c r="C127" s="250" t="s">
        <v>974</v>
      </c>
      <c r="D127" s="250"/>
      <c r="E127" s="250"/>
      <c r="F127" s="269" t="s">
        <v>969</v>
      </c>
      <c r="G127" s="250"/>
      <c r="H127" s="250" t="s">
        <v>975</v>
      </c>
      <c r="I127" s="250" t="s">
        <v>965</v>
      </c>
      <c r="J127" s="250">
        <v>15</v>
      </c>
      <c r="K127" s="290"/>
    </row>
    <row r="128" spans="2:11" ht="15" customHeight="1">
      <c r="B128" s="288"/>
      <c r="C128" s="271" t="s">
        <v>976</v>
      </c>
      <c r="D128" s="271"/>
      <c r="E128" s="271"/>
      <c r="F128" s="272" t="s">
        <v>969</v>
      </c>
      <c r="G128" s="271"/>
      <c r="H128" s="271" t="s">
        <v>977</v>
      </c>
      <c r="I128" s="271" t="s">
        <v>965</v>
      </c>
      <c r="J128" s="271">
        <v>15</v>
      </c>
      <c r="K128" s="290"/>
    </row>
    <row r="129" spans="2:11" ht="15" customHeight="1">
      <c r="B129" s="288"/>
      <c r="C129" s="271" t="s">
        <v>978</v>
      </c>
      <c r="D129" s="271"/>
      <c r="E129" s="271"/>
      <c r="F129" s="272" t="s">
        <v>969</v>
      </c>
      <c r="G129" s="271"/>
      <c r="H129" s="271" t="s">
        <v>979</v>
      </c>
      <c r="I129" s="271" t="s">
        <v>965</v>
      </c>
      <c r="J129" s="271">
        <v>20</v>
      </c>
      <c r="K129" s="290"/>
    </row>
    <row r="130" spans="2:11" ht="15" customHeight="1">
      <c r="B130" s="288"/>
      <c r="C130" s="271" t="s">
        <v>980</v>
      </c>
      <c r="D130" s="271"/>
      <c r="E130" s="271"/>
      <c r="F130" s="272" t="s">
        <v>969</v>
      </c>
      <c r="G130" s="271"/>
      <c r="H130" s="271" t="s">
        <v>981</v>
      </c>
      <c r="I130" s="271" t="s">
        <v>965</v>
      </c>
      <c r="J130" s="271">
        <v>20</v>
      </c>
      <c r="K130" s="290"/>
    </row>
    <row r="131" spans="2:11" ht="15" customHeight="1">
      <c r="B131" s="288"/>
      <c r="C131" s="250" t="s">
        <v>968</v>
      </c>
      <c r="D131" s="250"/>
      <c r="E131" s="250"/>
      <c r="F131" s="269" t="s">
        <v>969</v>
      </c>
      <c r="G131" s="250"/>
      <c r="H131" s="250" t="s">
        <v>1002</v>
      </c>
      <c r="I131" s="250" t="s">
        <v>965</v>
      </c>
      <c r="J131" s="250">
        <v>50</v>
      </c>
      <c r="K131" s="290"/>
    </row>
    <row r="132" spans="2:11" ht="15" customHeight="1">
      <c r="B132" s="288"/>
      <c r="C132" s="250" t="s">
        <v>982</v>
      </c>
      <c r="D132" s="250"/>
      <c r="E132" s="250"/>
      <c r="F132" s="269" t="s">
        <v>969</v>
      </c>
      <c r="G132" s="250"/>
      <c r="H132" s="250" t="s">
        <v>1002</v>
      </c>
      <c r="I132" s="250" t="s">
        <v>965</v>
      </c>
      <c r="J132" s="250">
        <v>50</v>
      </c>
      <c r="K132" s="290"/>
    </row>
    <row r="133" spans="2:11" ht="15" customHeight="1">
      <c r="B133" s="288"/>
      <c r="C133" s="250" t="s">
        <v>988</v>
      </c>
      <c r="D133" s="250"/>
      <c r="E133" s="250"/>
      <c r="F133" s="269" t="s">
        <v>969</v>
      </c>
      <c r="G133" s="250"/>
      <c r="H133" s="250" t="s">
        <v>1002</v>
      </c>
      <c r="I133" s="250" t="s">
        <v>965</v>
      </c>
      <c r="J133" s="250">
        <v>50</v>
      </c>
      <c r="K133" s="290"/>
    </row>
    <row r="134" spans="2:11" ht="15" customHeight="1">
      <c r="B134" s="288"/>
      <c r="C134" s="250" t="s">
        <v>990</v>
      </c>
      <c r="D134" s="250"/>
      <c r="E134" s="250"/>
      <c r="F134" s="269" t="s">
        <v>969</v>
      </c>
      <c r="G134" s="250"/>
      <c r="H134" s="250" t="s">
        <v>1002</v>
      </c>
      <c r="I134" s="250" t="s">
        <v>965</v>
      </c>
      <c r="J134" s="250">
        <v>50</v>
      </c>
      <c r="K134" s="290"/>
    </row>
    <row r="135" spans="2:11" ht="15" customHeight="1">
      <c r="B135" s="288"/>
      <c r="C135" s="250" t="s">
        <v>127</v>
      </c>
      <c r="D135" s="250"/>
      <c r="E135" s="250"/>
      <c r="F135" s="269" t="s">
        <v>969</v>
      </c>
      <c r="G135" s="250"/>
      <c r="H135" s="250" t="s">
        <v>1015</v>
      </c>
      <c r="I135" s="250" t="s">
        <v>965</v>
      </c>
      <c r="J135" s="250">
        <v>255</v>
      </c>
      <c r="K135" s="290"/>
    </row>
    <row r="136" spans="2:11" ht="15" customHeight="1">
      <c r="B136" s="288"/>
      <c r="C136" s="250" t="s">
        <v>992</v>
      </c>
      <c r="D136" s="250"/>
      <c r="E136" s="250"/>
      <c r="F136" s="269" t="s">
        <v>963</v>
      </c>
      <c r="G136" s="250"/>
      <c r="H136" s="250" t="s">
        <v>1016</v>
      </c>
      <c r="I136" s="250" t="s">
        <v>994</v>
      </c>
      <c r="J136" s="250"/>
      <c r="K136" s="290"/>
    </row>
    <row r="137" spans="2:11" ht="15" customHeight="1">
      <c r="B137" s="288"/>
      <c r="C137" s="250" t="s">
        <v>995</v>
      </c>
      <c r="D137" s="250"/>
      <c r="E137" s="250"/>
      <c r="F137" s="269" t="s">
        <v>963</v>
      </c>
      <c r="G137" s="250"/>
      <c r="H137" s="250" t="s">
        <v>1017</v>
      </c>
      <c r="I137" s="250" t="s">
        <v>997</v>
      </c>
      <c r="J137" s="250"/>
      <c r="K137" s="290"/>
    </row>
    <row r="138" spans="2:11" ht="15" customHeight="1">
      <c r="B138" s="288"/>
      <c r="C138" s="250" t="s">
        <v>998</v>
      </c>
      <c r="D138" s="250"/>
      <c r="E138" s="250"/>
      <c r="F138" s="269" t="s">
        <v>963</v>
      </c>
      <c r="G138" s="250"/>
      <c r="H138" s="250" t="s">
        <v>998</v>
      </c>
      <c r="I138" s="250" t="s">
        <v>997</v>
      </c>
      <c r="J138" s="250"/>
      <c r="K138" s="290"/>
    </row>
    <row r="139" spans="2:11" ht="15" customHeight="1">
      <c r="B139" s="288"/>
      <c r="C139" s="250" t="s">
        <v>33</v>
      </c>
      <c r="D139" s="250"/>
      <c r="E139" s="250"/>
      <c r="F139" s="269" t="s">
        <v>963</v>
      </c>
      <c r="G139" s="250"/>
      <c r="H139" s="250" t="s">
        <v>1018</v>
      </c>
      <c r="I139" s="250" t="s">
        <v>997</v>
      </c>
      <c r="J139" s="250"/>
      <c r="K139" s="290"/>
    </row>
    <row r="140" spans="2:11" ht="15" customHeight="1">
      <c r="B140" s="288"/>
      <c r="C140" s="250" t="s">
        <v>1019</v>
      </c>
      <c r="D140" s="250"/>
      <c r="E140" s="250"/>
      <c r="F140" s="269" t="s">
        <v>963</v>
      </c>
      <c r="G140" s="250"/>
      <c r="H140" s="250" t="s">
        <v>1020</v>
      </c>
      <c r="I140" s="250" t="s">
        <v>997</v>
      </c>
      <c r="J140" s="250"/>
      <c r="K140" s="290"/>
    </row>
    <row r="141" spans="2:11" ht="15" customHeight="1">
      <c r="B141" s="291"/>
      <c r="C141" s="292"/>
      <c r="D141" s="292"/>
      <c r="E141" s="292"/>
      <c r="F141" s="292"/>
      <c r="G141" s="292"/>
      <c r="H141" s="292"/>
      <c r="I141" s="292"/>
      <c r="J141" s="292"/>
      <c r="K141" s="293"/>
    </row>
    <row r="142" spans="2:11" ht="18.75" customHeight="1">
      <c r="B142" s="245"/>
      <c r="C142" s="245"/>
      <c r="D142" s="245"/>
      <c r="E142" s="245"/>
      <c r="F142" s="280"/>
      <c r="G142" s="245"/>
      <c r="H142" s="245"/>
      <c r="I142" s="245"/>
      <c r="J142" s="245"/>
      <c r="K142" s="245"/>
    </row>
    <row r="143" spans="2:11" ht="18.75" customHeight="1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spans="2:11" ht="7.5" customHeight="1"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</row>
    <row r="145" spans="2:11" ht="45" customHeight="1">
      <c r="B145" s="260"/>
      <c r="C145" s="351" t="s">
        <v>1021</v>
      </c>
      <c r="D145" s="351"/>
      <c r="E145" s="351"/>
      <c r="F145" s="351"/>
      <c r="G145" s="351"/>
      <c r="H145" s="351"/>
      <c r="I145" s="351"/>
      <c r="J145" s="351"/>
      <c r="K145" s="261"/>
    </row>
    <row r="146" spans="2:11" ht="17.25" customHeight="1">
      <c r="B146" s="260"/>
      <c r="C146" s="262" t="s">
        <v>957</v>
      </c>
      <c r="D146" s="262"/>
      <c r="E146" s="262"/>
      <c r="F146" s="262" t="s">
        <v>958</v>
      </c>
      <c r="G146" s="263"/>
      <c r="H146" s="262" t="s">
        <v>122</v>
      </c>
      <c r="I146" s="262" t="s">
        <v>52</v>
      </c>
      <c r="J146" s="262" t="s">
        <v>959</v>
      </c>
      <c r="K146" s="261"/>
    </row>
    <row r="147" spans="2:11" ht="17.25" customHeight="1">
      <c r="B147" s="260"/>
      <c r="C147" s="264" t="s">
        <v>960</v>
      </c>
      <c r="D147" s="264"/>
      <c r="E147" s="264"/>
      <c r="F147" s="265" t="s">
        <v>961</v>
      </c>
      <c r="G147" s="266"/>
      <c r="H147" s="264"/>
      <c r="I147" s="264"/>
      <c r="J147" s="264" t="s">
        <v>962</v>
      </c>
      <c r="K147" s="261"/>
    </row>
    <row r="148" spans="2:11" ht="5.25" customHeight="1">
      <c r="B148" s="270"/>
      <c r="C148" s="267"/>
      <c r="D148" s="267"/>
      <c r="E148" s="267"/>
      <c r="F148" s="267"/>
      <c r="G148" s="268"/>
      <c r="H148" s="267"/>
      <c r="I148" s="267"/>
      <c r="J148" s="267"/>
      <c r="K148" s="290"/>
    </row>
    <row r="149" spans="2:11" ht="15" customHeight="1">
      <c r="B149" s="270"/>
      <c r="C149" s="294" t="s">
        <v>966</v>
      </c>
      <c r="D149" s="250"/>
      <c r="E149" s="250"/>
      <c r="F149" s="295" t="s">
        <v>963</v>
      </c>
      <c r="G149" s="250"/>
      <c r="H149" s="294" t="s">
        <v>1002</v>
      </c>
      <c r="I149" s="294" t="s">
        <v>965</v>
      </c>
      <c r="J149" s="294">
        <v>120</v>
      </c>
      <c r="K149" s="290"/>
    </row>
    <row r="150" spans="2:11" ht="15" customHeight="1">
      <c r="B150" s="270"/>
      <c r="C150" s="294" t="s">
        <v>1011</v>
      </c>
      <c r="D150" s="250"/>
      <c r="E150" s="250"/>
      <c r="F150" s="295" t="s">
        <v>963</v>
      </c>
      <c r="G150" s="250"/>
      <c r="H150" s="294" t="s">
        <v>1022</v>
      </c>
      <c r="I150" s="294" t="s">
        <v>965</v>
      </c>
      <c r="J150" s="294" t="s">
        <v>1013</v>
      </c>
      <c r="K150" s="290"/>
    </row>
    <row r="151" spans="2:11" ht="15" customHeight="1">
      <c r="B151" s="270"/>
      <c r="C151" s="294" t="s">
        <v>912</v>
      </c>
      <c r="D151" s="250"/>
      <c r="E151" s="250"/>
      <c r="F151" s="295" t="s">
        <v>963</v>
      </c>
      <c r="G151" s="250"/>
      <c r="H151" s="294" t="s">
        <v>1023</v>
      </c>
      <c r="I151" s="294" t="s">
        <v>965</v>
      </c>
      <c r="J151" s="294" t="s">
        <v>1013</v>
      </c>
      <c r="K151" s="290"/>
    </row>
    <row r="152" spans="2:11" ht="15" customHeight="1">
      <c r="B152" s="270"/>
      <c r="C152" s="294" t="s">
        <v>968</v>
      </c>
      <c r="D152" s="250"/>
      <c r="E152" s="250"/>
      <c r="F152" s="295" t="s">
        <v>969</v>
      </c>
      <c r="G152" s="250"/>
      <c r="H152" s="294" t="s">
        <v>1002</v>
      </c>
      <c r="I152" s="294" t="s">
        <v>965</v>
      </c>
      <c r="J152" s="294">
        <v>50</v>
      </c>
      <c r="K152" s="290"/>
    </row>
    <row r="153" spans="2:11" ht="15" customHeight="1">
      <c r="B153" s="270"/>
      <c r="C153" s="294" t="s">
        <v>971</v>
      </c>
      <c r="D153" s="250"/>
      <c r="E153" s="250"/>
      <c r="F153" s="295" t="s">
        <v>963</v>
      </c>
      <c r="G153" s="250"/>
      <c r="H153" s="294" t="s">
        <v>1002</v>
      </c>
      <c r="I153" s="294" t="s">
        <v>973</v>
      </c>
      <c r="J153" s="294"/>
      <c r="K153" s="290"/>
    </row>
    <row r="154" spans="2:11" ht="15" customHeight="1">
      <c r="B154" s="270"/>
      <c r="C154" s="294" t="s">
        <v>982</v>
      </c>
      <c r="D154" s="250"/>
      <c r="E154" s="250"/>
      <c r="F154" s="295" t="s">
        <v>969</v>
      </c>
      <c r="G154" s="250"/>
      <c r="H154" s="294" t="s">
        <v>1002</v>
      </c>
      <c r="I154" s="294" t="s">
        <v>965</v>
      </c>
      <c r="J154" s="294">
        <v>50</v>
      </c>
      <c r="K154" s="290"/>
    </row>
    <row r="155" spans="2:11" ht="15" customHeight="1">
      <c r="B155" s="270"/>
      <c r="C155" s="294" t="s">
        <v>990</v>
      </c>
      <c r="D155" s="250"/>
      <c r="E155" s="250"/>
      <c r="F155" s="295" t="s">
        <v>969</v>
      </c>
      <c r="G155" s="250"/>
      <c r="H155" s="294" t="s">
        <v>1002</v>
      </c>
      <c r="I155" s="294" t="s">
        <v>965</v>
      </c>
      <c r="J155" s="294">
        <v>50</v>
      </c>
      <c r="K155" s="290"/>
    </row>
    <row r="156" spans="2:11" ht="15" customHeight="1">
      <c r="B156" s="270"/>
      <c r="C156" s="294" t="s">
        <v>988</v>
      </c>
      <c r="D156" s="250"/>
      <c r="E156" s="250"/>
      <c r="F156" s="295" t="s">
        <v>969</v>
      </c>
      <c r="G156" s="250"/>
      <c r="H156" s="294" t="s">
        <v>1002</v>
      </c>
      <c r="I156" s="294" t="s">
        <v>965</v>
      </c>
      <c r="J156" s="294">
        <v>50</v>
      </c>
      <c r="K156" s="290"/>
    </row>
    <row r="157" spans="2:11" ht="15" customHeight="1">
      <c r="B157" s="270"/>
      <c r="C157" s="294" t="s">
        <v>94</v>
      </c>
      <c r="D157" s="250"/>
      <c r="E157" s="250"/>
      <c r="F157" s="295" t="s">
        <v>963</v>
      </c>
      <c r="G157" s="250"/>
      <c r="H157" s="294" t="s">
        <v>1024</v>
      </c>
      <c r="I157" s="294" t="s">
        <v>965</v>
      </c>
      <c r="J157" s="294" t="s">
        <v>1025</v>
      </c>
      <c r="K157" s="290"/>
    </row>
    <row r="158" spans="2:11" ht="15" customHeight="1">
      <c r="B158" s="270"/>
      <c r="C158" s="294" t="s">
        <v>1026</v>
      </c>
      <c r="D158" s="250"/>
      <c r="E158" s="250"/>
      <c r="F158" s="295" t="s">
        <v>963</v>
      </c>
      <c r="G158" s="250"/>
      <c r="H158" s="294" t="s">
        <v>1027</v>
      </c>
      <c r="I158" s="294" t="s">
        <v>997</v>
      </c>
      <c r="J158" s="294"/>
      <c r="K158" s="290"/>
    </row>
    <row r="159" spans="2:11" ht="15" customHeight="1">
      <c r="B159" s="296"/>
      <c r="C159" s="279"/>
      <c r="D159" s="279"/>
      <c r="E159" s="279"/>
      <c r="F159" s="279"/>
      <c r="G159" s="279"/>
      <c r="H159" s="279"/>
      <c r="I159" s="279"/>
      <c r="J159" s="279"/>
      <c r="K159" s="297"/>
    </row>
    <row r="160" spans="2:11" ht="18.75" customHeight="1">
      <c r="B160" s="245"/>
      <c r="C160" s="250"/>
      <c r="D160" s="250"/>
      <c r="E160" s="250"/>
      <c r="F160" s="269"/>
      <c r="G160" s="250"/>
      <c r="H160" s="250"/>
      <c r="I160" s="250"/>
      <c r="J160" s="250"/>
      <c r="K160" s="245"/>
    </row>
    <row r="161" spans="2:11" ht="18.75" customHeight="1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spans="2:11" ht="7.5" customHeight="1">
      <c r="B162" s="236"/>
      <c r="C162" s="237"/>
      <c r="D162" s="237"/>
      <c r="E162" s="237"/>
      <c r="F162" s="237"/>
      <c r="G162" s="237"/>
      <c r="H162" s="237"/>
      <c r="I162" s="237"/>
      <c r="J162" s="237"/>
      <c r="K162" s="238"/>
    </row>
    <row r="163" spans="2:11" ht="45" customHeight="1">
      <c r="B163" s="240"/>
      <c r="C163" s="344" t="s">
        <v>1028</v>
      </c>
      <c r="D163" s="344"/>
      <c r="E163" s="344"/>
      <c r="F163" s="344"/>
      <c r="G163" s="344"/>
      <c r="H163" s="344"/>
      <c r="I163" s="344"/>
      <c r="J163" s="344"/>
      <c r="K163" s="241"/>
    </row>
    <row r="164" spans="2:11" ht="17.25" customHeight="1">
      <c r="B164" s="240"/>
      <c r="C164" s="262" t="s">
        <v>957</v>
      </c>
      <c r="D164" s="262"/>
      <c r="E164" s="262"/>
      <c r="F164" s="262" t="s">
        <v>958</v>
      </c>
      <c r="G164" s="298"/>
      <c r="H164" s="299" t="s">
        <v>122</v>
      </c>
      <c r="I164" s="299" t="s">
        <v>52</v>
      </c>
      <c r="J164" s="262" t="s">
        <v>959</v>
      </c>
      <c r="K164" s="241"/>
    </row>
    <row r="165" spans="2:11" ht="17.25" customHeight="1">
      <c r="B165" s="242"/>
      <c r="C165" s="264" t="s">
        <v>960</v>
      </c>
      <c r="D165" s="264"/>
      <c r="E165" s="264"/>
      <c r="F165" s="265" t="s">
        <v>961</v>
      </c>
      <c r="G165" s="300"/>
      <c r="H165" s="301"/>
      <c r="I165" s="301"/>
      <c r="J165" s="264" t="s">
        <v>962</v>
      </c>
      <c r="K165" s="243"/>
    </row>
    <row r="166" spans="2:11" ht="5.25" customHeight="1">
      <c r="B166" s="270"/>
      <c r="C166" s="267"/>
      <c r="D166" s="267"/>
      <c r="E166" s="267"/>
      <c r="F166" s="267"/>
      <c r="G166" s="268"/>
      <c r="H166" s="267"/>
      <c r="I166" s="267"/>
      <c r="J166" s="267"/>
      <c r="K166" s="290"/>
    </row>
    <row r="167" spans="2:11" ht="15" customHeight="1">
      <c r="B167" s="270"/>
      <c r="C167" s="250" t="s">
        <v>966</v>
      </c>
      <c r="D167" s="250"/>
      <c r="E167" s="250"/>
      <c r="F167" s="269" t="s">
        <v>963</v>
      </c>
      <c r="G167" s="250"/>
      <c r="H167" s="250" t="s">
        <v>1002</v>
      </c>
      <c r="I167" s="250" t="s">
        <v>965</v>
      </c>
      <c r="J167" s="250">
        <v>120</v>
      </c>
      <c r="K167" s="290"/>
    </row>
    <row r="168" spans="2:11" ht="15" customHeight="1">
      <c r="B168" s="270"/>
      <c r="C168" s="250" t="s">
        <v>1011</v>
      </c>
      <c r="D168" s="250"/>
      <c r="E168" s="250"/>
      <c r="F168" s="269" t="s">
        <v>963</v>
      </c>
      <c r="G168" s="250"/>
      <c r="H168" s="250" t="s">
        <v>1012</v>
      </c>
      <c r="I168" s="250" t="s">
        <v>965</v>
      </c>
      <c r="J168" s="250" t="s">
        <v>1013</v>
      </c>
      <c r="K168" s="290"/>
    </row>
    <row r="169" spans="2:11" ht="15" customHeight="1">
      <c r="B169" s="270"/>
      <c r="C169" s="250" t="s">
        <v>912</v>
      </c>
      <c r="D169" s="250"/>
      <c r="E169" s="250"/>
      <c r="F169" s="269" t="s">
        <v>963</v>
      </c>
      <c r="G169" s="250"/>
      <c r="H169" s="250" t="s">
        <v>1029</v>
      </c>
      <c r="I169" s="250" t="s">
        <v>965</v>
      </c>
      <c r="J169" s="250" t="s">
        <v>1013</v>
      </c>
      <c r="K169" s="290"/>
    </row>
    <row r="170" spans="2:11" ht="15" customHeight="1">
      <c r="B170" s="270"/>
      <c r="C170" s="250" t="s">
        <v>968</v>
      </c>
      <c r="D170" s="250"/>
      <c r="E170" s="250"/>
      <c r="F170" s="269" t="s">
        <v>969</v>
      </c>
      <c r="G170" s="250"/>
      <c r="H170" s="250" t="s">
        <v>1029</v>
      </c>
      <c r="I170" s="250" t="s">
        <v>965</v>
      </c>
      <c r="J170" s="250">
        <v>50</v>
      </c>
      <c r="K170" s="290"/>
    </row>
    <row r="171" spans="2:11" ht="15" customHeight="1">
      <c r="B171" s="270"/>
      <c r="C171" s="250" t="s">
        <v>971</v>
      </c>
      <c r="D171" s="250"/>
      <c r="E171" s="250"/>
      <c r="F171" s="269" t="s">
        <v>963</v>
      </c>
      <c r="G171" s="250"/>
      <c r="H171" s="250" t="s">
        <v>1029</v>
      </c>
      <c r="I171" s="250" t="s">
        <v>973</v>
      </c>
      <c r="J171" s="250"/>
      <c r="K171" s="290"/>
    </row>
    <row r="172" spans="2:11" ht="15" customHeight="1">
      <c r="B172" s="270"/>
      <c r="C172" s="250" t="s">
        <v>982</v>
      </c>
      <c r="D172" s="250"/>
      <c r="E172" s="250"/>
      <c r="F172" s="269" t="s">
        <v>969</v>
      </c>
      <c r="G172" s="250"/>
      <c r="H172" s="250" t="s">
        <v>1029</v>
      </c>
      <c r="I172" s="250" t="s">
        <v>965</v>
      </c>
      <c r="J172" s="250">
        <v>50</v>
      </c>
      <c r="K172" s="290"/>
    </row>
    <row r="173" spans="2:11" ht="15" customHeight="1">
      <c r="B173" s="270"/>
      <c r="C173" s="250" t="s">
        <v>990</v>
      </c>
      <c r="D173" s="250"/>
      <c r="E173" s="250"/>
      <c r="F173" s="269" t="s">
        <v>969</v>
      </c>
      <c r="G173" s="250"/>
      <c r="H173" s="250" t="s">
        <v>1029</v>
      </c>
      <c r="I173" s="250" t="s">
        <v>965</v>
      </c>
      <c r="J173" s="250">
        <v>50</v>
      </c>
      <c r="K173" s="290"/>
    </row>
    <row r="174" spans="2:11" ht="15" customHeight="1">
      <c r="B174" s="270"/>
      <c r="C174" s="250" t="s">
        <v>988</v>
      </c>
      <c r="D174" s="250"/>
      <c r="E174" s="250"/>
      <c r="F174" s="269" t="s">
        <v>969</v>
      </c>
      <c r="G174" s="250"/>
      <c r="H174" s="250" t="s">
        <v>1029</v>
      </c>
      <c r="I174" s="250" t="s">
        <v>965</v>
      </c>
      <c r="J174" s="250">
        <v>50</v>
      </c>
      <c r="K174" s="290"/>
    </row>
    <row r="175" spans="2:11" ht="15" customHeight="1">
      <c r="B175" s="270"/>
      <c r="C175" s="250" t="s">
        <v>121</v>
      </c>
      <c r="D175" s="250"/>
      <c r="E175" s="250"/>
      <c r="F175" s="269" t="s">
        <v>963</v>
      </c>
      <c r="G175" s="250"/>
      <c r="H175" s="250" t="s">
        <v>1030</v>
      </c>
      <c r="I175" s="250" t="s">
        <v>1031</v>
      </c>
      <c r="J175" s="250"/>
      <c r="K175" s="290"/>
    </row>
    <row r="176" spans="2:11" ht="15" customHeight="1">
      <c r="B176" s="270"/>
      <c r="C176" s="250" t="s">
        <v>52</v>
      </c>
      <c r="D176" s="250"/>
      <c r="E176" s="250"/>
      <c r="F176" s="269" t="s">
        <v>963</v>
      </c>
      <c r="G176" s="250"/>
      <c r="H176" s="250" t="s">
        <v>1032</v>
      </c>
      <c r="I176" s="250" t="s">
        <v>1033</v>
      </c>
      <c r="J176" s="250">
        <v>1</v>
      </c>
      <c r="K176" s="290"/>
    </row>
    <row r="177" spans="2:11" ht="15" customHeight="1">
      <c r="B177" s="270"/>
      <c r="C177" s="250" t="s">
        <v>48</v>
      </c>
      <c r="D177" s="250"/>
      <c r="E177" s="250"/>
      <c r="F177" s="269" t="s">
        <v>963</v>
      </c>
      <c r="G177" s="250"/>
      <c r="H177" s="250" t="s">
        <v>1034</v>
      </c>
      <c r="I177" s="250" t="s">
        <v>965</v>
      </c>
      <c r="J177" s="250">
        <v>20</v>
      </c>
      <c r="K177" s="290"/>
    </row>
    <row r="178" spans="2:11" ht="15" customHeight="1">
      <c r="B178" s="270"/>
      <c r="C178" s="250" t="s">
        <v>122</v>
      </c>
      <c r="D178" s="250"/>
      <c r="E178" s="250"/>
      <c r="F178" s="269" t="s">
        <v>963</v>
      </c>
      <c r="G178" s="250"/>
      <c r="H178" s="250" t="s">
        <v>1035</v>
      </c>
      <c r="I178" s="250" t="s">
        <v>965</v>
      </c>
      <c r="J178" s="250">
        <v>255</v>
      </c>
      <c r="K178" s="290"/>
    </row>
    <row r="179" spans="2:11" ht="15" customHeight="1">
      <c r="B179" s="270"/>
      <c r="C179" s="250" t="s">
        <v>123</v>
      </c>
      <c r="D179" s="250"/>
      <c r="E179" s="250"/>
      <c r="F179" s="269" t="s">
        <v>963</v>
      </c>
      <c r="G179" s="250"/>
      <c r="H179" s="250" t="s">
        <v>928</v>
      </c>
      <c r="I179" s="250" t="s">
        <v>965</v>
      </c>
      <c r="J179" s="250">
        <v>10</v>
      </c>
      <c r="K179" s="290"/>
    </row>
    <row r="180" spans="2:11" ht="15" customHeight="1">
      <c r="B180" s="270"/>
      <c r="C180" s="250" t="s">
        <v>124</v>
      </c>
      <c r="D180" s="250"/>
      <c r="E180" s="250"/>
      <c r="F180" s="269" t="s">
        <v>963</v>
      </c>
      <c r="G180" s="250"/>
      <c r="H180" s="250" t="s">
        <v>1036</v>
      </c>
      <c r="I180" s="250" t="s">
        <v>997</v>
      </c>
      <c r="J180" s="250"/>
      <c r="K180" s="290"/>
    </row>
    <row r="181" spans="2:11" ht="15" customHeight="1">
      <c r="B181" s="270"/>
      <c r="C181" s="250" t="s">
        <v>1037</v>
      </c>
      <c r="D181" s="250"/>
      <c r="E181" s="250"/>
      <c r="F181" s="269" t="s">
        <v>963</v>
      </c>
      <c r="G181" s="250"/>
      <c r="H181" s="250" t="s">
        <v>1038</v>
      </c>
      <c r="I181" s="250" t="s">
        <v>997</v>
      </c>
      <c r="J181" s="250"/>
      <c r="K181" s="290"/>
    </row>
    <row r="182" spans="2:11" ht="15" customHeight="1">
      <c r="B182" s="270"/>
      <c r="C182" s="250" t="s">
        <v>1026</v>
      </c>
      <c r="D182" s="250"/>
      <c r="E182" s="250"/>
      <c r="F182" s="269" t="s">
        <v>963</v>
      </c>
      <c r="G182" s="250"/>
      <c r="H182" s="250" t="s">
        <v>1039</v>
      </c>
      <c r="I182" s="250" t="s">
        <v>997</v>
      </c>
      <c r="J182" s="250"/>
      <c r="K182" s="290"/>
    </row>
    <row r="183" spans="2:11" ht="15" customHeight="1">
      <c r="B183" s="270"/>
      <c r="C183" s="250" t="s">
        <v>126</v>
      </c>
      <c r="D183" s="250"/>
      <c r="E183" s="250"/>
      <c r="F183" s="269" t="s">
        <v>969</v>
      </c>
      <c r="G183" s="250"/>
      <c r="H183" s="250" t="s">
        <v>1040</v>
      </c>
      <c r="I183" s="250" t="s">
        <v>965</v>
      </c>
      <c r="J183" s="250">
        <v>50</v>
      </c>
      <c r="K183" s="290"/>
    </row>
    <row r="184" spans="2:11" ht="15" customHeight="1">
      <c r="B184" s="270"/>
      <c r="C184" s="250" t="s">
        <v>1041</v>
      </c>
      <c r="D184" s="250"/>
      <c r="E184" s="250"/>
      <c r="F184" s="269" t="s">
        <v>969</v>
      </c>
      <c r="G184" s="250"/>
      <c r="H184" s="250" t="s">
        <v>1042</v>
      </c>
      <c r="I184" s="250" t="s">
        <v>1043</v>
      </c>
      <c r="J184" s="250"/>
      <c r="K184" s="290"/>
    </row>
    <row r="185" spans="2:11" ht="15" customHeight="1">
      <c r="B185" s="270"/>
      <c r="C185" s="250" t="s">
        <v>1044</v>
      </c>
      <c r="D185" s="250"/>
      <c r="E185" s="250"/>
      <c r="F185" s="269" t="s">
        <v>969</v>
      </c>
      <c r="G185" s="250"/>
      <c r="H185" s="250" t="s">
        <v>1045</v>
      </c>
      <c r="I185" s="250" t="s">
        <v>1043</v>
      </c>
      <c r="J185" s="250"/>
      <c r="K185" s="290"/>
    </row>
    <row r="186" spans="2:11" ht="15" customHeight="1">
      <c r="B186" s="270"/>
      <c r="C186" s="250" t="s">
        <v>1046</v>
      </c>
      <c r="D186" s="250"/>
      <c r="E186" s="250"/>
      <c r="F186" s="269" t="s">
        <v>969</v>
      </c>
      <c r="G186" s="250"/>
      <c r="H186" s="250" t="s">
        <v>1047</v>
      </c>
      <c r="I186" s="250" t="s">
        <v>1043</v>
      </c>
      <c r="J186" s="250"/>
      <c r="K186" s="290"/>
    </row>
    <row r="187" spans="2:11" ht="15" customHeight="1">
      <c r="B187" s="270"/>
      <c r="C187" s="302" t="s">
        <v>1048</v>
      </c>
      <c r="D187" s="250"/>
      <c r="E187" s="250"/>
      <c r="F187" s="269" t="s">
        <v>969</v>
      </c>
      <c r="G187" s="250"/>
      <c r="H187" s="250" t="s">
        <v>1049</v>
      </c>
      <c r="I187" s="250" t="s">
        <v>1050</v>
      </c>
      <c r="J187" s="303" t="s">
        <v>1051</v>
      </c>
      <c r="K187" s="290"/>
    </row>
    <row r="188" spans="2:11" ht="15" customHeight="1">
      <c r="B188" s="270"/>
      <c r="C188" s="255" t="s">
        <v>37</v>
      </c>
      <c r="D188" s="250"/>
      <c r="E188" s="250"/>
      <c r="F188" s="269" t="s">
        <v>963</v>
      </c>
      <c r="G188" s="250"/>
      <c r="H188" s="245" t="s">
        <v>1052</v>
      </c>
      <c r="I188" s="250" t="s">
        <v>1053</v>
      </c>
      <c r="J188" s="250"/>
      <c r="K188" s="290"/>
    </row>
    <row r="189" spans="2:11" ht="15" customHeight="1">
      <c r="B189" s="270"/>
      <c r="C189" s="255" t="s">
        <v>1054</v>
      </c>
      <c r="D189" s="250"/>
      <c r="E189" s="250"/>
      <c r="F189" s="269" t="s">
        <v>963</v>
      </c>
      <c r="G189" s="250"/>
      <c r="H189" s="250" t="s">
        <v>1055</v>
      </c>
      <c r="I189" s="250" t="s">
        <v>997</v>
      </c>
      <c r="J189" s="250"/>
      <c r="K189" s="290"/>
    </row>
    <row r="190" spans="2:11" ht="15" customHeight="1">
      <c r="B190" s="270"/>
      <c r="C190" s="255" t="s">
        <v>1056</v>
      </c>
      <c r="D190" s="250"/>
      <c r="E190" s="250"/>
      <c r="F190" s="269" t="s">
        <v>963</v>
      </c>
      <c r="G190" s="250"/>
      <c r="H190" s="250" t="s">
        <v>1057</v>
      </c>
      <c r="I190" s="250" t="s">
        <v>997</v>
      </c>
      <c r="J190" s="250"/>
      <c r="K190" s="290"/>
    </row>
    <row r="191" spans="2:11" ht="15" customHeight="1">
      <c r="B191" s="270"/>
      <c r="C191" s="255" t="s">
        <v>1058</v>
      </c>
      <c r="D191" s="250"/>
      <c r="E191" s="250"/>
      <c r="F191" s="269" t="s">
        <v>969</v>
      </c>
      <c r="G191" s="250"/>
      <c r="H191" s="250" t="s">
        <v>1059</v>
      </c>
      <c r="I191" s="250" t="s">
        <v>997</v>
      </c>
      <c r="J191" s="250"/>
      <c r="K191" s="290"/>
    </row>
    <row r="192" spans="2:11" ht="15" customHeight="1">
      <c r="B192" s="296"/>
      <c r="C192" s="304"/>
      <c r="D192" s="279"/>
      <c r="E192" s="279"/>
      <c r="F192" s="279"/>
      <c r="G192" s="279"/>
      <c r="H192" s="279"/>
      <c r="I192" s="279"/>
      <c r="J192" s="279"/>
      <c r="K192" s="297"/>
    </row>
    <row r="193" spans="2:11" ht="18.75" customHeight="1">
      <c r="B193" s="245"/>
      <c r="C193" s="250"/>
      <c r="D193" s="250"/>
      <c r="E193" s="250"/>
      <c r="F193" s="269"/>
      <c r="G193" s="250"/>
      <c r="H193" s="250"/>
      <c r="I193" s="250"/>
      <c r="J193" s="250"/>
      <c r="K193" s="245"/>
    </row>
    <row r="194" spans="2:11" ht="18.75" customHeight="1">
      <c r="B194" s="245"/>
      <c r="C194" s="250"/>
      <c r="D194" s="250"/>
      <c r="E194" s="250"/>
      <c r="F194" s="269"/>
      <c r="G194" s="250"/>
      <c r="H194" s="250"/>
      <c r="I194" s="250"/>
      <c r="J194" s="250"/>
      <c r="K194" s="245"/>
    </row>
    <row r="195" spans="2:11" ht="18.75" customHeight="1">
      <c r="B195" s="256"/>
      <c r="C195" s="256"/>
      <c r="D195" s="256"/>
      <c r="E195" s="256"/>
      <c r="F195" s="256"/>
      <c r="G195" s="256"/>
      <c r="H195" s="256"/>
      <c r="I195" s="256"/>
      <c r="J195" s="256"/>
      <c r="K195" s="256"/>
    </row>
    <row r="196" spans="2:11" ht="13.5">
      <c r="B196" s="236"/>
      <c r="C196" s="237"/>
      <c r="D196" s="237"/>
      <c r="E196" s="237"/>
      <c r="F196" s="237"/>
      <c r="G196" s="237"/>
      <c r="H196" s="237"/>
      <c r="I196" s="237"/>
      <c r="J196" s="237"/>
      <c r="K196" s="238"/>
    </row>
    <row r="197" spans="2:11" ht="22.15" customHeight="1">
      <c r="B197" s="240"/>
      <c r="C197" s="344" t="s">
        <v>1060</v>
      </c>
      <c r="D197" s="344"/>
      <c r="E197" s="344"/>
      <c r="F197" s="344"/>
      <c r="G197" s="344"/>
      <c r="H197" s="344"/>
      <c r="I197" s="344"/>
      <c r="J197" s="344"/>
      <c r="K197" s="241"/>
    </row>
    <row r="198" spans="2:11" ht="25.5" customHeight="1">
      <c r="B198" s="240"/>
      <c r="C198" s="305" t="s">
        <v>1061</v>
      </c>
      <c r="D198" s="305"/>
      <c r="E198" s="305"/>
      <c r="F198" s="305" t="s">
        <v>1062</v>
      </c>
      <c r="G198" s="306"/>
      <c r="H198" s="352" t="s">
        <v>1063</v>
      </c>
      <c r="I198" s="352"/>
      <c r="J198" s="352"/>
      <c r="K198" s="241"/>
    </row>
    <row r="199" spans="2:11" ht="5.25" customHeight="1">
      <c r="B199" s="270"/>
      <c r="C199" s="267"/>
      <c r="D199" s="267"/>
      <c r="E199" s="267"/>
      <c r="F199" s="267"/>
      <c r="G199" s="250"/>
      <c r="H199" s="267"/>
      <c r="I199" s="267"/>
      <c r="J199" s="267"/>
      <c r="K199" s="290"/>
    </row>
    <row r="200" spans="2:11" ht="15" customHeight="1">
      <c r="B200" s="270"/>
      <c r="C200" s="250" t="s">
        <v>1053</v>
      </c>
      <c r="D200" s="250"/>
      <c r="E200" s="250"/>
      <c r="F200" s="269" t="s">
        <v>38</v>
      </c>
      <c r="G200" s="250"/>
      <c r="H200" s="353" t="s">
        <v>1064</v>
      </c>
      <c r="I200" s="353"/>
      <c r="J200" s="353"/>
      <c r="K200" s="290"/>
    </row>
    <row r="201" spans="2:11" ht="15" customHeight="1">
      <c r="B201" s="270"/>
      <c r="C201" s="276"/>
      <c r="D201" s="250"/>
      <c r="E201" s="250"/>
      <c r="F201" s="269" t="s">
        <v>39</v>
      </c>
      <c r="G201" s="250"/>
      <c r="H201" s="353" t="s">
        <v>1065</v>
      </c>
      <c r="I201" s="353"/>
      <c r="J201" s="353"/>
      <c r="K201" s="290"/>
    </row>
    <row r="202" spans="2:11" ht="15" customHeight="1">
      <c r="B202" s="270"/>
      <c r="C202" s="276"/>
      <c r="D202" s="250"/>
      <c r="E202" s="250"/>
      <c r="F202" s="269" t="s">
        <v>42</v>
      </c>
      <c r="G202" s="250"/>
      <c r="H202" s="353" t="s">
        <v>1066</v>
      </c>
      <c r="I202" s="353"/>
      <c r="J202" s="353"/>
      <c r="K202" s="290"/>
    </row>
    <row r="203" spans="2:11" ht="15" customHeight="1">
      <c r="B203" s="270"/>
      <c r="C203" s="250"/>
      <c r="D203" s="250"/>
      <c r="E203" s="250"/>
      <c r="F203" s="269" t="s">
        <v>40</v>
      </c>
      <c r="G203" s="250"/>
      <c r="H203" s="353" t="s">
        <v>1067</v>
      </c>
      <c r="I203" s="353"/>
      <c r="J203" s="353"/>
      <c r="K203" s="290"/>
    </row>
    <row r="204" spans="2:11" ht="15" customHeight="1">
      <c r="B204" s="270"/>
      <c r="C204" s="250"/>
      <c r="D204" s="250"/>
      <c r="E204" s="250"/>
      <c r="F204" s="269" t="s">
        <v>41</v>
      </c>
      <c r="G204" s="250"/>
      <c r="H204" s="353" t="s">
        <v>1068</v>
      </c>
      <c r="I204" s="353"/>
      <c r="J204" s="353"/>
      <c r="K204" s="290"/>
    </row>
    <row r="205" spans="2:11" ht="15" customHeight="1">
      <c r="B205" s="270"/>
      <c r="C205" s="250"/>
      <c r="D205" s="250"/>
      <c r="E205" s="250"/>
      <c r="F205" s="269"/>
      <c r="G205" s="250"/>
      <c r="H205" s="250"/>
      <c r="I205" s="250"/>
      <c r="J205" s="250"/>
      <c r="K205" s="290"/>
    </row>
    <row r="206" spans="2:11" ht="15" customHeight="1">
      <c r="B206" s="270"/>
      <c r="C206" s="250" t="s">
        <v>1009</v>
      </c>
      <c r="D206" s="250"/>
      <c r="E206" s="250"/>
      <c r="F206" s="269" t="s">
        <v>74</v>
      </c>
      <c r="G206" s="250"/>
      <c r="H206" s="353" t="s">
        <v>1069</v>
      </c>
      <c r="I206" s="353"/>
      <c r="J206" s="353"/>
      <c r="K206" s="290"/>
    </row>
    <row r="207" spans="2:11" ht="15" customHeight="1">
      <c r="B207" s="270"/>
      <c r="C207" s="276"/>
      <c r="D207" s="250"/>
      <c r="E207" s="250"/>
      <c r="F207" s="269" t="s">
        <v>908</v>
      </c>
      <c r="G207" s="250"/>
      <c r="H207" s="353" t="s">
        <v>909</v>
      </c>
      <c r="I207" s="353"/>
      <c r="J207" s="353"/>
      <c r="K207" s="290"/>
    </row>
    <row r="208" spans="2:11" ht="15" customHeight="1">
      <c r="B208" s="270"/>
      <c r="C208" s="250"/>
      <c r="D208" s="250"/>
      <c r="E208" s="250"/>
      <c r="F208" s="269" t="s">
        <v>906</v>
      </c>
      <c r="G208" s="250"/>
      <c r="H208" s="353" t="s">
        <v>1070</v>
      </c>
      <c r="I208" s="353"/>
      <c r="J208" s="353"/>
      <c r="K208" s="290"/>
    </row>
    <row r="209" spans="2:11" ht="15" customHeight="1">
      <c r="B209" s="307"/>
      <c r="C209" s="276"/>
      <c r="D209" s="276"/>
      <c r="E209" s="276"/>
      <c r="F209" s="269" t="s">
        <v>83</v>
      </c>
      <c r="G209" s="255"/>
      <c r="H209" s="354" t="s">
        <v>82</v>
      </c>
      <c r="I209" s="354"/>
      <c r="J209" s="354"/>
      <c r="K209" s="308"/>
    </row>
    <row r="210" spans="2:11" ht="15" customHeight="1">
      <c r="B210" s="307"/>
      <c r="C210" s="276"/>
      <c r="D210" s="276"/>
      <c r="E210" s="276"/>
      <c r="F210" s="269" t="s">
        <v>910</v>
      </c>
      <c r="G210" s="255"/>
      <c r="H210" s="354" t="s">
        <v>1071</v>
      </c>
      <c r="I210" s="354"/>
      <c r="J210" s="354"/>
      <c r="K210" s="308"/>
    </row>
    <row r="211" spans="2:11" ht="15" customHeight="1">
      <c r="B211" s="307"/>
      <c r="C211" s="276"/>
      <c r="D211" s="276"/>
      <c r="E211" s="276"/>
      <c r="F211" s="309"/>
      <c r="G211" s="255"/>
      <c r="H211" s="310"/>
      <c r="I211" s="310"/>
      <c r="J211" s="310"/>
      <c r="K211" s="308"/>
    </row>
    <row r="212" spans="2:11" ht="15" customHeight="1">
      <c r="B212" s="307"/>
      <c r="C212" s="250" t="s">
        <v>1033</v>
      </c>
      <c r="D212" s="276"/>
      <c r="E212" s="276"/>
      <c r="F212" s="269">
        <v>1</v>
      </c>
      <c r="G212" s="255"/>
      <c r="H212" s="354" t="s">
        <v>1072</v>
      </c>
      <c r="I212" s="354"/>
      <c r="J212" s="354"/>
      <c r="K212" s="308"/>
    </row>
    <row r="213" spans="2:11" ht="15" customHeight="1">
      <c r="B213" s="307"/>
      <c r="C213" s="276"/>
      <c r="D213" s="276"/>
      <c r="E213" s="276"/>
      <c r="F213" s="269">
        <v>2</v>
      </c>
      <c r="G213" s="255"/>
      <c r="H213" s="354" t="s">
        <v>1073</v>
      </c>
      <c r="I213" s="354"/>
      <c r="J213" s="354"/>
      <c r="K213" s="308"/>
    </row>
    <row r="214" spans="2:11" ht="15" customHeight="1">
      <c r="B214" s="307"/>
      <c r="C214" s="276"/>
      <c r="D214" s="276"/>
      <c r="E214" s="276"/>
      <c r="F214" s="269">
        <v>3</v>
      </c>
      <c r="G214" s="255"/>
      <c r="H214" s="354" t="s">
        <v>1074</v>
      </c>
      <c r="I214" s="354"/>
      <c r="J214" s="354"/>
      <c r="K214" s="308"/>
    </row>
    <row r="215" spans="2:11" ht="15" customHeight="1">
      <c r="B215" s="307"/>
      <c r="C215" s="276"/>
      <c r="D215" s="276"/>
      <c r="E215" s="276"/>
      <c r="F215" s="269">
        <v>4</v>
      </c>
      <c r="G215" s="255"/>
      <c r="H215" s="354" t="s">
        <v>1075</v>
      </c>
      <c r="I215" s="354"/>
      <c r="J215" s="354"/>
      <c r="K215" s="308"/>
    </row>
    <row r="216" spans="2:11" ht="12.75" customHeight="1">
      <c r="B216" s="311"/>
      <c r="C216" s="312"/>
      <c r="D216" s="312"/>
      <c r="E216" s="312"/>
      <c r="F216" s="312"/>
      <c r="G216" s="312"/>
      <c r="H216" s="312"/>
      <c r="I216" s="312"/>
      <c r="J216" s="312"/>
      <c r="K216" s="313"/>
    </row>
  </sheetData>
  <mergeCells count="77">
    <mergeCell ref="H214:J214"/>
    <mergeCell ref="H215:J215"/>
    <mergeCell ref="H208:J208"/>
    <mergeCell ref="H209:J209"/>
    <mergeCell ref="H210:J210"/>
    <mergeCell ref="H212:J212"/>
    <mergeCell ref="H213:J213"/>
    <mergeCell ref="H202:J202"/>
    <mergeCell ref="H203:J203"/>
    <mergeCell ref="H204:J204"/>
    <mergeCell ref="H206:J206"/>
    <mergeCell ref="H207:J207"/>
    <mergeCell ref="C163:J163"/>
    <mergeCell ref="C197:J197"/>
    <mergeCell ref="H198:J198"/>
    <mergeCell ref="H200:J200"/>
    <mergeCell ref="H201:J201"/>
    <mergeCell ref="D68:J68"/>
    <mergeCell ref="C73:J73"/>
    <mergeCell ref="C100:J100"/>
    <mergeCell ref="C120:J120"/>
    <mergeCell ref="C145:J145"/>
    <mergeCell ref="D63:J63"/>
    <mergeCell ref="D64:J64"/>
    <mergeCell ref="D65:J65"/>
    <mergeCell ref="D66:J66"/>
    <mergeCell ref="D67:J67"/>
    <mergeCell ref="D57:J57"/>
    <mergeCell ref="D58:J58"/>
    <mergeCell ref="D59:J59"/>
    <mergeCell ref="D60:J60"/>
    <mergeCell ref="D61:J61"/>
    <mergeCell ref="C50:J50"/>
    <mergeCell ref="C52:J52"/>
    <mergeCell ref="C53:J53"/>
    <mergeCell ref="C55:J55"/>
    <mergeCell ref="D56:J56"/>
    <mergeCell ref="D45:J45"/>
    <mergeCell ref="E46:J46"/>
    <mergeCell ref="E47:J47"/>
    <mergeCell ref="E48:J48"/>
    <mergeCell ref="D49:J49"/>
    <mergeCell ref="G39:J39"/>
    <mergeCell ref="G40:J40"/>
    <mergeCell ref="G41:J41"/>
    <mergeCell ref="G42:J42"/>
    <mergeCell ref="G43:J43"/>
    <mergeCell ref="G34:J34"/>
    <mergeCell ref="G35:J35"/>
    <mergeCell ref="G36:J36"/>
    <mergeCell ref="G37:J37"/>
    <mergeCell ref="G38:J38"/>
    <mergeCell ref="D28:J28"/>
    <mergeCell ref="D29:J29"/>
    <mergeCell ref="D31:J31"/>
    <mergeCell ref="D32:J32"/>
    <mergeCell ref="D33:J33"/>
    <mergeCell ref="F21:J21"/>
    <mergeCell ref="C23:J23"/>
    <mergeCell ref="C24:J24"/>
    <mergeCell ref="D25:J25"/>
    <mergeCell ref="D26:J26"/>
    <mergeCell ref="F16:J16"/>
    <mergeCell ref="F17:J17"/>
    <mergeCell ref="F18:J18"/>
    <mergeCell ref="F19:J19"/>
    <mergeCell ref="F20:J20"/>
    <mergeCell ref="D10:J10"/>
    <mergeCell ref="D11:J11"/>
    <mergeCell ref="D13:J13"/>
    <mergeCell ref="D14:J14"/>
    <mergeCell ref="D15:J15"/>
    <mergeCell ref="C3:J3"/>
    <mergeCell ref="C4:J4"/>
    <mergeCell ref="C6:J6"/>
    <mergeCell ref="C7:J7"/>
    <mergeCell ref="C9:J9"/>
  </mergeCells>
  <printOptions/>
  <pageMargins left="0.590277777777778" right="0.590277777777778" top="0.590277777777778" bottom="0.590277777777778" header="0.511805555555555" footer="0.51180555555555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DESKTOP-BC1B0CA\Rene.Hartman</dc:creator>
  <cp:keywords/>
  <dc:description/>
  <cp:lastModifiedBy>Klesová Marie</cp:lastModifiedBy>
  <cp:lastPrinted>2018-06-08T08:32:48Z</cp:lastPrinted>
  <dcterms:created xsi:type="dcterms:W3CDTF">2017-03-31T05:37:29Z</dcterms:created>
  <dcterms:modified xsi:type="dcterms:W3CDTF">2018-06-08T08:55:00Z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