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2_PROJEKTY_MOJE\GUSTA\OSELCE\ROZPOCET\"/>
    </mc:Choice>
  </mc:AlternateContent>
  <bookViews>
    <workbookView xWindow="0" yWindow="0" windowWidth="14370" windowHeight="9585" activeTab="1"/>
  </bookViews>
  <sheets>
    <sheet name="Rekapitulace stavby" sheetId="1" r:id="rId1"/>
    <sheet name="18ZK012 - Rekonstrukce vy..." sheetId="2" r:id="rId2"/>
  </sheets>
  <definedNames>
    <definedName name="_xlnm.Print_Titles" localSheetId="1">'18ZK012 - Rekonstrukce vy...'!$118:$118</definedName>
    <definedName name="_xlnm.Print_Titles" localSheetId="0">'Rekapitulace stavby'!$85:$85</definedName>
    <definedName name="_xlnm.Print_Area" localSheetId="1">'18ZK012 - Rekonstrukce vy...'!$C$4:$Q$70,'18ZK012 - Rekonstrukce vy...'!$C$76:$Q$102,'18ZK012 - Rekonstrukce vy...'!$C$108:$Q$289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289" i="2"/>
  <c r="BH289" i="2"/>
  <c r="BG289" i="2"/>
  <c r="BF289" i="2"/>
  <c r="BE289" i="2"/>
  <c r="AA289" i="2"/>
  <c r="Y289" i="2"/>
  <c r="W289" i="2"/>
  <c r="BK289" i="2"/>
  <c r="N289" i="2"/>
  <c r="BI288" i="2"/>
  <c r="BH288" i="2"/>
  <c r="BG288" i="2"/>
  <c r="BF288" i="2"/>
  <c r="AA288" i="2"/>
  <c r="Y288" i="2"/>
  <c r="W288" i="2"/>
  <c r="BK288" i="2"/>
  <c r="N288" i="2"/>
  <c r="BE288" i="2" s="1"/>
  <c r="BI287" i="2"/>
  <c r="BH287" i="2"/>
  <c r="BG287" i="2"/>
  <c r="BF287" i="2"/>
  <c r="BE287" i="2"/>
  <c r="AA287" i="2"/>
  <c r="Y287" i="2"/>
  <c r="W287" i="2"/>
  <c r="BK287" i="2"/>
  <c r="N287" i="2"/>
  <c r="BI285" i="2"/>
  <c r="BH285" i="2"/>
  <c r="BG285" i="2"/>
  <c r="BF285" i="2"/>
  <c r="AA285" i="2"/>
  <c r="Y285" i="2"/>
  <c r="W285" i="2"/>
  <c r="BK285" i="2"/>
  <c r="N285" i="2"/>
  <c r="BE285" i="2" s="1"/>
  <c r="BI283" i="2"/>
  <c r="BH283" i="2"/>
  <c r="BG283" i="2"/>
  <c r="BF283" i="2"/>
  <c r="AA283" i="2"/>
  <c r="AA282" i="2" s="1"/>
  <c r="Y283" i="2"/>
  <c r="Y282" i="2" s="1"/>
  <c r="W283" i="2"/>
  <c r="W282" i="2" s="1"/>
  <c r="BK283" i="2"/>
  <c r="N283" i="2"/>
  <c r="BE283" i="2" s="1"/>
  <c r="BI281" i="2"/>
  <c r="BH281" i="2"/>
  <c r="BG281" i="2"/>
  <c r="BF281" i="2"/>
  <c r="AA281" i="2"/>
  <c r="Y281" i="2"/>
  <c r="W281" i="2"/>
  <c r="BK281" i="2"/>
  <c r="N281" i="2"/>
  <c r="BE281" i="2" s="1"/>
  <c r="BI280" i="2"/>
  <c r="BH280" i="2"/>
  <c r="BG280" i="2"/>
  <c r="BF280" i="2"/>
  <c r="AA280" i="2"/>
  <c r="Y280" i="2"/>
  <c r="W280" i="2"/>
  <c r="BK280" i="2"/>
  <c r="N280" i="2"/>
  <c r="BE280" i="2" s="1"/>
  <c r="BI279" i="2"/>
  <c r="BH279" i="2"/>
  <c r="BG279" i="2"/>
  <c r="BF279" i="2"/>
  <c r="AA279" i="2"/>
  <c r="Y279" i="2"/>
  <c r="W279" i="2"/>
  <c r="BK279" i="2"/>
  <c r="N279" i="2"/>
  <c r="BE279" i="2" s="1"/>
  <c r="BI278" i="2"/>
  <c r="BH278" i="2"/>
  <c r="BG278" i="2"/>
  <c r="BF278" i="2"/>
  <c r="BE278" i="2"/>
  <c r="AA278" i="2"/>
  <c r="AA277" i="2" s="1"/>
  <c r="Y278" i="2"/>
  <c r="Y277" i="2" s="1"/>
  <c r="W278" i="2"/>
  <c r="W277" i="2" s="1"/>
  <c r="BK278" i="2"/>
  <c r="BK277" i="2" s="1"/>
  <c r="N277" i="2" s="1"/>
  <c r="N97" i="2" s="1"/>
  <c r="N278" i="2"/>
  <c r="BI276" i="2"/>
  <c r="BH276" i="2"/>
  <c r="BG276" i="2"/>
  <c r="BF276" i="2"/>
  <c r="AA276" i="2"/>
  <c r="Y276" i="2"/>
  <c r="W276" i="2"/>
  <c r="BK276" i="2"/>
  <c r="N276" i="2"/>
  <c r="BE276" i="2" s="1"/>
  <c r="BI275" i="2"/>
  <c r="BH275" i="2"/>
  <c r="BG275" i="2"/>
  <c r="BF275" i="2"/>
  <c r="AA275" i="2"/>
  <c r="Y275" i="2"/>
  <c r="Y273" i="2" s="1"/>
  <c r="W275" i="2"/>
  <c r="BK275" i="2"/>
  <c r="N275" i="2"/>
  <c r="BE275" i="2" s="1"/>
  <c r="BI274" i="2"/>
  <c r="BH274" i="2"/>
  <c r="BG274" i="2"/>
  <c r="BF274" i="2"/>
  <c r="BE274" i="2"/>
  <c r="AA274" i="2"/>
  <c r="AA273" i="2" s="1"/>
  <c r="Y274" i="2"/>
  <c r="W274" i="2"/>
  <c r="W273" i="2" s="1"/>
  <c r="BK274" i="2"/>
  <c r="N274" i="2"/>
  <c r="BI272" i="2"/>
  <c r="BH272" i="2"/>
  <c r="BG272" i="2"/>
  <c r="BF272" i="2"/>
  <c r="AA272" i="2"/>
  <c r="Y272" i="2"/>
  <c r="W272" i="2"/>
  <c r="BK272" i="2"/>
  <c r="N272" i="2"/>
  <c r="BE272" i="2" s="1"/>
  <c r="BI271" i="2"/>
  <c r="BH271" i="2"/>
  <c r="BG271" i="2"/>
  <c r="BF271" i="2"/>
  <c r="BE271" i="2"/>
  <c r="AA271" i="2"/>
  <c r="Y271" i="2"/>
  <c r="W271" i="2"/>
  <c r="BK271" i="2"/>
  <c r="N271" i="2"/>
  <c r="BI270" i="2"/>
  <c r="BH270" i="2"/>
  <c r="BG270" i="2"/>
  <c r="BF270" i="2"/>
  <c r="AA270" i="2"/>
  <c r="Y270" i="2"/>
  <c r="W270" i="2"/>
  <c r="BK270" i="2"/>
  <c r="N270" i="2"/>
  <c r="BE270" i="2" s="1"/>
  <c r="BI269" i="2"/>
  <c r="BH269" i="2"/>
  <c r="BG269" i="2"/>
  <c r="BF269" i="2"/>
  <c r="AA269" i="2"/>
  <c r="Y269" i="2"/>
  <c r="W269" i="2"/>
  <c r="BK269" i="2"/>
  <c r="N269" i="2"/>
  <c r="BE269" i="2" s="1"/>
  <c r="BI268" i="2"/>
  <c r="BH268" i="2"/>
  <c r="BG268" i="2"/>
  <c r="BF268" i="2"/>
  <c r="AA268" i="2"/>
  <c r="Y268" i="2"/>
  <c r="W268" i="2"/>
  <c r="BK268" i="2"/>
  <c r="N268" i="2"/>
  <c r="BE268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BE265" i="2"/>
  <c r="AA265" i="2"/>
  <c r="Y265" i="2"/>
  <c r="W265" i="2"/>
  <c r="BK265" i="2"/>
  <c r="N265" i="2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BE263" i="2"/>
  <c r="AA263" i="2"/>
  <c r="Y263" i="2"/>
  <c r="W263" i="2"/>
  <c r="BK263" i="2"/>
  <c r="N263" i="2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BE257" i="2"/>
  <c r="AA257" i="2"/>
  <c r="Y257" i="2"/>
  <c r="W257" i="2"/>
  <c r="BK257" i="2"/>
  <c r="N257" i="2"/>
  <c r="BI256" i="2"/>
  <c r="BH256" i="2"/>
  <c r="BG256" i="2"/>
  <c r="BF256" i="2"/>
  <c r="AA256" i="2"/>
  <c r="Y256" i="2"/>
  <c r="W256" i="2"/>
  <c r="BK256" i="2"/>
  <c r="N256" i="2"/>
  <c r="BE256" i="2" s="1"/>
  <c r="BI255" i="2"/>
  <c r="BH255" i="2"/>
  <c r="BG255" i="2"/>
  <c r="BF255" i="2"/>
  <c r="BE255" i="2"/>
  <c r="AA255" i="2"/>
  <c r="Y255" i="2"/>
  <c r="W255" i="2"/>
  <c r="BK255" i="2"/>
  <c r="N255" i="2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BE249" i="2"/>
  <c r="AA249" i="2"/>
  <c r="Y249" i="2"/>
  <c r="W249" i="2"/>
  <c r="BK249" i="2"/>
  <c r="N249" i="2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BE247" i="2"/>
  <c r="AA247" i="2"/>
  <c r="Y247" i="2"/>
  <c r="W247" i="2"/>
  <c r="BK247" i="2"/>
  <c r="N247" i="2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BE241" i="2"/>
  <c r="AA241" i="2"/>
  <c r="Y241" i="2"/>
  <c r="W241" i="2"/>
  <c r="BK241" i="2"/>
  <c r="N241" i="2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BE239" i="2"/>
  <c r="AA239" i="2"/>
  <c r="Y239" i="2"/>
  <c r="W239" i="2"/>
  <c r="BK239" i="2"/>
  <c r="N239" i="2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BE231" i="2"/>
  <c r="AA231" i="2"/>
  <c r="Y231" i="2"/>
  <c r="W231" i="2"/>
  <c r="BK231" i="2"/>
  <c r="N231" i="2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7" i="2"/>
  <c r="BH227" i="2"/>
  <c r="BG227" i="2"/>
  <c r="BF227" i="2"/>
  <c r="AA227" i="2"/>
  <c r="AA226" i="2" s="1"/>
  <c r="Y227" i="2"/>
  <c r="Y226" i="2" s="1"/>
  <c r="W227" i="2"/>
  <c r="W226" i="2" s="1"/>
  <c r="BK227" i="2"/>
  <c r="BK226" i="2" s="1"/>
  <c r="N226" i="2" s="1"/>
  <c r="N95" i="2" s="1"/>
  <c r="N227" i="2"/>
  <c r="BE227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BE220" i="2"/>
  <c r="AA220" i="2"/>
  <c r="Y220" i="2"/>
  <c r="W220" i="2"/>
  <c r="BK220" i="2"/>
  <c r="N220" i="2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BE210" i="2"/>
  <c r="AA210" i="2"/>
  <c r="Y210" i="2"/>
  <c r="W210" i="2"/>
  <c r="BK210" i="2"/>
  <c r="N210" i="2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BE185" i="2"/>
  <c r="AA185" i="2"/>
  <c r="Y185" i="2"/>
  <c r="W185" i="2"/>
  <c r="BK185" i="2"/>
  <c r="N185" i="2"/>
  <c r="BI184" i="2"/>
  <c r="BH184" i="2"/>
  <c r="BG184" i="2"/>
  <c r="BF184" i="2"/>
  <c r="AA184" i="2"/>
  <c r="AA183" i="2" s="1"/>
  <c r="Y184" i="2"/>
  <c r="Y183" i="2" s="1"/>
  <c r="W184" i="2"/>
  <c r="W183" i="2" s="1"/>
  <c r="BK184" i="2"/>
  <c r="N184" i="2"/>
  <c r="BE184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BE163" i="2"/>
  <c r="AA163" i="2"/>
  <c r="Y163" i="2"/>
  <c r="W163" i="2"/>
  <c r="W161" i="2" s="1"/>
  <c r="BK163" i="2"/>
  <c r="N163" i="2"/>
  <c r="BI162" i="2"/>
  <c r="BH162" i="2"/>
  <c r="BG162" i="2"/>
  <c r="BF162" i="2"/>
  <c r="AA162" i="2"/>
  <c r="AA161" i="2" s="1"/>
  <c r="Y162" i="2"/>
  <c r="Y161" i="2" s="1"/>
  <c r="W162" i="2"/>
  <c r="BK162" i="2"/>
  <c r="N162" i="2"/>
  <c r="BE162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AA150" i="2"/>
  <c r="Y150" i="2"/>
  <c r="Y148" i="2" s="1"/>
  <c r="W150" i="2"/>
  <c r="BK150" i="2"/>
  <c r="N150" i="2"/>
  <c r="BE150" i="2" s="1"/>
  <c r="BI149" i="2"/>
  <c r="BH149" i="2"/>
  <c r="BG149" i="2"/>
  <c r="BF149" i="2"/>
  <c r="AA149" i="2"/>
  <c r="AA148" i="2" s="1"/>
  <c r="Y149" i="2"/>
  <c r="W149" i="2"/>
  <c r="W148" i="2" s="1"/>
  <c r="BK149" i="2"/>
  <c r="N149" i="2"/>
  <c r="BE149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AA143" i="2" s="1"/>
  <c r="Y145" i="2"/>
  <c r="W145" i="2"/>
  <c r="BK145" i="2"/>
  <c r="N145" i="2"/>
  <c r="BE145" i="2" s="1"/>
  <c r="BI144" i="2"/>
  <c r="BH144" i="2"/>
  <c r="BG144" i="2"/>
  <c r="BF144" i="2"/>
  <c r="BE144" i="2"/>
  <c r="AA144" i="2"/>
  <c r="Y144" i="2"/>
  <c r="Y143" i="2" s="1"/>
  <c r="W144" i="2"/>
  <c r="W143" i="2" s="1"/>
  <c r="BK144" i="2"/>
  <c r="BK143" i="2" s="1"/>
  <c r="N143" i="2" s="1"/>
  <c r="N91" i="2" s="1"/>
  <c r="N144" i="2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AA123" i="2"/>
  <c r="Y123" i="2"/>
  <c r="W123" i="2"/>
  <c r="BK123" i="2"/>
  <c r="N123" i="2"/>
  <c r="BE123" i="2" s="1"/>
  <c r="BI122" i="2"/>
  <c r="H36" i="2" s="1"/>
  <c r="BD88" i="1" s="1"/>
  <c r="BD87" i="1" s="1"/>
  <c r="W35" i="1" s="1"/>
  <c r="BH122" i="2"/>
  <c r="BG122" i="2"/>
  <c r="BF122" i="2"/>
  <c r="BE122" i="2"/>
  <c r="AA122" i="2"/>
  <c r="AA121" i="2" s="1"/>
  <c r="Y122" i="2"/>
  <c r="Y121" i="2" s="1"/>
  <c r="W122" i="2"/>
  <c r="W121" i="2" s="1"/>
  <c r="BK122" i="2"/>
  <c r="BK121" i="2" s="1"/>
  <c r="N122" i="2"/>
  <c r="M116" i="2"/>
  <c r="F115" i="2"/>
  <c r="M113" i="2"/>
  <c r="F113" i="2"/>
  <c r="F111" i="2"/>
  <c r="M28" i="2"/>
  <c r="AS88" i="1" s="1"/>
  <c r="AS87" i="1" s="1"/>
  <c r="M84" i="2"/>
  <c r="F84" i="2"/>
  <c r="F83" i="2"/>
  <c r="F81" i="2"/>
  <c r="F79" i="2"/>
  <c r="O18" i="2"/>
  <c r="E18" i="2"/>
  <c r="M83" i="2" s="1"/>
  <c r="O17" i="2"/>
  <c r="O15" i="2"/>
  <c r="E15" i="2"/>
  <c r="F116" i="2" s="1"/>
  <c r="O14" i="2"/>
  <c r="O9" i="2"/>
  <c r="M81" i="2" s="1"/>
  <c r="F6" i="2"/>
  <c r="F78" i="2" s="1"/>
  <c r="AK27" i="1"/>
  <c r="AM83" i="1"/>
  <c r="L83" i="1"/>
  <c r="AM82" i="1"/>
  <c r="L82" i="1"/>
  <c r="AM80" i="1"/>
  <c r="L80" i="1"/>
  <c r="L78" i="1"/>
  <c r="L77" i="1"/>
  <c r="BK148" i="2" l="1"/>
  <c r="N148" i="2" s="1"/>
  <c r="N92" i="2" s="1"/>
  <c r="M32" i="2"/>
  <c r="AV88" i="1" s="1"/>
  <c r="H33" i="2"/>
  <c r="BA88" i="1" s="1"/>
  <c r="BA87" i="1" s="1"/>
  <c r="AW87" i="1" s="1"/>
  <c r="AK32" i="1" s="1"/>
  <c r="BK282" i="2"/>
  <c r="N282" i="2" s="1"/>
  <c r="N98" i="2" s="1"/>
  <c r="H34" i="2"/>
  <c r="BB88" i="1" s="1"/>
  <c r="BB87" i="1" s="1"/>
  <c r="BK183" i="2"/>
  <c r="N183" i="2" s="1"/>
  <c r="N94" i="2" s="1"/>
  <c r="H35" i="2"/>
  <c r="BC88" i="1" s="1"/>
  <c r="BC87" i="1" s="1"/>
  <c r="AY87" i="1" s="1"/>
  <c r="BK161" i="2"/>
  <c r="N161" i="2" s="1"/>
  <c r="N93" i="2" s="1"/>
  <c r="BK273" i="2"/>
  <c r="N273" i="2" s="1"/>
  <c r="N96" i="2" s="1"/>
  <c r="W120" i="2"/>
  <c r="W119" i="2" s="1"/>
  <c r="AU88" i="1" s="1"/>
  <c r="AU87" i="1" s="1"/>
  <c r="Y120" i="2"/>
  <c r="Y119" i="2" s="1"/>
  <c r="AX87" i="1"/>
  <c r="W33" i="1"/>
  <c r="N121" i="2"/>
  <c r="N90" i="2" s="1"/>
  <c r="W32" i="1"/>
  <c r="AA120" i="2"/>
  <c r="AA119" i="2" s="1"/>
  <c r="W34" i="1"/>
  <c r="M33" i="2"/>
  <c r="AW88" i="1" s="1"/>
  <c r="AT88" i="1" s="1"/>
  <c r="H32" i="2"/>
  <c r="AZ88" i="1" s="1"/>
  <c r="AZ87" i="1" s="1"/>
  <c r="F110" i="2"/>
  <c r="M115" i="2"/>
  <c r="BK120" i="2" l="1"/>
  <c r="W31" i="1"/>
  <c r="AV87" i="1"/>
  <c r="N120" i="2"/>
  <c r="N89" i="2" s="1"/>
  <c r="BK119" i="2"/>
  <c r="N119" i="2" s="1"/>
  <c r="N88" i="2" s="1"/>
  <c r="L102" i="2" l="1"/>
  <c r="M27" i="2"/>
  <c r="M30" i="2" s="1"/>
  <c r="AK31" i="1"/>
  <c r="AT87" i="1"/>
  <c r="L38" i="2" l="1"/>
  <c r="AG88" i="1"/>
  <c r="AG87" i="1" l="1"/>
  <c r="AN88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<sst xmlns="http://schemas.openxmlformats.org/spreadsheetml/2006/main" count="2542" uniqueCount="769">
  <si>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</si>
  <si>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</si>
  <si>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</si>
  <si>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</si>
  <si>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</si>
  <si>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</si>
  <si>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</si>
  <si>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</si>
  <si>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</si>
  <si>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</si>
  <si>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</si>
  <si>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</si>
  <si>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</si>
  <si>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</si>
  <si>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</si>
  <si>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</si>
  <si>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18ZK012</t>
  </si>
  <si>
    <t>Stavba:</t>
  </si>
  <si>
    <t>SŠ a ZŠ Oselce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</si>
  <si>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</si>
  <si>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</si>
  <si>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</si>
  <si>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</si>
  <si>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</si>
  <si>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</si>
  <si>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</si>
  <si>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</si>
  <si>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</si>
  <si>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</si>
  <si>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</si>
  <si>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</si>
  <si>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Ing. Jiří Kojzar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</si>
  <si>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</si>
  <si>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</si>
  <si>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</si>
  <si>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</si>
  <si>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</si>
  <si>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</si>
  <si>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</si>
  <si>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</si>
  <si>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</si>
  <si>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</si>
  <si>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</si>
  <si>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</si>
  <si>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</si>
  <si>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</si>
  <si>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</si>
  <si>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</si>
  <si>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</si>
  <si>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</si>
  <si>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</si>
  <si>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</si>
  <si>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</si>
  <si>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</si>
  <si>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</si>
  <si>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</si>
  <si>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</si>
  <si>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</si>
  <si>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</si>
  <si>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</si>
  <si>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</si>
  <si>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</si>
  <si>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</si>
  <si>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</si>
  <si>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</si>
  <si>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</si>
  <si>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</si>
  <si>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</si>
  <si>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</si>
  <si>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</si>
  <si>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</si>
  <si>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</si>
  <si>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</si>
  <si>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</si>
  <si>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</si>
  <si>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{aff7e557-a14f-4a70-a761-1ca03a882614}</t>
  </si>
  <si>
    <t>{00000000-0000-0000-0000-000000000000}</t>
  </si>
  <si>
    <t>/</t>
  </si>
  <si>
    <t>Rekonstrukce vytápění části areálu - D.1.4.1 Vytápění</t>
  </si>
  <si>
    <t>1</t>
  </si>
  <si>
    <t>{f094d7e8-7483-432a-81d9-01d476d3c6da}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</si>
  <si>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</si>
  <si>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</si>
  <si>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</si>
  <si>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</si>
  <si>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</si>
  <si>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</si>
  <si>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</si>
  <si>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</si>
  <si>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</si>
  <si>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</si>
  <si>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</si>
  <si>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</si>
  <si>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18ZK012 - Rekonstrukce vytápění části areálu - D.1.4.1 Vytápění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</si>
  <si>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</si>
  <si>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</si>
  <si>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</si>
  <si>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</si>
  <si>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</si>
  <si>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</si>
  <si>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</si>
  <si>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</si>
  <si>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</si>
  <si>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</si>
  <si>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</si>
  <si>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</si>
  <si>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</si>
  <si>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</si>
  <si>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</si>
  <si>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</si>
  <si>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HZS - Hodinové zúčtovací sazby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</si>
  <si>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</si>
  <si>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</si>
  <si>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</si>
  <si>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</si>
  <si>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</si>
  <si>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</si>
  <si>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</si>
  <si>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</si>
  <si>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</si>
  <si>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</si>
  <si>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</si>
  <si>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</si>
  <si>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</si>
  <si>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</si>
  <si>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</si>
  <si>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</si>
  <si>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60</t>
  </si>
  <si>
    <t>K</t>
  </si>
  <si>
    <t>713463311</t>
  </si>
  <si>
    <t>Montáž izolace tepelné potrubí potrubními pouzdry s Al fólií s přesahem Al páskou 1x D do 50 mm</t>
  </si>
  <si>
    <t>m</t>
  </si>
  <si>
    <t>16</t>
  </si>
  <si>
    <t>1563097287</t>
  </si>
  <si>
    <t>61</t>
  </si>
  <si>
    <t>M</t>
  </si>
  <si>
    <t>631548010</t>
  </si>
  <si>
    <t>pouzdro potrubní izolační 18/20 mm</t>
  </si>
  <si>
    <t>32</t>
  </si>
  <si>
    <t>-1092045481</t>
  </si>
  <si>
    <t>62</t>
  </si>
  <si>
    <t>631548020</t>
  </si>
  <si>
    <t>pouzdro potrubní izolační 22/20 mm</t>
  </si>
  <si>
    <t>476732461</t>
  </si>
  <si>
    <t>63</t>
  </si>
  <si>
    <t>631548030</t>
  </si>
  <si>
    <t>pouzdro potrubní izolační 28/20 mm</t>
  </si>
  <si>
    <t>-476907492</t>
  </si>
  <si>
    <t>64</t>
  </si>
  <si>
    <t>631548040</t>
  </si>
  <si>
    <t>pouzdro potrubní izolační 35/20 mm</t>
  </si>
  <si>
    <t>117268556</t>
  </si>
  <si>
    <t>65</t>
  </si>
  <si>
    <t>631548390</t>
  </si>
  <si>
    <t>pouzdro potrubní izolační 42/30 mm</t>
  </si>
  <si>
    <t>1380186626</t>
  </si>
  <si>
    <t>66</t>
  </si>
  <si>
    <t>713463312</t>
  </si>
  <si>
    <t>Montáž izolace tepelné potrubí potrubními pouzdry s Al fólií s přesahem Al páskou 1x D do 100 mm</t>
  </si>
  <si>
    <t>1712560447</t>
  </si>
  <si>
    <t>67</t>
  </si>
  <si>
    <t>631545350</t>
  </si>
  <si>
    <t>pouzdro potrubní izolační 60/30 mm</t>
  </si>
  <si>
    <t>707531012</t>
  </si>
  <si>
    <t>68</t>
  </si>
  <si>
    <t>631545370</t>
  </si>
  <si>
    <t>pouzdro potrubní izolační 76/30 mm</t>
  </si>
  <si>
    <t>1375839687</t>
  </si>
  <si>
    <t>69</t>
  </si>
  <si>
    <t>631546200</t>
  </si>
  <si>
    <t>páska samolepící ALS šířka 50 mm, délka 50 m</t>
  </si>
  <si>
    <t>kus</t>
  </si>
  <si>
    <t>488427635</t>
  </si>
  <si>
    <t>43</t>
  </si>
  <si>
    <t>713463411</t>
  </si>
  <si>
    <t>Montáž izolace tepelné potrubí a ohybů návlekovými izolačními pouzdry</t>
  </si>
  <si>
    <t>219604301</t>
  </si>
  <si>
    <t>44</t>
  </si>
  <si>
    <t>283770950</t>
  </si>
  <si>
    <t>izolace potrubí 15 x 13 mm</t>
  </si>
  <si>
    <t>-422562586</t>
  </si>
  <si>
    <t>45</t>
  </si>
  <si>
    <t>283771050</t>
  </si>
  <si>
    <t>izolace potrubí 18 x 13 mm</t>
  </si>
  <si>
    <t>1416687399</t>
  </si>
  <si>
    <t>46</t>
  </si>
  <si>
    <t>283771040</t>
  </si>
  <si>
    <t>izolace potrubí 22 x 13 mm</t>
  </si>
  <si>
    <t>-2146731646</t>
  </si>
  <si>
    <t>47</t>
  </si>
  <si>
    <t>283771120</t>
  </si>
  <si>
    <t>izolace potrubí 28 x 13 mm</t>
  </si>
  <si>
    <t>570509200</t>
  </si>
  <si>
    <t>48</t>
  </si>
  <si>
    <t>283771160</t>
  </si>
  <si>
    <t>izolace potrubí 35 x 13 mm</t>
  </si>
  <si>
    <t>1511405140</t>
  </si>
  <si>
    <t>49</t>
  </si>
  <si>
    <t>283771190</t>
  </si>
  <si>
    <t>izolace potrubí 45 x 13 mm</t>
  </si>
  <si>
    <t>-1671257872</t>
  </si>
  <si>
    <t>188</t>
  </si>
  <si>
    <t>7135000_R</t>
  </si>
  <si>
    <t>Montáž a dodávka izolace tepelné protipožárním obkladem potrubí a tmelem</t>
  </si>
  <si>
    <t>m2</t>
  </si>
  <si>
    <t>-1939439840</t>
  </si>
  <si>
    <t>57</t>
  </si>
  <si>
    <t>998713101</t>
  </si>
  <si>
    <t>Přesun hmot tonážní pro izolace tepelné v objektech v do 6 m</t>
  </si>
  <si>
    <t>t</t>
  </si>
  <si>
    <t>-2050044204</t>
  </si>
  <si>
    <t>58</t>
  </si>
  <si>
    <t>998713181</t>
  </si>
  <si>
    <t>Příplatek k přesunu hmot tonážní 713 prováděný bez použití mechanizace</t>
  </si>
  <si>
    <t>-1728024610</t>
  </si>
  <si>
    <t>59</t>
  </si>
  <si>
    <t>998713192</t>
  </si>
  <si>
    <t>Příplatek k přesunu hmot tonážní 713 za zvětšený přesun do 100 m</t>
  </si>
  <si>
    <t>1993837422</t>
  </si>
  <si>
    <t>76</t>
  </si>
  <si>
    <t>731244000_R</t>
  </si>
  <si>
    <t>Kotel nerez ocelový závěsný na plyn  kondenzační o výkonu 9,7-48,7 kW pro vytápění+zásobnik TV 200 l (smalt)+koax. odkouření 125/80-7m+kontrolní kus+střešní koncovka-černá, prostup šikmou střechou, 2xkoleno 45, vč.ekvit. regulace</t>
  </si>
  <si>
    <t>soubor</t>
  </si>
  <si>
    <t>1341448174</t>
  </si>
  <si>
    <t>77</t>
  </si>
  <si>
    <t>731244001_R</t>
  </si>
  <si>
    <t>Kaskáda 2ks nerez ocel. kotlů na plyn kondenzační o výk. 9,7-48,7 kW+koax. odkouření 125/80-10m+2xkontrolní kus+2xstřešní koncovka-černá, 2xprostup šikmou střechou, 4xkoleno 45, vč.ekvit. kaskádové regulace+ovládání 3 směš. okruhů+neutr.box s čerpadlem</t>
  </si>
  <si>
    <t>676718710</t>
  </si>
  <si>
    <t>5</t>
  </si>
  <si>
    <t>998731101</t>
  </si>
  <si>
    <t>Přesun hmot tonážní pro kotelny v objektech v do 6 m</t>
  </si>
  <si>
    <t>112543706</t>
  </si>
  <si>
    <t>6</t>
  </si>
  <si>
    <t>998731181</t>
  </si>
  <si>
    <t>Příplatek k přesunu hmot tonážní 731 prováděný bez použití mechanizace</t>
  </si>
  <si>
    <t>1792551996</t>
  </si>
  <si>
    <t>79</t>
  </si>
  <si>
    <t>732111125</t>
  </si>
  <si>
    <t>Tělesa rozdělovačů a sběračů DN 80 z trub ocelových bezešvých</t>
  </si>
  <si>
    <t>-1001075401</t>
  </si>
  <si>
    <t>80</t>
  </si>
  <si>
    <t>732111314</t>
  </si>
  <si>
    <t>Trubková hrdla rozdělovačů a sběračů bez přírub DN 25</t>
  </si>
  <si>
    <t>442530250</t>
  </si>
  <si>
    <t>8</t>
  </si>
  <si>
    <t>732111315</t>
  </si>
  <si>
    <t>Trubková hrdla rozdělovačů a sběračů bez přírub DN 32</t>
  </si>
  <si>
    <t>369783001</t>
  </si>
  <si>
    <t>81</t>
  </si>
  <si>
    <t>732111318</t>
  </si>
  <si>
    <t>Trubková hrdla rozdělovačů a sběračů bez přírub DN 50</t>
  </si>
  <si>
    <t>1479425667</t>
  </si>
  <si>
    <t>78</t>
  </si>
  <si>
    <t>732113103</t>
  </si>
  <si>
    <t>Vyrovnávač dynamických tlaků DN 65 PN 6 hydraulický přírubový</t>
  </si>
  <si>
    <t>-315289925</t>
  </si>
  <si>
    <t>82</t>
  </si>
  <si>
    <t>732331616</t>
  </si>
  <si>
    <t>Nádoba tlaková expanzní s membránou závitové připojení PN 0,6 o objemu 50 litrů</t>
  </si>
  <si>
    <t>-1896357645</t>
  </si>
  <si>
    <t>83</t>
  </si>
  <si>
    <t>732331619</t>
  </si>
  <si>
    <t>Nádoba tlaková expanzní s membránou závitové připojení PN 0,6 o objemu 140 litrů</t>
  </si>
  <si>
    <t>7197470</t>
  </si>
  <si>
    <t>72</t>
  </si>
  <si>
    <t>732331777</t>
  </si>
  <si>
    <t>Příslušenství k expanzním nádobám bezpečnostní uzávěr G 3/4 k měření tlaku</t>
  </si>
  <si>
    <t>-2055187598</t>
  </si>
  <si>
    <t>84</t>
  </si>
  <si>
    <t>732331778</t>
  </si>
  <si>
    <t>Příslušenství k expanzním nádobám bezpečnostní uzávěr G 1 k měření tlaku</t>
  </si>
  <si>
    <t>171962938</t>
  </si>
  <si>
    <t>85</t>
  </si>
  <si>
    <t>732421419</t>
  </si>
  <si>
    <t>Čerpadlo teplovodní mokroběžné závitové oběhové DN 25 výtlak do 8,0 m průtok 4,0 m3/h pro vytápění</t>
  </si>
  <si>
    <t>-1080344823</t>
  </si>
  <si>
    <t>181</t>
  </si>
  <si>
    <t>998732101</t>
  </si>
  <si>
    <t>Přesun hmot tonážní pro strojovny v objektech v do 6 m</t>
  </si>
  <si>
    <t>-2058115049</t>
  </si>
  <si>
    <t>182</t>
  </si>
  <si>
    <t>998732181</t>
  </si>
  <si>
    <t>Příplatek k přesunu hmot tonážní 732 prováděný bez použití mechanizace</t>
  </si>
  <si>
    <t>-1984926707</t>
  </si>
  <si>
    <t>168</t>
  </si>
  <si>
    <t>733110803</t>
  </si>
  <si>
    <t>Demontáž potrubí ocelového závitového do DN 15</t>
  </si>
  <si>
    <t>-1542011896</t>
  </si>
  <si>
    <t>169</t>
  </si>
  <si>
    <t>733110806</t>
  </si>
  <si>
    <t>Demontáž potrubí ocelového závitového do DN 32</t>
  </si>
  <si>
    <t>-1481094227</t>
  </si>
  <si>
    <t>170</t>
  </si>
  <si>
    <t>733110808</t>
  </si>
  <si>
    <t>Demontáž potrubí ocelového závitového do DN 50</t>
  </si>
  <si>
    <t>1405556857</t>
  </si>
  <si>
    <t>94</t>
  </si>
  <si>
    <t>733111117</t>
  </si>
  <si>
    <t>Potrubí ocelové závitové bezešvé běžné v kotelnách nebo strojovnách DN 40</t>
  </si>
  <si>
    <t>719337632</t>
  </si>
  <si>
    <t>93</t>
  </si>
  <si>
    <t>733111118</t>
  </si>
  <si>
    <t>Potrubí ocelové závitové bezešvé běžné v kotelnách nebo strojovnách DN 50</t>
  </si>
  <si>
    <t>739153535</t>
  </si>
  <si>
    <t>171</t>
  </si>
  <si>
    <t>733120826</t>
  </si>
  <si>
    <t>Demontáž potrubí ocelového hladkého do D 89</t>
  </si>
  <si>
    <t>-195547570</t>
  </si>
  <si>
    <t>87</t>
  </si>
  <si>
    <t>733122202</t>
  </si>
  <si>
    <t>Potrubí z uhlíkové oceli hladké spojované lisováním DN 12</t>
  </si>
  <si>
    <t>1454762140</t>
  </si>
  <si>
    <t>88</t>
  </si>
  <si>
    <t>733122203</t>
  </si>
  <si>
    <t>Potrubí z uhlíkové oceli hladké spojované lisováním DN 15</t>
  </si>
  <si>
    <t>772368706</t>
  </si>
  <si>
    <t>89</t>
  </si>
  <si>
    <t>733122204</t>
  </si>
  <si>
    <t>Potrubí z uhlíkové oceli hladké spojované lisováním DN 20</t>
  </si>
  <si>
    <t>-1694913496</t>
  </si>
  <si>
    <t>90</t>
  </si>
  <si>
    <t>733122205</t>
  </si>
  <si>
    <t>Potrubí z uhlíkové oceli hladké spojované lisováním DN 25</t>
  </si>
  <si>
    <t>1374966000</t>
  </si>
  <si>
    <t>91</t>
  </si>
  <si>
    <t>733122206</t>
  </si>
  <si>
    <t>Potrubí z uhlíkové oceli hladké spojované lisováním DN 32</t>
  </si>
  <si>
    <t>-1276935139</t>
  </si>
  <si>
    <t>92</t>
  </si>
  <si>
    <t>733122207</t>
  </si>
  <si>
    <t>Potrubí z uhlíkové oceli hladké spojované lisováním DN 40</t>
  </si>
  <si>
    <t>-1033603846</t>
  </si>
  <si>
    <t>172</t>
  </si>
  <si>
    <t>733140811</t>
  </si>
  <si>
    <t>Odřezání nádoby odvzdušňovací</t>
  </si>
  <si>
    <t>796734791</t>
  </si>
  <si>
    <t>10</t>
  </si>
  <si>
    <t>733190107</t>
  </si>
  <si>
    <t>Zkouška těsnosti potrubí ocelové závitové do DN 40</t>
  </si>
  <si>
    <t>-1623512202</t>
  </si>
  <si>
    <t>11</t>
  </si>
  <si>
    <t>733190225</t>
  </si>
  <si>
    <t>Zkouška těsnosti potrubí ocelové hladké přes D 60,3x2,9 do D 89x5,0</t>
  </si>
  <si>
    <t>-1559311931</t>
  </si>
  <si>
    <t>173</t>
  </si>
  <si>
    <t>733191816</t>
  </si>
  <si>
    <t>Odřezání držáku potrubí třmenového do D 44,5 bez demontáže podpěr, konzol nebo výložníků</t>
  </si>
  <si>
    <t>-1036410817</t>
  </si>
  <si>
    <t>174</t>
  </si>
  <si>
    <t>733191823</t>
  </si>
  <si>
    <t>Odřezání držáku potrubí třmenového do D 76 bez demontáže podpěr, konzol nebo výložníků</t>
  </si>
  <si>
    <t>1763118406</t>
  </si>
  <si>
    <t>175</t>
  </si>
  <si>
    <t>733193810</t>
  </si>
  <si>
    <t>Rozřezání konzoly, podpěry nebo výložníku pro potrubí z L profilu do 50x50x5 mm</t>
  </si>
  <si>
    <t>802587005</t>
  </si>
  <si>
    <t>176</t>
  </si>
  <si>
    <t>733890801</t>
  </si>
  <si>
    <t>Přemístění potrubí demontovaného vodorovně do 100 m v objektech výšky do 6 m</t>
  </si>
  <si>
    <t>-1365742089</t>
  </si>
  <si>
    <t>12</t>
  </si>
  <si>
    <t>998733101</t>
  </si>
  <si>
    <t>Přesun hmot tonážní pro rozvody potrubí v objektech v do 6 m</t>
  </si>
  <si>
    <t>456406833</t>
  </si>
  <si>
    <t>13</t>
  </si>
  <si>
    <t>998733181</t>
  </si>
  <si>
    <t>Příplatek k přesunu hmot tonážní 733 prováděný bez použití mechanizace</t>
  </si>
  <si>
    <t>646923478</t>
  </si>
  <si>
    <t>177</t>
  </si>
  <si>
    <t>734160812</t>
  </si>
  <si>
    <t>Demontáž odvaděče kondenzátu do DN 25</t>
  </si>
  <si>
    <t>156831629</t>
  </si>
  <si>
    <t>178</t>
  </si>
  <si>
    <t>734160814</t>
  </si>
  <si>
    <t>Demontáž odvaděče kondenzátu do DN 50</t>
  </si>
  <si>
    <t>2022208567</t>
  </si>
  <si>
    <t>179</t>
  </si>
  <si>
    <t>734200812</t>
  </si>
  <si>
    <t>Demontáž armatury závitové s jedním závitem do G 1</t>
  </si>
  <si>
    <t>-2022716226</t>
  </si>
  <si>
    <t>14</t>
  </si>
  <si>
    <t>734209103</t>
  </si>
  <si>
    <t>Montáž armatury závitové s jedním závitem G 1/2</t>
  </si>
  <si>
    <t>949730728</t>
  </si>
  <si>
    <t>95</t>
  </si>
  <si>
    <t>551212890</t>
  </si>
  <si>
    <t>ventil automatický odvzdušňovací, svislý + zpětný ventil, mosaz R99/1 1/2"</t>
  </si>
  <si>
    <t>1550588374</t>
  </si>
  <si>
    <t>551243890</t>
  </si>
  <si>
    <t>kohout vypouštěcí  kulový, s hadicovou vývodkou a zátkou, PN 10, T 110°C R608 1/2"</t>
  </si>
  <si>
    <t>1377459482</t>
  </si>
  <si>
    <t>117</t>
  </si>
  <si>
    <t>734209113</t>
  </si>
  <si>
    <t>Montáž armatury závitové s dvěma závity G 1/2</t>
  </si>
  <si>
    <t>976441606</t>
  </si>
  <si>
    <t>118</t>
  </si>
  <si>
    <t>551212201_R</t>
  </si>
  <si>
    <t>termostatický ventil s plynulým přesným nastavením, 1/2"</t>
  </si>
  <si>
    <t>-93089824</t>
  </si>
  <si>
    <t>119</t>
  </si>
  <si>
    <t>551283301_R</t>
  </si>
  <si>
    <t>šroubení regulační radiátorové, přímé, s vypouštěním, chrom, 1/2"</t>
  </si>
  <si>
    <t>666231760</t>
  </si>
  <si>
    <t>112</t>
  </si>
  <si>
    <t>734209114</t>
  </si>
  <si>
    <t>Montáž armatury závitové s dvěma závity G 3/4</t>
  </si>
  <si>
    <t>-1248049609</t>
  </si>
  <si>
    <t>115</t>
  </si>
  <si>
    <t>551212200_R</t>
  </si>
  <si>
    <t>termostatický ventil s plynulým přesným nastavením, 3/4"</t>
  </si>
  <si>
    <t>992537582</t>
  </si>
  <si>
    <t>116</t>
  </si>
  <si>
    <t>551283300_R</t>
  </si>
  <si>
    <t>šroubení regulační radiátorové, přímé, s vypouštěním, chrom, 3/4"</t>
  </si>
  <si>
    <t>1604048486</t>
  </si>
  <si>
    <t>102</t>
  </si>
  <si>
    <t>734209115</t>
  </si>
  <si>
    <t>Montáž armatury závitové s dvěma závity G 1</t>
  </si>
  <si>
    <t>1341970192</t>
  </si>
  <si>
    <t>107</t>
  </si>
  <si>
    <t>551200002_R</t>
  </si>
  <si>
    <t>ventil vyvažovací stoupačkový dvouregulační DN25, vč. izolace a šroubení</t>
  </si>
  <si>
    <t>318430644</t>
  </si>
  <si>
    <t>103</t>
  </si>
  <si>
    <t>551141280</t>
  </si>
  <si>
    <t>kohout kulový, PN 35, T 185 C, chromovaný R250D 1" červený</t>
  </si>
  <si>
    <t>517909925</t>
  </si>
  <si>
    <t>105</t>
  </si>
  <si>
    <t>551294940</t>
  </si>
  <si>
    <t>filtr 2x vnitřní závit, PN16, T 130°C R74A 1"</t>
  </si>
  <si>
    <t>1664036594</t>
  </si>
  <si>
    <t>106</t>
  </si>
  <si>
    <t>551211990</t>
  </si>
  <si>
    <t>závitový zpětný ventil R60 1"</t>
  </si>
  <si>
    <t>-1995814482</t>
  </si>
  <si>
    <t>104</t>
  </si>
  <si>
    <t>551141001_R</t>
  </si>
  <si>
    <t>kohout kulový s filtrem, mosaz 1"</t>
  </si>
  <si>
    <t>-579826322</t>
  </si>
  <si>
    <t>19</t>
  </si>
  <si>
    <t>734209116</t>
  </si>
  <si>
    <t>Montáž armatury závitové s dvěma závity G 5/4</t>
  </si>
  <si>
    <t>1267376633</t>
  </si>
  <si>
    <t>20</t>
  </si>
  <si>
    <t>551200001_R</t>
  </si>
  <si>
    <t>ventil vyvažovací stoupačkový dvouregulační DN32, vč. izolace a šroubení</t>
  </si>
  <si>
    <t>1517214341</t>
  </si>
  <si>
    <t>551141300</t>
  </si>
  <si>
    <t>kulový kohout, PN 35, T 185 C, chromovaný R250D 1"1/4 červený</t>
  </si>
  <si>
    <t>-1128817114</t>
  </si>
  <si>
    <t>22</t>
  </si>
  <si>
    <t>551294960</t>
  </si>
  <si>
    <t>filtr 2x vnitřní závit, PN16, T 130°C R74A 1"1/4</t>
  </si>
  <si>
    <t>477029649</t>
  </si>
  <si>
    <t>23</t>
  </si>
  <si>
    <t>551212000</t>
  </si>
  <si>
    <t>závitový zpětný ventil R60 1"1/4</t>
  </si>
  <si>
    <t>1454252438</t>
  </si>
  <si>
    <t>96</t>
  </si>
  <si>
    <t>734209117</t>
  </si>
  <si>
    <t>Montáž armatury závitové s dvěma závity G 6/4</t>
  </si>
  <si>
    <t>-595300611</t>
  </si>
  <si>
    <t>97</t>
  </si>
  <si>
    <t>551141320</t>
  </si>
  <si>
    <t>kohout kulový, PN 35, T 185 C, chromovaný R250D 1"1/2 červený</t>
  </si>
  <si>
    <t>-1388500334</t>
  </si>
  <si>
    <t>98</t>
  </si>
  <si>
    <t>551141000_R</t>
  </si>
  <si>
    <t xml:space="preserve">kohout kulový s filtrem, mosaz 1"1/2 </t>
  </si>
  <si>
    <t>-1204467258</t>
  </si>
  <si>
    <t>99</t>
  </si>
  <si>
    <t>551212010</t>
  </si>
  <si>
    <t>závitový zpětný ventil R60 1"1/2</t>
  </si>
  <si>
    <t>560595871</t>
  </si>
  <si>
    <t>100</t>
  </si>
  <si>
    <t>734209118</t>
  </si>
  <si>
    <t>Montáž armatury závitové s dvěma závity G 2</t>
  </si>
  <si>
    <t>423742333</t>
  </si>
  <si>
    <t>101</t>
  </si>
  <si>
    <t>551141340</t>
  </si>
  <si>
    <t>kohout kulový, PN 35, T 185 C, chromovaný R250D 2" červený</t>
  </si>
  <si>
    <t>-672071692</t>
  </si>
  <si>
    <t>24</t>
  </si>
  <si>
    <t>734209124</t>
  </si>
  <si>
    <t>Montáž armatury závitové s třemi závity G 3/4</t>
  </si>
  <si>
    <t>-519947125</t>
  </si>
  <si>
    <t>25</t>
  </si>
  <si>
    <t>551288001_R</t>
  </si>
  <si>
    <t>ventil třícestný směšovací, DN20, kvs=5 + pohon 3bod. řízení, 230 V</t>
  </si>
  <si>
    <t>353114010</t>
  </si>
  <si>
    <t>108</t>
  </si>
  <si>
    <t>734209125</t>
  </si>
  <si>
    <t>Montáž armatury závitové s třemi závity G 1</t>
  </si>
  <si>
    <t>-67147509</t>
  </si>
  <si>
    <t>110</t>
  </si>
  <si>
    <t>551288002_R</t>
  </si>
  <si>
    <t>ventil třícestný směšovací DN25, kvs=10 + pohon 3.bod. řízení 230 V</t>
  </si>
  <si>
    <t>-634341203</t>
  </si>
  <si>
    <t>111</t>
  </si>
  <si>
    <t>551288003_R</t>
  </si>
  <si>
    <t>ventil třícestný směšovací DN25, kvs=8 + pohon 3.bod. řízení 230 V</t>
  </si>
  <si>
    <t>1188009615</t>
  </si>
  <si>
    <t>190</t>
  </si>
  <si>
    <t>734211113</t>
  </si>
  <si>
    <t>Ventil závitový odvzdušňovací G 3/8 PN 10 do 120°C otopných těles</t>
  </si>
  <si>
    <t>946192685</t>
  </si>
  <si>
    <t>121</t>
  </si>
  <si>
    <t>734221000_R</t>
  </si>
  <si>
    <t>Termostatická hlavice kapalinová PN 10 do 110°C s vestavěným čidlem</t>
  </si>
  <si>
    <t>45069674</t>
  </si>
  <si>
    <t>122</t>
  </si>
  <si>
    <t>734221001_R</t>
  </si>
  <si>
    <t>Termostatická hlavice kapalinová PN 10 do 110°C s vestavěným čidlem, zabezpečený model do veřejných prostor, zamezení ovládání a odolná prot vandalismu</t>
  </si>
  <si>
    <t>2045689595</t>
  </si>
  <si>
    <t>189</t>
  </si>
  <si>
    <t>734221005_R</t>
  </si>
  <si>
    <t xml:space="preserve">Ruční hlavice </t>
  </si>
  <si>
    <t>2122664928</t>
  </si>
  <si>
    <t>26</t>
  </si>
  <si>
    <t>734411102</t>
  </si>
  <si>
    <t>Teploměr technický s pevným stonkem a jímkou zadní připojení průměr 63 mm délky 75 mm</t>
  </si>
  <si>
    <t>-322710438</t>
  </si>
  <si>
    <t>124</t>
  </si>
  <si>
    <t>734411601</t>
  </si>
  <si>
    <t>Ochranná jímka se závitem do G 1</t>
  </si>
  <si>
    <t>-909890379</t>
  </si>
  <si>
    <t>125</t>
  </si>
  <si>
    <t>734421112</t>
  </si>
  <si>
    <t>Tlakoměr s pevným stonkem a zpětnou klapkou tlak 0-16 bar průměr 63 mm zadní připojení</t>
  </si>
  <si>
    <t>-100888268</t>
  </si>
  <si>
    <t>180</t>
  </si>
  <si>
    <t>734890801</t>
  </si>
  <si>
    <t>Přemístění demontovaných armatur vodorovně do 100 m v objektech výšky do 6 m</t>
  </si>
  <si>
    <t>618539678</t>
  </si>
  <si>
    <t>28</t>
  </si>
  <si>
    <t>735000000_R</t>
  </si>
  <si>
    <t>Hydraulické vyvážení otopné soustavy pomocí vyvažovacího přístroje</t>
  </si>
  <si>
    <t>717050700</t>
  </si>
  <si>
    <t>"hydraulické vyregulování vyvažovacích armatur, vč. měřícího protokolu u zaregulování soustavy"3</t>
  </si>
  <si>
    <t>VV</t>
  </si>
  <si>
    <t>29</t>
  </si>
  <si>
    <t>735000911</t>
  </si>
  <si>
    <t>Vyregulování ventilu nebo kohoutu dvojregulačního s ručním ovládáním</t>
  </si>
  <si>
    <t>-933012256</t>
  </si>
  <si>
    <t>126</t>
  </si>
  <si>
    <t>735000912</t>
  </si>
  <si>
    <t>Vyregulování ventilu nebo kohoutu dvojregulačního s termostatickým ovládáním</t>
  </si>
  <si>
    <t>-593950904</t>
  </si>
  <si>
    <t>159</t>
  </si>
  <si>
    <t>735111810</t>
  </si>
  <si>
    <t>Demontáž otopného tělesa litinového článkového</t>
  </si>
  <si>
    <t>-932935065</t>
  </si>
  <si>
    <t>160</t>
  </si>
  <si>
    <t>735131810</t>
  </si>
  <si>
    <t>Demontáž otopného tělesa hliníkového článkového</t>
  </si>
  <si>
    <t>931724455</t>
  </si>
  <si>
    <t>152</t>
  </si>
  <si>
    <t>735151004_R</t>
  </si>
  <si>
    <t>Otopné těleso panelové třídeskové bez přídavné přestupní plochy výška/délka 600/2000 mm, boční připojení</t>
  </si>
  <si>
    <t>561735331</t>
  </si>
  <si>
    <t>153</t>
  </si>
  <si>
    <t>735151005_R</t>
  </si>
  <si>
    <t>Otopné těleso panelové třídeskové bez přídavné přestupní plochy výška/délka 900/1400 mm, boční připojení</t>
  </si>
  <si>
    <t>-431281952</t>
  </si>
  <si>
    <t>127</t>
  </si>
  <si>
    <t>735151192</t>
  </si>
  <si>
    <t>Otopné těleso panelové jednodeskové bez přídavné přestupní plochy výška/délka 900/500 mm výkon 438 W</t>
  </si>
  <si>
    <t>-799309686</t>
  </si>
  <si>
    <t>128</t>
  </si>
  <si>
    <t>735151194</t>
  </si>
  <si>
    <t>Otopné těleso panelové jednodeskové bez přídavné přestupní plochy výška/délka 900/700 mm výkon 613 W</t>
  </si>
  <si>
    <t>-1831034466</t>
  </si>
  <si>
    <t>129</t>
  </si>
  <si>
    <t>735151479</t>
  </si>
  <si>
    <t>Otopné těleso panelové dvoudeskové 1 přídavná přestupní plocha výška/délka 600/1200 mm výkon 1546 W</t>
  </si>
  <si>
    <t>719980109</t>
  </si>
  <si>
    <t>130</t>
  </si>
  <si>
    <t>735151491</t>
  </si>
  <si>
    <t>Otopné těleso panelové dvoudeskové 1 přídavná přestupní plocha výška/délka 900/400 mm výkon 702 W</t>
  </si>
  <si>
    <t>406508849</t>
  </si>
  <si>
    <t>131</t>
  </si>
  <si>
    <t>735151492</t>
  </si>
  <si>
    <t>Otopné těleso panelové dvoudeskové 1 přídavná přestupní plocha výška/délka 900/500 mm výkon 877 W</t>
  </si>
  <si>
    <t>-1846031470</t>
  </si>
  <si>
    <t>132</t>
  </si>
  <si>
    <t>735151493</t>
  </si>
  <si>
    <t>Otopné těleso panelové dvoudeskové 1 přídavná přestupní plocha výška/délka 900/600 mm výkon 1052 W</t>
  </si>
  <si>
    <t>-1511552531</t>
  </si>
  <si>
    <t>133</t>
  </si>
  <si>
    <t>735151495</t>
  </si>
  <si>
    <t>Otopné těleso panelové dvoudeskové 1 přídavná přestupní plocha výška/délka 900/800 mm výkon 1403 W</t>
  </si>
  <si>
    <t>1884909413</t>
  </si>
  <si>
    <t>134</t>
  </si>
  <si>
    <t>735151556</t>
  </si>
  <si>
    <t>Otopné těleso panelové dvoudeskové 2 přídavné přestupní plochy výška/délka 500/900 mm výkon 1307 W</t>
  </si>
  <si>
    <t>-174929933</t>
  </si>
  <si>
    <t>135</t>
  </si>
  <si>
    <t>735151575</t>
  </si>
  <si>
    <t>Otopné těleso panelové dvoudeskové 2 přídavné přestupní plochy výška/délka 600/800 mm výkon 1343 W</t>
  </si>
  <si>
    <t>-1504153198</t>
  </si>
  <si>
    <t>136</t>
  </si>
  <si>
    <t>735151576</t>
  </si>
  <si>
    <t>Otopné těleso panelové dvoudeskové 2 přídavné přestupní plochy výška/délka 600/900 mm výkon 1511 W</t>
  </si>
  <si>
    <t>1662678935</t>
  </si>
  <si>
    <t>137</t>
  </si>
  <si>
    <t>735151583</t>
  </si>
  <si>
    <t>Otopné těleso panelové dvoudeskové 2 přídavné přestupní plochy výška/délka 600/2000 mm výkon 3358 W</t>
  </si>
  <si>
    <t>-1169191666</t>
  </si>
  <si>
    <t>138</t>
  </si>
  <si>
    <t>735151593</t>
  </si>
  <si>
    <t>Otopné těleso panelové dvoudeskové 2 přídavné přestupní plochy výška/délka 900/600 mm výkon 1388 W</t>
  </si>
  <si>
    <t>-359711287</t>
  </si>
  <si>
    <t>139</t>
  </si>
  <si>
    <t>735151594</t>
  </si>
  <si>
    <t>Otopné těleso panelové dvoudeskové 2 přídavné přestupní plochy výška/délka 900/700 mm výkon 1619 W</t>
  </si>
  <si>
    <t>1586036811</t>
  </si>
  <si>
    <t>140</t>
  </si>
  <si>
    <t>735151596</t>
  </si>
  <si>
    <t>Otopné těleso panelové dvoudeskové 2 přídavné přestupní plochy výška/délka 900/900 mm výkon 2082 W</t>
  </si>
  <si>
    <t>1902087861</t>
  </si>
  <si>
    <t>141</t>
  </si>
  <si>
    <t>735151597</t>
  </si>
  <si>
    <t>Otopné těleso panelové dvoudeskové 2 přídavné přestupní plochy výška/délka 900/1000 mm výkon 2313 W</t>
  </si>
  <si>
    <t>-1603110458</t>
  </si>
  <si>
    <t>142</t>
  </si>
  <si>
    <t>735151599</t>
  </si>
  <si>
    <t>Otopné těleso panelové dvoudeskové 2 přídavné přestupní plochy výška/délka 900/1200 mm výkon 2776 W</t>
  </si>
  <si>
    <t>604888235</t>
  </si>
  <si>
    <t>143</t>
  </si>
  <si>
    <t>735151677</t>
  </si>
  <si>
    <t>Otopné těleso panelové třídeskové 3 přídavné přestupní plochy výška/délka 600/1000 mm výkon 2406 W</t>
  </si>
  <si>
    <t>501395413</t>
  </si>
  <si>
    <t>144</t>
  </si>
  <si>
    <t>735151678</t>
  </si>
  <si>
    <t>Otopné těleso panelové třídeskové 3 přídavné přestupní plochy výška/délka 600/1100 mm výkon 2647 W</t>
  </si>
  <si>
    <t>-9340905</t>
  </si>
  <si>
    <t>145</t>
  </si>
  <si>
    <t>735151680</t>
  </si>
  <si>
    <t>Otopné těleso panelové třídeskové 3 přídavné přestupní plochy výška/délka 600/1400 mm výkon 3368 W</t>
  </si>
  <si>
    <t>-1829259160</t>
  </si>
  <si>
    <t>146</t>
  </si>
  <si>
    <t>735151681</t>
  </si>
  <si>
    <t>Otopné těleso panelové třídeskové 3 přídavné přestupní plochy výška/délka 600/1600 mm výkon 3850 W</t>
  </si>
  <si>
    <t>1262988804</t>
  </si>
  <si>
    <t>147</t>
  </si>
  <si>
    <t>735151683</t>
  </si>
  <si>
    <t>Otopné těleso panelové třídeskové 3 přídavné přestupní plochy výška/délka 600/2000 mm výkon 4812 W</t>
  </si>
  <si>
    <t>-1566573881</t>
  </si>
  <si>
    <t>148</t>
  </si>
  <si>
    <t>735151700</t>
  </si>
  <si>
    <t>Otopné těleso panelové třídeskové 3 přídavné přestupní plochy výška/délka 900/1400 mm výkon 4659 W</t>
  </si>
  <si>
    <t>2094592011</t>
  </si>
  <si>
    <t>31</t>
  </si>
  <si>
    <t>735191905</t>
  </si>
  <si>
    <t>Odvzdušnění otopných těles</t>
  </si>
  <si>
    <t>1643383648</t>
  </si>
  <si>
    <t>735191910</t>
  </si>
  <si>
    <t>Napuštění vody do otopných těles</t>
  </si>
  <si>
    <t>-2008171890</t>
  </si>
  <si>
    <t>150</t>
  </si>
  <si>
    <t>735211242</t>
  </si>
  <si>
    <t>Registr trubkový žebrový obloukový D 76x3/156 mm čtyřpramenný délka 2000 mm</t>
  </si>
  <si>
    <t>-1559155560</t>
  </si>
  <si>
    <t>149</t>
  </si>
  <si>
    <t>735211243</t>
  </si>
  <si>
    <t>Registr trubkový žebrový obloukový D 76x3/156 mm čtyřpramenný délka 3000 mm</t>
  </si>
  <si>
    <t>744560323</t>
  </si>
  <si>
    <t>161</t>
  </si>
  <si>
    <t>735211811</t>
  </si>
  <si>
    <t>Demontáž registru trubkového žebrového 76/156 délka do 3 m jednopramenný</t>
  </si>
  <si>
    <t>-300940947</t>
  </si>
  <si>
    <t>162</t>
  </si>
  <si>
    <t>735211830</t>
  </si>
  <si>
    <t>Rozřezání demontovaného registru žebrového pramen D 76/3/156 mm</t>
  </si>
  <si>
    <t>720313584</t>
  </si>
  <si>
    <t>151</t>
  </si>
  <si>
    <t>735221643</t>
  </si>
  <si>
    <t>Registr trubkový hladký obloukový DN 65 čtyřpramenný délka 3000 mm</t>
  </si>
  <si>
    <t>1691285733</t>
  </si>
  <si>
    <t>183</t>
  </si>
  <si>
    <t>735221800_R</t>
  </si>
  <si>
    <t>Demontáž teplovzdušných jednotek</t>
  </si>
  <si>
    <t>-82172184</t>
  </si>
  <si>
    <t>163</t>
  </si>
  <si>
    <t>735221821</t>
  </si>
  <si>
    <t>Demontáž registru trubkového hladkého DN 65 délka do 3 m jednopramenný</t>
  </si>
  <si>
    <t>678439700</t>
  </si>
  <si>
    <t>164</t>
  </si>
  <si>
    <t>735221860</t>
  </si>
  <si>
    <t>Rozřezání demontovaného registru pramen DN 65 nebo 80</t>
  </si>
  <si>
    <t>-1604439845</t>
  </si>
  <si>
    <t>165</t>
  </si>
  <si>
    <t>735291800</t>
  </si>
  <si>
    <t>Demontáž konzoly nebo držáku otopných těles, registrů nebo konvektorů do odpadu</t>
  </si>
  <si>
    <t>1774257157</t>
  </si>
  <si>
    <t>154</t>
  </si>
  <si>
    <t>735411002_R</t>
  </si>
  <si>
    <t>Montáž a dod. teplovzdušná jednotka 2x55 kW +4x14 kW, vč. konzol-6ks, vč. týdenní termostatu-6ks, vč. trubky80/1000-24ks, 80/500-12 ks, pružné přip. nerez 80,protvětr. koncovek-6ks, plyn. hadice-6ks, stropní destratifikátor 7m-2ks+uvedení do provozu</t>
  </si>
  <si>
    <t>288793561</t>
  </si>
  <si>
    <t>166</t>
  </si>
  <si>
    <t>735494811</t>
  </si>
  <si>
    <t>Vypuštění vody z otopných těles</t>
  </si>
  <si>
    <t>-350071660</t>
  </si>
  <si>
    <t>167</t>
  </si>
  <si>
    <t>735890801</t>
  </si>
  <si>
    <t>Přemístění demontovaného otopného tělesa vodorovně 100 m v objektech výšky do 6 m</t>
  </si>
  <si>
    <t>-2070384786</t>
  </si>
  <si>
    <t>35</t>
  </si>
  <si>
    <t>998735101</t>
  </si>
  <si>
    <t>Přesun hmot tonážní pro otopná tělesa v objektech v do 6 m</t>
  </si>
  <si>
    <t>1658748400</t>
  </si>
  <si>
    <t>36</t>
  </si>
  <si>
    <t>998735181</t>
  </si>
  <si>
    <t>Příplatek k přesunu hmot tonážní 735 prováděný bez použití mechanizace</t>
  </si>
  <si>
    <t>-1833636375</t>
  </si>
  <si>
    <t>37</t>
  </si>
  <si>
    <t>767995000_R</t>
  </si>
  <si>
    <t>Montáž atypických zámečnických konstrukcí hmotnosti do 5 kg (systémové uchycení potrubí-konzole, objímky, závitové tyče,apod.)</t>
  </si>
  <si>
    <t>kg</t>
  </si>
  <si>
    <t>2142584409</t>
  </si>
  <si>
    <t>156</t>
  </si>
  <si>
    <t>767995001_R</t>
  </si>
  <si>
    <t>Montáž atypických zámečnických konstrukcí hmotnosti do 50 kg (uchycení destratifikátorů)</t>
  </si>
  <si>
    <t>2051753136</t>
  </si>
  <si>
    <t>38</t>
  </si>
  <si>
    <t>998767102</t>
  </si>
  <si>
    <t>Přesun hmot tonážní pro zámečnické konstrukce v objektech v do 12 m</t>
  </si>
  <si>
    <t>-168441982</t>
  </si>
  <si>
    <t>184</t>
  </si>
  <si>
    <t>783614651</t>
  </si>
  <si>
    <t>Základní antikorozní jednonásobný syntetický potrubí DN do 50 mm</t>
  </si>
  <si>
    <t>1768117641</t>
  </si>
  <si>
    <t>185</t>
  </si>
  <si>
    <t>783614661</t>
  </si>
  <si>
    <t>Základní antikorozní jednonásobný syntetický potrubí DN do 100 mm</t>
  </si>
  <si>
    <t>2048935039</t>
  </si>
  <si>
    <t>186</t>
  </si>
  <si>
    <t>783615551</t>
  </si>
  <si>
    <t>Mezinátěr jednonásobný syntetický nátěr potrubí DN do 50 mm</t>
  </si>
  <si>
    <t>-2010485964</t>
  </si>
  <si>
    <t>187</t>
  </si>
  <si>
    <t>783615561</t>
  </si>
  <si>
    <t>Mezinátěr jednonásobný syntetický nátěr potrubí DN do 100 mm</t>
  </si>
  <si>
    <t>1671243259</t>
  </si>
  <si>
    <t>4</t>
  </si>
  <si>
    <t>39</t>
  </si>
  <si>
    <t>HZS2000_R</t>
  </si>
  <si>
    <t>Hodinová zúčtovací sazba instalatér odborný (proplach systému)</t>
  </si>
  <si>
    <t>hod</t>
  </si>
  <si>
    <t>512</t>
  </si>
  <si>
    <t>-1092572850</t>
  </si>
  <si>
    <t>"proplach systému, předpokládaná nutná přítomnost instalatéra cca 16h"16</t>
  </si>
  <si>
    <t>40</t>
  </si>
  <si>
    <t>HZS2001_R</t>
  </si>
  <si>
    <t>Hodinová zúčtovací sazba instalatér odborný (topná zkouška)</t>
  </si>
  <si>
    <t>-1332365</t>
  </si>
  <si>
    <t>"topná zkouška 2x24h - předpoklad 2 instalatéři" 96</t>
  </si>
  <si>
    <t>41</t>
  </si>
  <si>
    <t>HZS2491</t>
  </si>
  <si>
    <t>Hodinová zúčtovací sazba dělník zednických výpomocí</t>
  </si>
  <si>
    <t>-1765383157</t>
  </si>
  <si>
    <t>42</t>
  </si>
  <si>
    <t>HZS3003_R</t>
  </si>
  <si>
    <t xml:space="preserve">Hodinová zúčtovací sazba - pomoc při montáži měřících a regulačních zařízení </t>
  </si>
  <si>
    <t>-30244745</t>
  </si>
  <si>
    <t>158</t>
  </si>
  <si>
    <t>HZS4004_R</t>
  </si>
  <si>
    <t>Hodinová zúčtovací sazba - plošina</t>
  </si>
  <si>
    <t>2125840702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</si>
</sst>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0" fillId="0" borderId="0" xfId="0" applyBorder="1"/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2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2" fillId="5" borderId="23" xfId="0" applyFont="1" applyFill="1" applyBorder="1" applyAlignment="1">
      <alignment horizontal="center" vertical="center" wrapText="1"/>
    </xf>
    <xf numFmtId="0" fontId="3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2" activePane="bottomLeft" state="frozen"/>
      <selection pane="bottomLeft" activeCell="BE17" sqref="BE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R2" s="162" t="s">
        <v>8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1" t="s">
        <v>12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23"/>
      <c r="AS4" s="24" t="s">
        <v>13</v>
      </c>
      <c r="BS4" s="18" t="s">
        <v>14</v>
      </c>
    </row>
    <row r="5" spans="1:73" ht="14.45" customHeight="1">
      <c r="B5" s="22"/>
      <c r="C5" s="25"/>
      <c r="D5" s="26" t="s">
        <v>15</v>
      </c>
      <c r="E5" s="25"/>
      <c r="F5" s="25"/>
      <c r="G5" s="25"/>
      <c r="H5" s="25"/>
      <c r="I5" s="25"/>
      <c r="J5" s="25"/>
      <c r="K5" s="194" t="s">
        <v>16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25"/>
      <c r="AQ5" s="23"/>
      <c r="BS5" s="18" t="s">
        <v>9</v>
      </c>
    </row>
    <row r="6" spans="1:73" ht="36.950000000000003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195" t="s">
        <v>18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25"/>
      <c r="AQ6" s="23"/>
      <c r="BS6" s="18" t="s">
        <v>9</v>
      </c>
    </row>
    <row r="7" spans="1:73" ht="14.45" customHeight="1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3"/>
      <c r="BS7" s="18" t="s">
        <v>9</v>
      </c>
    </row>
    <row r="8" spans="1:73" ht="14.45" customHeight="1">
      <c r="B8" s="22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232">
        <v>43185</v>
      </c>
      <c r="AO8" s="25"/>
      <c r="AP8" s="25"/>
      <c r="AQ8" s="23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9</v>
      </c>
    </row>
    <row r="10" spans="1:73" ht="14.45" customHeight="1">
      <c r="B10" s="22"/>
      <c r="C10" s="25"/>
      <c r="D10" s="29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25</v>
      </c>
      <c r="AL10" s="25"/>
      <c r="AM10" s="25"/>
      <c r="AN10" s="27" t="s">
        <v>5</v>
      </c>
      <c r="AO10" s="25"/>
      <c r="AP10" s="25"/>
      <c r="AQ10" s="23"/>
      <c r="BS10" s="18" t="s">
        <v>9</v>
      </c>
    </row>
    <row r="11" spans="1:73" ht="18.399999999999999" customHeight="1">
      <c r="B11" s="22"/>
      <c r="C11" s="25"/>
      <c r="D11" s="25"/>
      <c r="E11" s="27" t="s">
        <v>18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26</v>
      </c>
      <c r="AL11" s="25"/>
      <c r="AM11" s="25"/>
      <c r="AN11" s="27" t="s">
        <v>5</v>
      </c>
      <c r="AO11" s="25"/>
      <c r="AP11" s="25"/>
      <c r="AQ11" s="23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9</v>
      </c>
    </row>
    <row r="13" spans="1:73" ht="14.45" customHeight="1">
      <c r="B13" s="22"/>
      <c r="C13" s="25"/>
      <c r="D13" s="29" t="s">
        <v>27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25</v>
      </c>
      <c r="AL13" s="25"/>
      <c r="AM13" s="25"/>
      <c r="AN13" s="27" t="s">
        <v>5</v>
      </c>
      <c r="AO13" s="25"/>
      <c r="AP13" s="25"/>
      <c r="AQ13" s="23"/>
      <c r="BS13" s="18" t="s">
        <v>9</v>
      </c>
    </row>
    <row r="14" spans="1:73" ht="15">
      <c r="B14" s="22"/>
      <c r="C14" s="25"/>
      <c r="D14" s="25"/>
      <c r="E14" s="27" t="s">
        <v>22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26</v>
      </c>
      <c r="AL14" s="25"/>
      <c r="AM14" s="25"/>
      <c r="AN14" s="27" t="s">
        <v>5</v>
      </c>
      <c r="AO14" s="25"/>
      <c r="AP14" s="25"/>
      <c r="AQ14" s="23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>
      <c r="B16" s="22"/>
      <c r="C16" s="25"/>
      <c r="D16" s="29" t="s">
        <v>28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25</v>
      </c>
      <c r="AL16" s="25"/>
      <c r="AM16" s="25"/>
      <c r="AN16" s="27" t="s">
        <v>5</v>
      </c>
      <c r="AO16" s="25"/>
      <c r="AP16" s="25"/>
      <c r="AQ16" s="23"/>
      <c r="BS16" s="18" t="s">
        <v>6</v>
      </c>
    </row>
    <row r="17" spans="2:71" ht="18.399999999999999" customHeight="1">
      <c r="B17" s="22"/>
      <c r="C17" s="25"/>
      <c r="D17" s="25"/>
      <c r="E17" s="159" t="s">
        <v>31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26</v>
      </c>
      <c r="AL17" s="25"/>
      <c r="AM17" s="25"/>
      <c r="AN17" s="27" t="s">
        <v>5</v>
      </c>
      <c r="AO17" s="25"/>
      <c r="AP17" s="25"/>
      <c r="AQ17" s="23"/>
      <c r="BS17" s="18" t="s">
        <v>29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9</v>
      </c>
    </row>
    <row r="19" spans="2:71" ht="14.45" customHeight="1">
      <c r="B19" s="22"/>
      <c r="C19" s="25"/>
      <c r="D19" s="29" t="s">
        <v>30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25</v>
      </c>
      <c r="AL19" s="25"/>
      <c r="AM19" s="25"/>
      <c r="AN19" s="27" t="s">
        <v>5</v>
      </c>
      <c r="AO19" s="25"/>
      <c r="AP19" s="25"/>
      <c r="AQ19" s="23"/>
      <c r="BS19" s="18" t="s">
        <v>9</v>
      </c>
    </row>
    <row r="20" spans="2:71" ht="18.399999999999999" customHeight="1">
      <c r="B20" s="22"/>
      <c r="C20" s="25"/>
      <c r="D20" s="25"/>
      <c r="E20" s="27" t="s">
        <v>31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26</v>
      </c>
      <c r="AL20" s="25"/>
      <c r="AM20" s="25"/>
      <c r="AN20" s="27" t="s">
        <v>5</v>
      </c>
      <c r="AO20" s="25"/>
      <c r="AP20" s="25"/>
      <c r="AQ20" s="23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>
      <c r="B22" s="22"/>
      <c r="C22" s="25"/>
      <c r="D22" s="29" t="s">
        <v>32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>
      <c r="B23" s="22"/>
      <c r="C23" s="25"/>
      <c r="D23" s="25"/>
      <c r="E23" s="196" t="s">
        <v>5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25"/>
      <c r="AP23" s="25"/>
      <c r="AQ23" s="23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>
      <c r="B26" s="22"/>
      <c r="C26" s="25"/>
      <c r="D26" s="31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8">
        <f>ROUND(AG87,2)</f>
        <v>0</v>
      </c>
      <c r="AL26" s="189"/>
      <c r="AM26" s="189"/>
      <c r="AN26" s="189"/>
      <c r="AO26" s="189"/>
      <c r="AP26" s="25"/>
      <c r="AQ26" s="23"/>
    </row>
    <row r="27" spans="2:71" ht="14.45" customHeight="1">
      <c r="B27" s="22"/>
      <c r="C27" s="25"/>
      <c r="D27" s="31" t="s">
        <v>34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8">
        <f>ROUND(AG90,2)</f>
        <v>0</v>
      </c>
      <c r="AL27" s="188"/>
      <c r="AM27" s="188"/>
      <c r="AN27" s="188"/>
      <c r="AO27" s="188"/>
      <c r="AP27" s="25"/>
      <c r="AQ27" s="23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90">
        <f>ROUND(AK26+AK27,2)</f>
        <v>0</v>
      </c>
      <c r="AL29" s="191"/>
      <c r="AM29" s="191"/>
      <c r="AN29" s="191"/>
      <c r="AO29" s="191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36</v>
      </c>
      <c r="E31" s="38"/>
      <c r="F31" s="39" t="s">
        <v>37</v>
      </c>
      <c r="G31" s="38"/>
      <c r="H31" s="38"/>
      <c r="I31" s="38"/>
      <c r="J31" s="38"/>
      <c r="K31" s="38"/>
      <c r="L31" s="185">
        <v>0.21</v>
      </c>
      <c r="M31" s="186"/>
      <c r="N31" s="186"/>
      <c r="O31" s="186"/>
      <c r="P31" s="38"/>
      <c r="Q31" s="38"/>
      <c r="R31" s="38"/>
      <c r="S31" s="38"/>
      <c r="T31" s="41" t="s">
        <v>38</v>
      </c>
      <c r="U31" s="38"/>
      <c r="V31" s="38"/>
      <c r="W31" s="187">
        <f>ROUND(AZ87+SUM(CD91),2)</f>
        <v>0</v>
      </c>
      <c r="X31" s="186"/>
      <c r="Y31" s="186"/>
      <c r="Z31" s="186"/>
      <c r="AA31" s="186"/>
      <c r="AB31" s="186"/>
      <c r="AC31" s="186"/>
      <c r="AD31" s="186"/>
      <c r="AE31" s="186"/>
      <c r="AF31" s="38"/>
      <c r="AG31" s="38"/>
      <c r="AH31" s="38"/>
      <c r="AI31" s="38"/>
      <c r="AJ31" s="38"/>
      <c r="AK31" s="187">
        <f>ROUND(AV87+SUM(BY91),2)</f>
        <v>0</v>
      </c>
      <c r="AL31" s="186"/>
      <c r="AM31" s="186"/>
      <c r="AN31" s="186"/>
      <c r="AO31" s="186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39</v>
      </c>
      <c r="G32" s="38"/>
      <c r="H32" s="38"/>
      <c r="I32" s="38"/>
      <c r="J32" s="38"/>
      <c r="K32" s="38"/>
      <c r="L32" s="185">
        <v>0.15</v>
      </c>
      <c r="M32" s="186"/>
      <c r="N32" s="186"/>
      <c r="O32" s="186"/>
      <c r="P32" s="38"/>
      <c r="Q32" s="38"/>
      <c r="R32" s="38"/>
      <c r="S32" s="38"/>
      <c r="T32" s="41" t="s">
        <v>38</v>
      </c>
      <c r="U32" s="38"/>
      <c r="V32" s="38"/>
      <c r="W32" s="187">
        <f>ROUND(BA87+SUM(CE91),2)</f>
        <v>0</v>
      </c>
      <c r="X32" s="186"/>
      <c r="Y32" s="186"/>
      <c r="Z32" s="186"/>
      <c r="AA32" s="186"/>
      <c r="AB32" s="186"/>
      <c r="AC32" s="186"/>
      <c r="AD32" s="186"/>
      <c r="AE32" s="186"/>
      <c r="AF32" s="38"/>
      <c r="AG32" s="38"/>
      <c r="AH32" s="38"/>
      <c r="AI32" s="38"/>
      <c r="AJ32" s="38"/>
      <c r="AK32" s="187">
        <f>ROUND(AW87+SUM(BZ91),2)</f>
        <v>0</v>
      </c>
      <c r="AL32" s="186"/>
      <c r="AM32" s="186"/>
      <c r="AN32" s="186"/>
      <c r="AO32" s="186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40</v>
      </c>
      <c r="G33" s="38"/>
      <c r="H33" s="38"/>
      <c r="I33" s="38"/>
      <c r="J33" s="38"/>
      <c r="K33" s="38"/>
      <c r="L33" s="185">
        <v>0.21</v>
      </c>
      <c r="M33" s="186"/>
      <c r="N33" s="186"/>
      <c r="O33" s="186"/>
      <c r="P33" s="38"/>
      <c r="Q33" s="38"/>
      <c r="R33" s="38"/>
      <c r="S33" s="38"/>
      <c r="T33" s="41" t="s">
        <v>38</v>
      </c>
      <c r="U33" s="38"/>
      <c r="V33" s="38"/>
      <c r="W33" s="187">
        <f>ROUND(BB87+SUM(CF91),2)</f>
        <v>0</v>
      </c>
      <c r="X33" s="186"/>
      <c r="Y33" s="186"/>
      <c r="Z33" s="186"/>
      <c r="AA33" s="186"/>
      <c r="AB33" s="186"/>
      <c r="AC33" s="186"/>
      <c r="AD33" s="186"/>
      <c r="AE33" s="186"/>
      <c r="AF33" s="38"/>
      <c r="AG33" s="38"/>
      <c r="AH33" s="38"/>
      <c r="AI33" s="38"/>
      <c r="AJ33" s="38"/>
      <c r="AK33" s="187">
        <v>0</v>
      </c>
      <c r="AL33" s="186"/>
      <c r="AM33" s="186"/>
      <c r="AN33" s="186"/>
      <c r="AO33" s="186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41</v>
      </c>
      <c r="G34" s="38"/>
      <c r="H34" s="38"/>
      <c r="I34" s="38"/>
      <c r="J34" s="38"/>
      <c r="K34" s="38"/>
      <c r="L34" s="185">
        <v>0.15</v>
      </c>
      <c r="M34" s="186"/>
      <c r="N34" s="186"/>
      <c r="O34" s="186"/>
      <c r="P34" s="38"/>
      <c r="Q34" s="38"/>
      <c r="R34" s="38"/>
      <c r="S34" s="38"/>
      <c r="T34" s="41" t="s">
        <v>38</v>
      </c>
      <c r="U34" s="38"/>
      <c r="V34" s="38"/>
      <c r="W34" s="187">
        <f>ROUND(BC87+SUM(CG91),2)</f>
        <v>0</v>
      </c>
      <c r="X34" s="186"/>
      <c r="Y34" s="186"/>
      <c r="Z34" s="186"/>
      <c r="AA34" s="186"/>
      <c r="AB34" s="186"/>
      <c r="AC34" s="186"/>
      <c r="AD34" s="186"/>
      <c r="AE34" s="186"/>
      <c r="AF34" s="38"/>
      <c r="AG34" s="38"/>
      <c r="AH34" s="38"/>
      <c r="AI34" s="38"/>
      <c r="AJ34" s="38"/>
      <c r="AK34" s="187">
        <v>0</v>
      </c>
      <c r="AL34" s="186"/>
      <c r="AM34" s="186"/>
      <c r="AN34" s="186"/>
      <c r="AO34" s="186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42</v>
      </c>
      <c r="G35" s="38"/>
      <c r="H35" s="38"/>
      <c r="I35" s="38"/>
      <c r="J35" s="38"/>
      <c r="K35" s="38"/>
      <c r="L35" s="185">
        <v>0</v>
      </c>
      <c r="M35" s="186"/>
      <c r="N35" s="186"/>
      <c r="O35" s="186"/>
      <c r="P35" s="38"/>
      <c r="Q35" s="38"/>
      <c r="R35" s="38"/>
      <c r="S35" s="38"/>
      <c r="T35" s="41" t="s">
        <v>38</v>
      </c>
      <c r="U35" s="38"/>
      <c r="V35" s="38"/>
      <c r="W35" s="187">
        <f>ROUND(BD87+SUM(CH91),2)</f>
        <v>0</v>
      </c>
      <c r="X35" s="186"/>
      <c r="Y35" s="186"/>
      <c r="Z35" s="186"/>
      <c r="AA35" s="186"/>
      <c r="AB35" s="186"/>
      <c r="AC35" s="186"/>
      <c r="AD35" s="186"/>
      <c r="AE35" s="186"/>
      <c r="AF35" s="38"/>
      <c r="AG35" s="38"/>
      <c r="AH35" s="38"/>
      <c r="AI35" s="38"/>
      <c r="AJ35" s="38"/>
      <c r="AK35" s="187">
        <v>0</v>
      </c>
      <c r="AL35" s="186"/>
      <c r="AM35" s="186"/>
      <c r="AN35" s="186"/>
      <c r="AO35" s="186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43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44</v>
      </c>
      <c r="U37" s="45"/>
      <c r="V37" s="45"/>
      <c r="W37" s="45"/>
      <c r="X37" s="177" t="s">
        <v>45</v>
      </c>
      <c r="Y37" s="178"/>
      <c r="Z37" s="178"/>
      <c r="AA37" s="178"/>
      <c r="AB37" s="178"/>
      <c r="AC37" s="45"/>
      <c r="AD37" s="45"/>
      <c r="AE37" s="45"/>
      <c r="AF37" s="45"/>
      <c r="AG37" s="45"/>
      <c r="AH37" s="45"/>
      <c r="AI37" s="45"/>
      <c r="AJ37" s="45"/>
      <c r="AK37" s="179">
        <f>SUM(AK29:AK35)</f>
        <v>0</v>
      </c>
      <c r="AL37" s="178"/>
      <c r="AM37" s="178"/>
      <c r="AN37" s="178"/>
      <c r="AO37" s="180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2"/>
      <c r="C49" s="33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47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>
      <c r="B58" s="32"/>
      <c r="C58" s="33"/>
      <c r="D58" s="52" t="s">
        <v>48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49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48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49</v>
      </c>
      <c r="AN58" s="53"/>
      <c r="AO58" s="55"/>
      <c r="AP58" s="33"/>
      <c r="AQ58" s="34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2"/>
      <c r="C60" s="33"/>
      <c r="D60" s="47" t="s">
        <v>50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51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>
      <c r="B69" s="32"/>
      <c r="C69" s="33"/>
      <c r="D69" s="52" t="s">
        <v>48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49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48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49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81" t="s">
        <v>52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34"/>
    </row>
    <row r="77" spans="2:43" s="3" customFormat="1" ht="14.45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18ZK012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83" t="str">
        <f>K6</f>
        <v>SŠ a ZŠ Oselce</v>
      </c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21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 xml:space="preserve"> 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23</v>
      </c>
      <c r="AJ80" s="33"/>
      <c r="AK80" s="33"/>
      <c r="AL80" s="33"/>
      <c r="AM80" s="70">
        <f>IF(AN8= "","",AN8)</f>
        <v>43185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24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SŠ a ZŠ Oselce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28</v>
      </c>
      <c r="AJ82" s="33"/>
      <c r="AK82" s="33"/>
      <c r="AL82" s="33"/>
      <c r="AM82" s="172" t="str">
        <f>IF(E17="","",E17)</f>
        <v>Ing. Jiří Kojzar</v>
      </c>
      <c r="AN82" s="172"/>
      <c r="AO82" s="172"/>
      <c r="AP82" s="172"/>
      <c r="AQ82" s="34"/>
      <c r="AS82" s="168" t="s">
        <v>53</v>
      </c>
      <c r="AT82" s="169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27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30</v>
      </c>
      <c r="AJ83" s="33"/>
      <c r="AK83" s="33"/>
      <c r="AL83" s="33"/>
      <c r="AM83" s="172" t="str">
        <f>IF(E20="","",E20)</f>
        <v>Ing. Jiří Kojzar</v>
      </c>
      <c r="AN83" s="172"/>
      <c r="AO83" s="172"/>
      <c r="AP83" s="172"/>
      <c r="AQ83" s="34"/>
      <c r="AS83" s="170"/>
      <c r="AT83" s="171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70"/>
      <c r="AT84" s="171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73" t="s">
        <v>54</v>
      </c>
      <c r="D85" s="174"/>
      <c r="E85" s="174"/>
      <c r="F85" s="174"/>
      <c r="G85" s="174"/>
      <c r="H85" s="72"/>
      <c r="I85" s="175" t="s">
        <v>55</v>
      </c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5" t="s">
        <v>56</v>
      </c>
      <c r="AH85" s="174"/>
      <c r="AI85" s="174"/>
      <c r="AJ85" s="174"/>
      <c r="AK85" s="174"/>
      <c r="AL85" s="174"/>
      <c r="AM85" s="174"/>
      <c r="AN85" s="175" t="s">
        <v>57</v>
      </c>
      <c r="AO85" s="174"/>
      <c r="AP85" s="176"/>
      <c r="AQ85" s="34"/>
      <c r="AS85" s="73" t="s">
        <v>58</v>
      </c>
      <c r="AT85" s="74" t="s">
        <v>59</v>
      </c>
      <c r="AU85" s="74" t="s">
        <v>60</v>
      </c>
      <c r="AV85" s="74" t="s">
        <v>61</v>
      </c>
      <c r="AW85" s="74" t="s">
        <v>62</v>
      </c>
      <c r="AX85" s="74" t="s">
        <v>63</v>
      </c>
      <c r="AY85" s="74" t="s">
        <v>64</v>
      </c>
      <c r="AZ85" s="74" t="s">
        <v>65</v>
      </c>
      <c r="BA85" s="74" t="s">
        <v>66</v>
      </c>
      <c r="BB85" s="74" t="s">
        <v>67</v>
      </c>
      <c r="BC85" s="74" t="s">
        <v>68</v>
      </c>
      <c r="BD85" s="75" t="s">
        <v>69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70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67">
        <f>ROUND(AG88,2)</f>
        <v>0</v>
      </c>
      <c r="AH87" s="167"/>
      <c r="AI87" s="167"/>
      <c r="AJ87" s="167"/>
      <c r="AK87" s="167"/>
      <c r="AL87" s="167"/>
      <c r="AM87" s="167"/>
      <c r="AN87" s="160">
        <f>SUM(AG87,AT87)</f>
        <v>0</v>
      </c>
      <c r="AO87" s="160"/>
      <c r="AP87" s="160"/>
      <c r="AQ87" s="68"/>
      <c r="AS87" s="79">
        <f>ROUND(AS88,2)</f>
        <v>0</v>
      </c>
      <c r="AT87" s="80">
        <f>ROUND(SUM(AV87:AW87),2)</f>
        <v>0</v>
      </c>
      <c r="AU87" s="81">
        <f>ROUND(AU88,5)</f>
        <v>1070.02512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71</v>
      </c>
      <c r="BT87" s="83" t="s">
        <v>72</v>
      </c>
      <c r="BU87" s="84" t="s">
        <v>73</v>
      </c>
      <c r="BV87" s="83" t="s">
        <v>74</v>
      </c>
      <c r="BW87" s="83" t="s">
        <v>75</v>
      </c>
      <c r="BX87" s="83" t="s">
        <v>76</v>
      </c>
    </row>
    <row r="88" spans="1:76" s="5" customFormat="1" ht="37.5" customHeight="1">
      <c r="A88" s="85" t="s">
        <v>77</v>
      </c>
      <c r="B88" s="86"/>
      <c r="C88" s="87"/>
      <c r="D88" s="166" t="s">
        <v>16</v>
      </c>
      <c r="E88" s="166"/>
      <c r="F88" s="166"/>
      <c r="G88" s="166"/>
      <c r="H88" s="166"/>
      <c r="I88" s="88"/>
      <c r="J88" s="166" t="s">
        <v>78</v>
      </c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4">
        <f>'18ZK012 - Rekonstrukce vy...'!M30</f>
        <v>0</v>
      </c>
      <c r="AH88" s="165"/>
      <c r="AI88" s="165"/>
      <c r="AJ88" s="165"/>
      <c r="AK88" s="165"/>
      <c r="AL88" s="165"/>
      <c r="AM88" s="165"/>
      <c r="AN88" s="164">
        <f>SUM(AG88,AT88)</f>
        <v>0</v>
      </c>
      <c r="AO88" s="165"/>
      <c r="AP88" s="165"/>
      <c r="AQ88" s="89"/>
      <c r="AS88" s="90">
        <f>'18ZK012 - Rekonstrukce vy...'!M28</f>
        <v>0</v>
      </c>
      <c r="AT88" s="91">
        <f>ROUND(SUM(AV88:AW88),2)</f>
        <v>0</v>
      </c>
      <c r="AU88" s="92">
        <f>'18ZK012 - Rekonstrukce vy...'!W119</f>
        <v>1070.0251160000003</v>
      </c>
      <c r="AV88" s="91">
        <f>'18ZK012 - Rekonstrukce vy...'!M32</f>
        <v>0</v>
      </c>
      <c r="AW88" s="91">
        <f>'18ZK012 - Rekonstrukce vy...'!M33</f>
        <v>0</v>
      </c>
      <c r="AX88" s="91">
        <f>'18ZK012 - Rekonstrukce vy...'!M34</f>
        <v>0</v>
      </c>
      <c r="AY88" s="91">
        <f>'18ZK012 - Rekonstrukce vy...'!M35</f>
        <v>0</v>
      </c>
      <c r="AZ88" s="91">
        <f>'18ZK012 - Rekonstrukce vy...'!H32</f>
        <v>0</v>
      </c>
      <c r="BA88" s="91">
        <f>'18ZK012 - Rekonstrukce vy...'!H33</f>
        <v>0</v>
      </c>
      <c r="BB88" s="91">
        <f>'18ZK012 - Rekonstrukce vy...'!H34</f>
        <v>0</v>
      </c>
      <c r="BC88" s="91">
        <f>'18ZK012 - Rekonstrukce vy...'!H35</f>
        <v>0</v>
      </c>
      <c r="BD88" s="93">
        <f>'18ZK012 - Rekonstrukce vy...'!H36</f>
        <v>0</v>
      </c>
      <c r="BT88" s="94" t="s">
        <v>79</v>
      </c>
      <c r="BV88" s="94" t="s">
        <v>74</v>
      </c>
      <c r="BW88" s="94" t="s">
        <v>80</v>
      </c>
      <c r="BX88" s="94" t="s">
        <v>75</v>
      </c>
    </row>
    <row r="89" spans="1:76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76" s="1" customFormat="1" ht="30" customHeight="1">
      <c r="B90" s="32"/>
      <c r="C90" s="77" t="s">
        <v>81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160">
        <v>0</v>
      </c>
      <c r="AH90" s="160"/>
      <c r="AI90" s="160"/>
      <c r="AJ90" s="160"/>
      <c r="AK90" s="160"/>
      <c r="AL90" s="160"/>
      <c r="AM90" s="160"/>
      <c r="AN90" s="160">
        <v>0</v>
      </c>
      <c r="AO90" s="160"/>
      <c r="AP90" s="160"/>
      <c r="AQ90" s="34"/>
      <c r="AS90" s="73" t="s">
        <v>82</v>
      </c>
      <c r="AT90" s="74" t="s">
        <v>83</v>
      </c>
      <c r="AU90" s="74" t="s">
        <v>36</v>
      </c>
      <c r="AV90" s="75" t="s">
        <v>59</v>
      </c>
    </row>
    <row r="91" spans="1:76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95"/>
      <c r="AT91" s="53"/>
      <c r="AU91" s="53"/>
      <c r="AV91" s="55"/>
    </row>
    <row r="92" spans="1:76" s="1" customFormat="1" ht="30" customHeight="1">
      <c r="B92" s="32"/>
      <c r="C92" s="96" t="s">
        <v>84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61">
        <f>ROUND(AG87+AG90,2)</f>
        <v>0</v>
      </c>
      <c r="AH92" s="161"/>
      <c r="AI92" s="161"/>
      <c r="AJ92" s="161"/>
      <c r="AK92" s="161"/>
      <c r="AL92" s="161"/>
      <c r="AM92" s="161"/>
      <c r="AN92" s="161">
        <f>AN87+AN90</f>
        <v>0</v>
      </c>
      <c r="AO92" s="161"/>
      <c r="AP92" s="161"/>
      <c r="AQ92" s="34"/>
    </row>
    <row r="93" spans="1:76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18ZK012 - Rekonstrukce vy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0"/>
  <sheetViews>
    <sheetView showGridLines="0" tabSelected="1" workbookViewId="0">
      <pane ySplit="1" topLeftCell="A2" activePane="bottomLeft" state="frozen"/>
      <selection pane="bottomLeft" activeCell="AE287" sqref="AE2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8"/>
      <c r="B1" s="12"/>
      <c r="C1" s="12"/>
      <c r="D1" s="13" t="s">
        <v>1</v>
      </c>
      <c r="E1" s="12"/>
      <c r="F1" s="14" t="s">
        <v>85</v>
      </c>
      <c r="G1" s="14"/>
      <c r="H1" s="197" t="s">
        <v>86</v>
      </c>
      <c r="I1" s="197"/>
      <c r="J1" s="197"/>
      <c r="K1" s="197"/>
      <c r="L1" s="14" t="s">
        <v>87</v>
      </c>
      <c r="M1" s="12"/>
      <c r="N1" s="12"/>
      <c r="O1" s="13" t="s">
        <v>88</v>
      </c>
      <c r="P1" s="12"/>
      <c r="Q1" s="12"/>
      <c r="R1" s="12"/>
      <c r="S1" s="14" t="s">
        <v>89</v>
      </c>
      <c r="T1" s="14"/>
      <c r="U1" s="98"/>
      <c r="V1" s="9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62" t="s">
        <v>8</v>
      </c>
      <c r="T2" s="163"/>
      <c r="U2" s="163"/>
      <c r="V2" s="163"/>
      <c r="W2" s="163"/>
      <c r="X2" s="163"/>
      <c r="Y2" s="163"/>
      <c r="Z2" s="163"/>
      <c r="AA2" s="163"/>
      <c r="AB2" s="163"/>
      <c r="AC2" s="163"/>
      <c r="AT2" s="18" t="s">
        <v>80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>
      <c r="B4" s="22"/>
      <c r="C4" s="181" t="s">
        <v>91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3"/>
      <c r="T4" s="24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21" t="str">
        <f>'Rekapitulace stavby'!K6</f>
        <v>SŠ a ZŠ Oselce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5"/>
      <c r="R6" s="23"/>
    </row>
    <row r="7" spans="1:66" s="1" customFormat="1" ht="32.85" customHeight="1">
      <c r="B7" s="32"/>
      <c r="C7" s="33"/>
      <c r="D7" s="28" t="s">
        <v>92</v>
      </c>
      <c r="E7" s="33"/>
      <c r="F7" s="195" t="s">
        <v>93</v>
      </c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33"/>
      <c r="R7" s="34"/>
    </row>
    <row r="8" spans="1:66" s="1" customFormat="1" ht="14.45" customHeight="1">
      <c r="B8" s="32"/>
      <c r="C8" s="33"/>
      <c r="D8" s="29" t="s">
        <v>19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3">
        <f>'Rekapitulace stavby'!AN8</f>
        <v>43185</v>
      </c>
      <c r="P9" s="223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24</v>
      </c>
      <c r="E11" s="33"/>
      <c r="F11" s="33"/>
      <c r="G11" s="33"/>
      <c r="H11" s="33"/>
      <c r="I11" s="33"/>
      <c r="J11" s="33"/>
      <c r="K11" s="33"/>
      <c r="L11" s="33"/>
      <c r="M11" s="29" t="s">
        <v>25</v>
      </c>
      <c r="N11" s="33"/>
      <c r="O11" s="194" t="s">
        <v>5</v>
      </c>
      <c r="P11" s="194"/>
      <c r="Q11" s="33"/>
      <c r="R11" s="34"/>
    </row>
    <row r="12" spans="1:66" s="1" customFormat="1" ht="18" customHeight="1">
      <c r="B12" s="32"/>
      <c r="C12" s="33"/>
      <c r="D12" s="33"/>
      <c r="E12" s="27" t="s">
        <v>18</v>
      </c>
      <c r="F12" s="33"/>
      <c r="G12" s="33"/>
      <c r="H12" s="33"/>
      <c r="I12" s="33"/>
      <c r="J12" s="33"/>
      <c r="K12" s="33"/>
      <c r="L12" s="33"/>
      <c r="M12" s="29" t="s">
        <v>26</v>
      </c>
      <c r="N12" s="33"/>
      <c r="O12" s="194" t="s">
        <v>5</v>
      </c>
      <c r="P12" s="194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27</v>
      </c>
      <c r="E14" s="33"/>
      <c r="F14" s="33"/>
      <c r="G14" s="33"/>
      <c r="H14" s="33"/>
      <c r="I14" s="33"/>
      <c r="J14" s="33"/>
      <c r="K14" s="33"/>
      <c r="L14" s="33"/>
      <c r="M14" s="29" t="s">
        <v>25</v>
      </c>
      <c r="N14" s="33"/>
      <c r="O14" s="194" t="str">
        <f>IF('Rekapitulace stavby'!AN13="","",'Rekapitulace stavby'!AN13)</f>
        <v/>
      </c>
      <c r="P14" s="194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26</v>
      </c>
      <c r="N15" s="33"/>
      <c r="O15" s="194" t="str">
        <f>IF('Rekapitulace stavby'!AN14="","",'Rekapitulace stavby'!AN14)</f>
        <v/>
      </c>
      <c r="P15" s="194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28</v>
      </c>
      <c r="E17" s="33"/>
      <c r="F17" s="33"/>
      <c r="G17" s="33"/>
      <c r="H17" s="33"/>
      <c r="I17" s="33"/>
      <c r="J17" s="33"/>
      <c r="K17" s="33"/>
      <c r="L17" s="33"/>
      <c r="M17" s="29" t="s">
        <v>25</v>
      </c>
      <c r="N17" s="33"/>
      <c r="O17" s="194" t="str">
        <f>IF('Rekapitulace stavby'!AN16="","",'Rekapitulace stavby'!AN16)</f>
        <v/>
      </c>
      <c r="P17" s="194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>Ing. Jiří Kojzar</v>
      </c>
      <c r="F18" s="33"/>
      <c r="G18" s="33"/>
      <c r="H18" s="33"/>
      <c r="I18" s="33"/>
      <c r="J18" s="33"/>
      <c r="K18" s="33"/>
      <c r="L18" s="33"/>
      <c r="M18" s="29" t="s">
        <v>26</v>
      </c>
      <c r="N18" s="33"/>
      <c r="O18" s="194" t="str">
        <f>IF('Rekapitulace stavby'!AN17="","",'Rekapitulace stavby'!AN17)</f>
        <v/>
      </c>
      <c r="P18" s="194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30</v>
      </c>
      <c r="E20" s="33"/>
      <c r="F20" s="33"/>
      <c r="G20" s="33"/>
      <c r="H20" s="33"/>
      <c r="I20" s="33"/>
      <c r="J20" s="33"/>
      <c r="K20" s="33"/>
      <c r="L20" s="33"/>
      <c r="M20" s="29" t="s">
        <v>25</v>
      </c>
      <c r="N20" s="33"/>
      <c r="O20" s="194" t="s">
        <v>5</v>
      </c>
      <c r="P20" s="194"/>
      <c r="Q20" s="33"/>
      <c r="R20" s="34"/>
    </row>
    <row r="21" spans="2:18" s="1" customFormat="1" ht="18" customHeight="1">
      <c r="B21" s="32"/>
      <c r="C21" s="33"/>
      <c r="D21" s="33"/>
      <c r="E21" s="27" t="s">
        <v>31</v>
      </c>
      <c r="F21" s="33"/>
      <c r="G21" s="33"/>
      <c r="H21" s="33"/>
      <c r="I21" s="33"/>
      <c r="J21" s="33"/>
      <c r="K21" s="33"/>
      <c r="L21" s="33"/>
      <c r="M21" s="29" t="s">
        <v>26</v>
      </c>
      <c r="N21" s="33"/>
      <c r="O21" s="194" t="s">
        <v>5</v>
      </c>
      <c r="P21" s="194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>
      <c r="B24" s="32"/>
      <c r="C24" s="33"/>
      <c r="D24" s="33"/>
      <c r="E24" s="196" t="s">
        <v>5</v>
      </c>
      <c r="F24" s="196"/>
      <c r="G24" s="196"/>
      <c r="H24" s="196"/>
      <c r="I24" s="196"/>
      <c r="J24" s="196"/>
      <c r="K24" s="196"/>
      <c r="L24" s="196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99" t="s">
        <v>94</v>
      </c>
      <c r="E27" s="33"/>
      <c r="F27" s="33"/>
      <c r="G27" s="33"/>
      <c r="H27" s="33"/>
      <c r="I27" s="33"/>
      <c r="J27" s="33"/>
      <c r="K27" s="33"/>
      <c r="L27" s="33"/>
      <c r="M27" s="188">
        <f>N88</f>
        <v>0</v>
      </c>
      <c r="N27" s="188"/>
      <c r="O27" s="188"/>
      <c r="P27" s="188"/>
      <c r="Q27" s="33"/>
      <c r="R27" s="34"/>
    </row>
    <row r="28" spans="2:18" s="1" customFormat="1" ht="14.45" customHeight="1">
      <c r="B28" s="32"/>
      <c r="C28" s="33"/>
      <c r="D28" s="31" t="s">
        <v>95</v>
      </c>
      <c r="E28" s="33"/>
      <c r="F28" s="33"/>
      <c r="G28" s="33"/>
      <c r="H28" s="33"/>
      <c r="I28" s="33"/>
      <c r="J28" s="33"/>
      <c r="K28" s="33"/>
      <c r="L28" s="33"/>
      <c r="M28" s="188">
        <f>N100</f>
        <v>0</v>
      </c>
      <c r="N28" s="188"/>
      <c r="O28" s="188"/>
      <c r="P28" s="188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00" t="s">
        <v>35</v>
      </c>
      <c r="E30" s="33"/>
      <c r="F30" s="33"/>
      <c r="G30" s="33"/>
      <c r="H30" s="33"/>
      <c r="I30" s="33"/>
      <c r="J30" s="33"/>
      <c r="K30" s="33"/>
      <c r="L30" s="33"/>
      <c r="M30" s="231">
        <f>ROUND(M27+M28,2)</f>
        <v>0</v>
      </c>
      <c r="N30" s="220"/>
      <c r="O30" s="220"/>
      <c r="P30" s="220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01" t="s">
        <v>38</v>
      </c>
      <c r="H32" s="228">
        <f>ROUND((SUM(BE100:BE101)+SUM(BE119:BE289)), 2)</f>
        <v>0</v>
      </c>
      <c r="I32" s="220"/>
      <c r="J32" s="220"/>
      <c r="K32" s="33"/>
      <c r="L32" s="33"/>
      <c r="M32" s="228">
        <f>ROUND(ROUND((SUM(BE100:BE101)+SUM(BE119:BE289)), 2)*F32, 2)</f>
        <v>0</v>
      </c>
      <c r="N32" s="220"/>
      <c r="O32" s="220"/>
      <c r="P32" s="220"/>
      <c r="Q32" s="33"/>
      <c r="R32" s="34"/>
    </row>
    <row r="33" spans="2:18" s="1" customFormat="1" ht="14.45" customHeight="1">
      <c r="B33" s="32"/>
      <c r="C33" s="33"/>
      <c r="D33" s="33"/>
      <c r="E33" s="39" t="s">
        <v>39</v>
      </c>
      <c r="F33" s="40">
        <v>0.15</v>
      </c>
      <c r="G33" s="101" t="s">
        <v>38</v>
      </c>
      <c r="H33" s="228">
        <f>ROUND((SUM(BF100:BF101)+SUM(BF119:BF289)), 2)</f>
        <v>0</v>
      </c>
      <c r="I33" s="220"/>
      <c r="J33" s="220"/>
      <c r="K33" s="33"/>
      <c r="L33" s="33"/>
      <c r="M33" s="228">
        <f>ROUND(ROUND((SUM(BF100:BF101)+SUM(BF119:BF289)), 2)*F33, 2)</f>
        <v>0</v>
      </c>
      <c r="N33" s="220"/>
      <c r="O33" s="220"/>
      <c r="P33" s="220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01" t="s">
        <v>38</v>
      </c>
      <c r="H34" s="228">
        <f>ROUND((SUM(BG100:BG101)+SUM(BG119:BG289)), 2)</f>
        <v>0</v>
      </c>
      <c r="I34" s="220"/>
      <c r="J34" s="220"/>
      <c r="K34" s="33"/>
      <c r="L34" s="33"/>
      <c r="M34" s="228">
        <v>0</v>
      </c>
      <c r="N34" s="220"/>
      <c r="O34" s="220"/>
      <c r="P34" s="220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01" t="s">
        <v>38</v>
      </c>
      <c r="H35" s="228">
        <f>ROUND((SUM(BH100:BH101)+SUM(BH119:BH289)), 2)</f>
        <v>0</v>
      </c>
      <c r="I35" s="220"/>
      <c r="J35" s="220"/>
      <c r="K35" s="33"/>
      <c r="L35" s="33"/>
      <c r="M35" s="228">
        <v>0</v>
      </c>
      <c r="N35" s="220"/>
      <c r="O35" s="220"/>
      <c r="P35" s="220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42</v>
      </c>
      <c r="F36" s="40">
        <v>0</v>
      </c>
      <c r="G36" s="101" t="s">
        <v>38</v>
      </c>
      <c r="H36" s="228">
        <f>ROUND((SUM(BI100:BI101)+SUM(BI119:BI289)), 2)</f>
        <v>0</v>
      </c>
      <c r="I36" s="220"/>
      <c r="J36" s="220"/>
      <c r="K36" s="33"/>
      <c r="L36" s="33"/>
      <c r="M36" s="228">
        <v>0</v>
      </c>
      <c r="N36" s="220"/>
      <c r="O36" s="220"/>
      <c r="P36" s="220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97"/>
      <c r="D38" s="102" t="s">
        <v>43</v>
      </c>
      <c r="E38" s="72"/>
      <c r="F38" s="72"/>
      <c r="G38" s="103" t="s">
        <v>44</v>
      </c>
      <c r="H38" s="104" t="s">
        <v>45</v>
      </c>
      <c r="I38" s="72"/>
      <c r="J38" s="72"/>
      <c r="K38" s="72"/>
      <c r="L38" s="229">
        <f>SUM(M30:M36)</f>
        <v>0</v>
      </c>
      <c r="M38" s="229"/>
      <c r="N38" s="229"/>
      <c r="O38" s="229"/>
      <c r="P38" s="230"/>
      <c r="Q38" s="9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81" t="s">
        <v>96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17</v>
      </c>
      <c r="D78" s="33"/>
      <c r="E78" s="33"/>
      <c r="F78" s="221" t="str">
        <f>F6</f>
        <v>SŠ a ZŠ Oselce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33"/>
      <c r="R78" s="34"/>
    </row>
    <row r="79" spans="2:18" s="1" customFormat="1" ht="36.950000000000003" customHeight="1">
      <c r="B79" s="32"/>
      <c r="C79" s="66" t="s">
        <v>92</v>
      </c>
      <c r="D79" s="33"/>
      <c r="E79" s="33"/>
      <c r="F79" s="183" t="str">
        <f>F7</f>
        <v>18ZK012 - Rekonstrukce vytápění části areálu - D.1.4.1 Vytápění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3">
        <f>IF(O9="","",O9)</f>
        <v>43185</v>
      </c>
      <c r="N81" s="223"/>
      <c r="O81" s="223"/>
      <c r="P81" s="223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24</v>
      </c>
      <c r="D83" s="33"/>
      <c r="E83" s="33"/>
      <c r="F83" s="27" t="str">
        <f>E12</f>
        <v>SŠ a ZŠ Oselce</v>
      </c>
      <c r="G83" s="33"/>
      <c r="H83" s="33"/>
      <c r="I83" s="33"/>
      <c r="J83" s="33"/>
      <c r="K83" s="29" t="s">
        <v>28</v>
      </c>
      <c r="L83" s="33"/>
      <c r="M83" s="194" t="str">
        <f>E18</f>
        <v>Ing. Jiří Kojzar</v>
      </c>
      <c r="N83" s="194"/>
      <c r="O83" s="194"/>
      <c r="P83" s="194"/>
      <c r="Q83" s="194"/>
      <c r="R83" s="34"/>
    </row>
    <row r="84" spans="2:47" s="1" customFormat="1" ht="14.45" customHeight="1">
      <c r="B84" s="32"/>
      <c r="C84" s="29" t="s">
        <v>27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30</v>
      </c>
      <c r="L84" s="33"/>
      <c r="M84" s="194" t="str">
        <f>E21</f>
        <v>Ing. Jiří Kojzar</v>
      </c>
      <c r="N84" s="194"/>
      <c r="O84" s="194"/>
      <c r="P84" s="194"/>
      <c r="Q84" s="194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26" t="s">
        <v>97</v>
      </c>
      <c r="D86" s="227"/>
      <c r="E86" s="227"/>
      <c r="F86" s="227"/>
      <c r="G86" s="227"/>
      <c r="H86" s="97"/>
      <c r="I86" s="97"/>
      <c r="J86" s="97"/>
      <c r="K86" s="97"/>
      <c r="L86" s="97"/>
      <c r="M86" s="97"/>
      <c r="N86" s="226" t="s">
        <v>98</v>
      </c>
      <c r="O86" s="227"/>
      <c r="P86" s="227"/>
      <c r="Q86" s="227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05" t="s">
        <v>99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60">
        <f>N119</f>
        <v>0</v>
      </c>
      <c r="O88" s="218"/>
      <c r="P88" s="218"/>
      <c r="Q88" s="218"/>
      <c r="R88" s="34"/>
      <c r="AU88" s="18" t="s">
        <v>100</v>
      </c>
    </row>
    <row r="89" spans="2:47" s="6" customFormat="1" ht="24.95" customHeight="1">
      <c r="B89" s="106"/>
      <c r="C89" s="107"/>
      <c r="D89" s="108" t="s">
        <v>101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03">
        <f>N120</f>
        <v>0</v>
      </c>
      <c r="O89" s="217"/>
      <c r="P89" s="217"/>
      <c r="Q89" s="217"/>
      <c r="R89" s="109"/>
    </row>
    <row r="90" spans="2:47" s="7" customFormat="1" ht="19.899999999999999" customHeight="1">
      <c r="B90" s="110"/>
      <c r="C90" s="111"/>
      <c r="D90" s="112" t="s">
        <v>102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24">
        <f>N121</f>
        <v>0</v>
      </c>
      <c r="O90" s="225"/>
      <c r="P90" s="225"/>
      <c r="Q90" s="225"/>
      <c r="R90" s="113"/>
    </row>
    <row r="91" spans="2:47" s="7" customFormat="1" ht="19.899999999999999" customHeight="1">
      <c r="B91" s="110"/>
      <c r="C91" s="111"/>
      <c r="D91" s="112" t="s">
        <v>103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24">
        <f>N143</f>
        <v>0</v>
      </c>
      <c r="O91" s="225"/>
      <c r="P91" s="225"/>
      <c r="Q91" s="225"/>
      <c r="R91" s="113"/>
    </row>
    <row r="92" spans="2:47" s="7" customFormat="1" ht="19.899999999999999" customHeight="1">
      <c r="B92" s="110"/>
      <c r="C92" s="111"/>
      <c r="D92" s="112" t="s">
        <v>104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24">
        <f>N148</f>
        <v>0</v>
      </c>
      <c r="O92" s="225"/>
      <c r="P92" s="225"/>
      <c r="Q92" s="225"/>
      <c r="R92" s="113"/>
    </row>
    <row r="93" spans="2:47" s="7" customFormat="1" ht="19.899999999999999" customHeight="1">
      <c r="B93" s="110"/>
      <c r="C93" s="111"/>
      <c r="D93" s="112" t="s">
        <v>105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24">
        <f>N161</f>
        <v>0</v>
      </c>
      <c r="O93" s="225"/>
      <c r="P93" s="225"/>
      <c r="Q93" s="225"/>
      <c r="R93" s="113"/>
    </row>
    <row r="94" spans="2:47" s="7" customFormat="1" ht="19.899999999999999" customHeight="1">
      <c r="B94" s="110"/>
      <c r="C94" s="111"/>
      <c r="D94" s="112" t="s">
        <v>106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24">
        <f>N183</f>
        <v>0</v>
      </c>
      <c r="O94" s="225"/>
      <c r="P94" s="225"/>
      <c r="Q94" s="225"/>
      <c r="R94" s="113"/>
    </row>
    <row r="95" spans="2:47" s="7" customFormat="1" ht="19.899999999999999" customHeight="1">
      <c r="B95" s="110"/>
      <c r="C95" s="111"/>
      <c r="D95" s="112" t="s">
        <v>107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24">
        <f>N226</f>
        <v>0</v>
      </c>
      <c r="O95" s="225"/>
      <c r="P95" s="225"/>
      <c r="Q95" s="225"/>
      <c r="R95" s="113"/>
    </row>
    <row r="96" spans="2:47" s="7" customFormat="1" ht="19.899999999999999" customHeight="1">
      <c r="B96" s="110"/>
      <c r="C96" s="111"/>
      <c r="D96" s="112" t="s">
        <v>108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24">
        <f>N273</f>
        <v>0</v>
      </c>
      <c r="O96" s="225"/>
      <c r="P96" s="225"/>
      <c r="Q96" s="225"/>
      <c r="R96" s="113"/>
    </row>
    <row r="97" spans="2:21" s="7" customFormat="1" ht="19.899999999999999" customHeight="1">
      <c r="B97" s="110"/>
      <c r="C97" s="111"/>
      <c r="D97" s="112" t="s">
        <v>109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24">
        <f>N277</f>
        <v>0</v>
      </c>
      <c r="O97" s="225"/>
      <c r="P97" s="225"/>
      <c r="Q97" s="225"/>
      <c r="R97" s="113"/>
    </row>
    <row r="98" spans="2:21" s="6" customFormat="1" ht="24.95" customHeight="1">
      <c r="B98" s="106"/>
      <c r="C98" s="107"/>
      <c r="D98" s="108" t="s">
        <v>110</v>
      </c>
      <c r="E98" s="107"/>
      <c r="F98" s="107"/>
      <c r="G98" s="107"/>
      <c r="H98" s="107"/>
      <c r="I98" s="107"/>
      <c r="J98" s="107"/>
      <c r="K98" s="107"/>
      <c r="L98" s="107"/>
      <c r="M98" s="107"/>
      <c r="N98" s="203">
        <f>N282</f>
        <v>0</v>
      </c>
      <c r="O98" s="217"/>
      <c r="P98" s="217"/>
      <c r="Q98" s="217"/>
      <c r="R98" s="109"/>
    </row>
    <row r="99" spans="2:21" s="1" customFormat="1" ht="21.75" customHeight="1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21" s="1" customFormat="1" ht="29.25" customHeight="1">
      <c r="B100" s="32"/>
      <c r="C100" s="105" t="s">
        <v>111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218">
        <v>0</v>
      </c>
      <c r="O100" s="219"/>
      <c r="P100" s="219"/>
      <c r="Q100" s="219"/>
      <c r="R100" s="34"/>
      <c r="T100" s="114"/>
      <c r="U100" s="115" t="s">
        <v>36</v>
      </c>
    </row>
    <row r="101" spans="2:21" s="1" customFormat="1" ht="18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21" s="1" customFormat="1" ht="29.25" customHeight="1">
      <c r="B102" s="32"/>
      <c r="C102" s="96" t="s">
        <v>84</v>
      </c>
      <c r="D102" s="97"/>
      <c r="E102" s="97"/>
      <c r="F102" s="97"/>
      <c r="G102" s="97"/>
      <c r="H102" s="97"/>
      <c r="I102" s="97"/>
      <c r="J102" s="97"/>
      <c r="K102" s="97"/>
      <c r="L102" s="161">
        <f>ROUND(SUM(N88+N100),2)</f>
        <v>0</v>
      </c>
      <c r="M102" s="161"/>
      <c r="N102" s="161"/>
      <c r="O102" s="161"/>
      <c r="P102" s="161"/>
      <c r="Q102" s="161"/>
      <c r="R102" s="34"/>
    </row>
    <row r="103" spans="2:21" s="1" customFormat="1" ht="6.95" customHeight="1"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/>
    </row>
    <row r="107" spans="2:21" s="1" customFormat="1" ht="6.95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21" s="1" customFormat="1" ht="36.950000000000003" customHeight="1">
      <c r="B108" s="32"/>
      <c r="C108" s="181" t="s">
        <v>112</v>
      </c>
      <c r="D108" s="220"/>
      <c r="E108" s="220"/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34"/>
    </row>
    <row r="109" spans="2:21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21" s="1" customFormat="1" ht="30" customHeight="1">
      <c r="B110" s="32"/>
      <c r="C110" s="29" t="s">
        <v>17</v>
      </c>
      <c r="D110" s="33"/>
      <c r="E110" s="33"/>
      <c r="F110" s="221" t="str">
        <f>F6</f>
        <v>SŠ a ZŠ Oselce</v>
      </c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33"/>
      <c r="R110" s="34"/>
    </row>
    <row r="111" spans="2:21" s="1" customFormat="1" ht="36.950000000000003" customHeight="1">
      <c r="B111" s="32"/>
      <c r="C111" s="66" t="s">
        <v>92</v>
      </c>
      <c r="D111" s="33"/>
      <c r="E111" s="33"/>
      <c r="F111" s="183" t="str">
        <f>F7</f>
        <v>18ZK012 - Rekonstrukce vytápění části areálu - D.1.4.1 Vytápění</v>
      </c>
      <c r="G111" s="220"/>
      <c r="H111" s="220"/>
      <c r="I111" s="220"/>
      <c r="J111" s="220"/>
      <c r="K111" s="220"/>
      <c r="L111" s="220"/>
      <c r="M111" s="220"/>
      <c r="N111" s="220"/>
      <c r="O111" s="220"/>
      <c r="P111" s="220"/>
      <c r="Q111" s="33"/>
      <c r="R111" s="34"/>
    </row>
    <row r="112" spans="2:21" s="1" customFormat="1" ht="6.9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18" customHeight="1">
      <c r="B113" s="32"/>
      <c r="C113" s="29" t="s">
        <v>21</v>
      </c>
      <c r="D113" s="33"/>
      <c r="E113" s="33"/>
      <c r="F113" s="27" t="str">
        <f>F9</f>
        <v xml:space="preserve"> </v>
      </c>
      <c r="G113" s="33"/>
      <c r="H113" s="33"/>
      <c r="I113" s="33"/>
      <c r="J113" s="33"/>
      <c r="K113" s="29" t="s">
        <v>23</v>
      </c>
      <c r="L113" s="33"/>
      <c r="M113" s="223">
        <f>IF(O9="","",O9)</f>
        <v>43185</v>
      </c>
      <c r="N113" s="223"/>
      <c r="O113" s="223"/>
      <c r="P113" s="223"/>
      <c r="Q113" s="33"/>
      <c r="R113" s="34"/>
    </row>
    <row r="114" spans="2:65" s="1" customFormat="1" ht="6.9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15">
      <c r="B115" s="32"/>
      <c r="C115" s="29" t="s">
        <v>24</v>
      </c>
      <c r="D115" s="33"/>
      <c r="E115" s="33"/>
      <c r="F115" s="27" t="str">
        <f>E12</f>
        <v>SŠ a ZŠ Oselce</v>
      </c>
      <c r="G115" s="33"/>
      <c r="H115" s="33"/>
      <c r="I115" s="33"/>
      <c r="J115" s="33"/>
      <c r="K115" s="29" t="s">
        <v>28</v>
      </c>
      <c r="L115" s="33"/>
      <c r="M115" s="194" t="str">
        <f>E18</f>
        <v>Ing. Jiří Kojzar</v>
      </c>
      <c r="N115" s="194"/>
      <c r="O115" s="194"/>
      <c r="P115" s="194"/>
      <c r="Q115" s="194"/>
      <c r="R115" s="34"/>
    </row>
    <row r="116" spans="2:65" s="1" customFormat="1" ht="14.45" customHeight="1">
      <c r="B116" s="32"/>
      <c r="C116" s="29" t="s">
        <v>27</v>
      </c>
      <c r="D116" s="33"/>
      <c r="E116" s="33"/>
      <c r="F116" s="27" t="str">
        <f>IF(E15="","",E15)</f>
        <v xml:space="preserve"> </v>
      </c>
      <c r="G116" s="33"/>
      <c r="H116" s="33"/>
      <c r="I116" s="33"/>
      <c r="J116" s="33"/>
      <c r="K116" s="29" t="s">
        <v>30</v>
      </c>
      <c r="L116" s="33"/>
      <c r="M116" s="194" t="str">
        <f>E21</f>
        <v>Ing. Jiří Kojzar</v>
      </c>
      <c r="N116" s="194"/>
      <c r="O116" s="194"/>
      <c r="P116" s="194"/>
      <c r="Q116" s="194"/>
      <c r="R116" s="34"/>
    </row>
    <row r="117" spans="2:65" s="1" customFormat="1" ht="10.35" customHeight="1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8" customFormat="1" ht="29.25" customHeight="1">
      <c r="B118" s="116"/>
      <c r="C118" s="117" t="s">
        <v>113</v>
      </c>
      <c r="D118" s="118" t="s">
        <v>114</v>
      </c>
      <c r="E118" s="118" t="s">
        <v>54</v>
      </c>
      <c r="F118" s="214" t="s">
        <v>115</v>
      </c>
      <c r="G118" s="214"/>
      <c r="H118" s="214"/>
      <c r="I118" s="214"/>
      <c r="J118" s="118" t="s">
        <v>116</v>
      </c>
      <c r="K118" s="118" t="s">
        <v>117</v>
      </c>
      <c r="L118" s="215" t="s">
        <v>118</v>
      </c>
      <c r="M118" s="215"/>
      <c r="N118" s="214" t="s">
        <v>98</v>
      </c>
      <c r="O118" s="214"/>
      <c r="P118" s="214"/>
      <c r="Q118" s="216"/>
      <c r="R118" s="119"/>
      <c r="T118" s="73" t="s">
        <v>119</v>
      </c>
      <c r="U118" s="74" t="s">
        <v>36</v>
      </c>
      <c r="V118" s="74" t="s">
        <v>120</v>
      </c>
      <c r="W118" s="74" t="s">
        <v>121</v>
      </c>
      <c r="X118" s="74" t="s">
        <v>122</v>
      </c>
      <c r="Y118" s="74" t="s">
        <v>123</v>
      </c>
      <c r="Z118" s="74" t="s">
        <v>124</v>
      </c>
      <c r="AA118" s="75" t="s">
        <v>125</v>
      </c>
    </row>
    <row r="119" spans="2:65" s="1" customFormat="1" ht="29.25" customHeight="1">
      <c r="B119" s="32"/>
      <c r="C119" s="77" t="s">
        <v>94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00">
        <f>BK119</f>
        <v>0</v>
      </c>
      <c r="O119" s="201"/>
      <c r="P119" s="201"/>
      <c r="Q119" s="201"/>
      <c r="R119" s="34"/>
      <c r="T119" s="76"/>
      <c r="U119" s="48"/>
      <c r="V119" s="48"/>
      <c r="W119" s="120">
        <f>W120+W282</f>
        <v>1070.0251160000003</v>
      </c>
      <c r="X119" s="48"/>
      <c r="Y119" s="120">
        <f>Y120+Y282</f>
        <v>5.2506199999999996</v>
      </c>
      <c r="Z119" s="48"/>
      <c r="AA119" s="121">
        <f>AA120+AA282</f>
        <v>14.45768</v>
      </c>
      <c r="AT119" s="18" t="s">
        <v>71</v>
      </c>
      <c r="AU119" s="18" t="s">
        <v>100</v>
      </c>
      <c r="BK119" s="122">
        <f>BK120+BK282</f>
        <v>0</v>
      </c>
    </row>
    <row r="120" spans="2:65" s="9" customFormat="1" ht="37.35" customHeight="1">
      <c r="B120" s="123"/>
      <c r="C120" s="124"/>
      <c r="D120" s="125" t="s">
        <v>101</v>
      </c>
      <c r="E120" s="125"/>
      <c r="F120" s="125"/>
      <c r="G120" s="125"/>
      <c r="H120" s="125"/>
      <c r="I120" s="125"/>
      <c r="J120" s="125"/>
      <c r="K120" s="125"/>
      <c r="L120" s="125"/>
      <c r="M120" s="125"/>
      <c r="N120" s="202">
        <f>BK120</f>
        <v>0</v>
      </c>
      <c r="O120" s="203"/>
      <c r="P120" s="203"/>
      <c r="Q120" s="203"/>
      <c r="R120" s="126"/>
      <c r="T120" s="127"/>
      <c r="U120" s="124"/>
      <c r="V120" s="124"/>
      <c r="W120" s="128">
        <f>W121+W143+W148+W161+W183+W226+W273+W277</f>
        <v>862.02511600000014</v>
      </c>
      <c r="X120" s="124"/>
      <c r="Y120" s="128">
        <f>Y121+Y143+Y148+Y161+Y183+Y226+Y273+Y277</f>
        <v>5.2506199999999996</v>
      </c>
      <c r="Z120" s="124"/>
      <c r="AA120" s="129">
        <f>AA121+AA143+AA148+AA161+AA183+AA226+AA273+AA277</f>
        <v>14.45768</v>
      </c>
      <c r="AR120" s="130" t="s">
        <v>90</v>
      </c>
      <c r="AT120" s="131" t="s">
        <v>71</v>
      </c>
      <c r="AU120" s="131" t="s">
        <v>72</v>
      </c>
      <c r="AY120" s="130" t="s">
        <v>126</v>
      </c>
      <c r="BK120" s="132">
        <f>BK121+BK143+BK148+BK161+BK183+BK226+BK273+BK277</f>
        <v>0</v>
      </c>
    </row>
    <row r="121" spans="2:65" s="9" customFormat="1" ht="19.899999999999999" customHeight="1">
      <c r="B121" s="123"/>
      <c r="C121" s="124"/>
      <c r="D121" s="133" t="s">
        <v>102</v>
      </c>
      <c r="E121" s="133"/>
      <c r="F121" s="133"/>
      <c r="G121" s="133"/>
      <c r="H121" s="133"/>
      <c r="I121" s="133"/>
      <c r="J121" s="133"/>
      <c r="K121" s="133"/>
      <c r="L121" s="133"/>
      <c r="M121" s="133"/>
      <c r="N121" s="204">
        <f>BK121</f>
        <v>0</v>
      </c>
      <c r="O121" s="205"/>
      <c r="P121" s="205"/>
      <c r="Q121" s="205"/>
      <c r="R121" s="126"/>
      <c r="T121" s="127"/>
      <c r="U121" s="124"/>
      <c r="V121" s="124"/>
      <c r="W121" s="128">
        <f>SUM(W122:W142)</f>
        <v>17.287139999999997</v>
      </c>
      <c r="X121" s="124"/>
      <c r="Y121" s="128">
        <f>SUM(Y122:Y142)</f>
        <v>6.0450000000000011E-2</v>
      </c>
      <c r="Z121" s="124"/>
      <c r="AA121" s="129">
        <f>SUM(AA122:AA142)</f>
        <v>0</v>
      </c>
      <c r="AR121" s="130" t="s">
        <v>90</v>
      </c>
      <c r="AT121" s="131" t="s">
        <v>71</v>
      </c>
      <c r="AU121" s="131" t="s">
        <v>79</v>
      </c>
      <c r="AY121" s="130" t="s">
        <v>126</v>
      </c>
      <c r="BK121" s="132">
        <f>SUM(BK122:BK142)</f>
        <v>0</v>
      </c>
    </row>
    <row r="122" spans="2:65" s="1" customFormat="1" ht="44.25" customHeight="1">
      <c r="B122" s="134"/>
      <c r="C122" s="135" t="s">
        <v>127</v>
      </c>
      <c r="D122" s="135" t="s">
        <v>128</v>
      </c>
      <c r="E122" s="136" t="s">
        <v>129</v>
      </c>
      <c r="F122" s="198" t="s">
        <v>130</v>
      </c>
      <c r="G122" s="198"/>
      <c r="H122" s="198"/>
      <c r="I122" s="198"/>
      <c r="J122" s="137" t="s">
        <v>131</v>
      </c>
      <c r="K122" s="138">
        <v>70</v>
      </c>
      <c r="L122" s="199"/>
      <c r="M122" s="199"/>
      <c r="N122" s="199">
        <f t="shared" ref="N122:N142" si="0">ROUND(L122*K122,2)</f>
        <v>0</v>
      </c>
      <c r="O122" s="199"/>
      <c r="P122" s="199"/>
      <c r="Q122" s="199"/>
      <c r="R122" s="139"/>
      <c r="T122" s="140" t="s">
        <v>5</v>
      </c>
      <c r="U122" s="41" t="s">
        <v>37</v>
      </c>
      <c r="V122" s="141">
        <v>0.11</v>
      </c>
      <c r="W122" s="141">
        <f t="shared" ref="W122:W142" si="1">V122*K122</f>
        <v>7.7</v>
      </c>
      <c r="X122" s="141">
        <v>1E-4</v>
      </c>
      <c r="Y122" s="141">
        <f t="shared" ref="Y122:Y142" si="2">X122*K122</f>
        <v>7.0000000000000001E-3</v>
      </c>
      <c r="Z122" s="141">
        <v>0</v>
      </c>
      <c r="AA122" s="142">
        <f t="shared" ref="AA122:AA142" si="3">Z122*K122</f>
        <v>0</v>
      </c>
      <c r="AR122" s="18" t="s">
        <v>132</v>
      </c>
      <c r="AT122" s="18" t="s">
        <v>128</v>
      </c>
      <c r="AU122" s="18" t="s">
        <v>90</v>
      </c>
      <c r="AY122" s="18" t="s">
        <v>126</v>
      </c>
      <c r="BE122" s="143">
        <f t="shared" ref="BE122:BE142" si="4">IF(U122="základní",N122,0)</f>
        <v>0</v>
      </c>
      <c r="BF122" s="143">
        <f t="shared" ref="BF122:BF142" si="5">IF(U122="snížená",N122,0)</f>
        <v>0</v>
      </c>
      <c r="BG122" s="143">
        <f t="shared" ref="BG122:BG142" si="6">IF(U122="zákl. přenesená",N122,0)</f>
        <v>0</v>
      </c>
      <c r="BH122" s="143">
        <f t="shared" ref="BH122:BH142" si="7">IF(U122="sníž. přenesená",N122,0)</f>
        <v>0</v>
      </c>
      <c r="BI122" s="143">
        <f t="shared" ref="BI122:BI142" si="8">IF(U122="nulová",N122,0)</f>
        <v>0</v>
      </c>
      <c r="BJ122" s="18" t="s">
        <v>79</v>
      </c>
      <c r="BK122" s="143">
        <f t="shared" ref="BK122:BK142" si="9">ROUND(L122*K122,2)</f>
        <v>0</v>
      </c>
      <c r="BL122" s="18" t="s">
        <v>132</v>
      </c>
      <c r="BM122" s="18" t="s">
        <v>133</v>
      </c>
    </row>
    <row r="123" spans="2:65" s="1" customFormat="1" ht="22.5" customHeight="1">
      <c r="B123" s="134"/>
      <c r="C123" s="144" t="s">
        <v>134</v>
      </c>
      <c r="D123" s="144" t="s">
        <v>135</v>
      </c>
      <c r="E123" s="145" t="s">
        <v>136</v>
      </c>
      <c r="F123" s="212" t="s">
        <v>137</v>
      </c>
      <c r="G123" s="212"/>
      <c r="H123" s="212"/>
      <c r="I123" s="212"/>
      <c r="J123" s="146" t="s">
        <v>131</v>
      </c>
      <c r="K123" s="147">
        <v>20</v>
      </c>
      <c r="L123" s="213"/>
      <c r="M123" s="213"/>
      <c r="N123" s="213">
        <f t="shared" si="0"/>
        <v>0</v>
      </c>
      <c r="O123" s="199"/>
      <c r="P123" s="199"/>
      <c r="Q123" s="199"/>
      <c r="R123" s="139"/>
      <c r="T123" s="140" t="s">
        <v>5</v>
      </c>
      <c r="U123" s="41" t="s">
        <v>37</v>
      </c>
      <c r="V123" s="141">
        <v>0</v>
      </c>
      <c r="W123" s="141">
        <f t="shared" si="1"/>
        <v>0</v>
      </c>
      <c r="X123" s="141">
        <v>1.8000000000000001E-4</v>
      </c>
      <c r="Y123" s="141">
        <f t="shared" si="2"/>
        <v>3.6000000000000003E-3</v>
      </c>
      <c r="Z123" s="141">
        <v>0</v>
      </c>
      <c r="AA123" s="142">
        <f t="shared" si="3"/>
        <v>0</v>
      </c>
      <c r="AR123" s="18" t="s">
        <v>138</v>
      </c>
      <c r="AT123" s="18" t="s">
        <v>135</v>
      </c>
      <c r="AU123" s="18" t="s">
        <v>90</v>
      </c>
      <c r="AY123" s="18" t="s">
        <v>126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8" t="s">
        <v>79</v>
      </c>
      <c r="BK123" s="143">
        <f t="shared" si="9"/>
        <v>0</v>
      </c>
      <c r="BL123" s="18" t="s">
        <v>132</v>
      </c>
      <c r="BM123" s="18" t="s">
        <v>139</v>
      </c>
    </row>
    <row r="124" spans="2:65" s="1" customFormat="1" ht="22.5" customHeight="1">
      <c r="B124" s="134"/>
      <c r="C124" s="144" t="s">
        <v>140</v>
      </c>
      <c r="D124" s="144" t="s">
        <v>135</v>
      </c>
      <c r="E124" s="145" t="s">
        <v>141</v>
      </c>
      <c r="F124" s="212" t="s">
        <v>142</v>
      </c>
      <c r="G124" s="212"/>
      <c r="H124" s="212"/>
      <c r="I124" s="212"/>
      <c r="J124" s="146" t="s">
        <v>131</v>
      </c>
      <c r="K124" s="147">
        <v>10</v>
      </c>
      <c r="L124" s="213"/>
      <c r="M124" s="213"/>
      <c r="N124" s="213">
        <f t="shared" si="0"/>
        <v>0</v>
      </c>
      <c r="O124" s="199"/>
      <c r="P124" s="199"/>
      <c r="Q124" s="199"/>
      <c r="R124" s="139"/>
      <c r="T124" s="140" t="s">
        <v>5</v>
      </c>
      <c r="U124" s="41" t="s">
        <v>37</v>
      </c>
      <c r="V124" s="141">
        <v>0</v>
      </c>
      <c r="W124" s="141">
        <f t="shared" si="1"/>
        <v>0</v>
      </c>
      <c r="X124" s="141">
        <v>2.0000000000000001E-4</v>
      </c>
      <c r="Y124" s="141">
        <f t="shared" si="2"/>
        <v>2E-3</v>
      </c>
      <c r="Z124" s="141">
        <v>0</v>
      </c>
      <c r="AA124" s="142">
        <f t="shared" si="3"/>
        <v>0</v>
      </c>
      <c r="AR124" s="18" t="s">
        <v>138</v>
      </c>
      <c r="AT124" s="18" t="s">
        <v>135</v>
      </c>
      <c r="AU124" s="18" t="s">
        <v>90</v>
      </c>
      <c r="AY124" s="18" t="s">
        <v>126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8" t="s">
        <v>79</v>
      </c>
      <c r="BK124" s="143">
        <f t="shared" si="9"/>
        <v>0</v>
      </c>
      <c r="BL124" s="18" t="s">
        <v>132</v>
      </c>
      <c r="BM124" s="18" t="s">
        <v>143</v>
      </c>
    </row>
    <row r="125" spans="2:65" s="1" customFormat="1" ht="22.5" customHeight="1">
      <c r="B125" s="134"/>
      <c r="C125" s="144" t="s">
        <v>144</v>
      </c>
      <c r="D125" s="144" t="s">
        <v>135</v>
      </c>
      <c r="E125" s="145" t="s">
        <v>145</v>
      </c>
      <c r="F125" s="212" t="s">
        <v>146</v>
      </c>
      <c r="G125" s="212"/>
      <c r="H125" s="212"/>
      <c r="I125" s="212"/>
      <c r="J125" s="146" t="s">
        <v>131</v>
      </c>
      <c r="K125" s="147">
        <v>10</v>
      </c>
      <c r="L125" s="213"/>
      <c r="M125" s="213"/>
      <c r="N125" s="213">
        <f t="shared" si="0"/>
        <v>0</v>
      </c>
      <c r="O125" s="199"/>
      <c r="P125" s="199"/>
      <c r="Q125" s="199"/>
      <c r="R125" s="139"/>
      <c r="T125" s="140" t="s">
        <v>5</v>
      </c>
      <c r="U125" s="41" t="s">
        <v>37</v>
      </c>
      <c r="V125" s="141">
        <v>0</v>
      </c>
      <c r="W125" s="141">
        <f t="shared" si="1"/>
        <v>0</v>
      </c>
      <c r="X125" s="141">
        <v>2.5000000000000001E-4</v>
      </c>
      <c r="Y125" s="141">
        <f t="shared" si="2"/>
        <v>2.5000000000000001E-3</v>
      </c>
      <c r="Z125" s="141">
        <v>0</v>
      </c>
      <c r="AA125" s="142">
        <f t="shared" si="3"/>
        <v>0</v>
      </c>
      <c r="AR125" s="18" t="s">
        <v>138</v>
      </c>
      <c r="AT125" s="18" t="s">
        <v>135</v>
      </c>
      <c r="AU125" s="18" t="s">
        <v>90</v>
      </c>
      <c r="AY125" s="18" t="s">
        <v>126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8" t="s">
        <v>79</v>
      </c>
      <c r="BK125" s="143">
        <f t="shared" si="9"/>
        <v>0</v>
      </c>
      <c r="BL125" s="18" t="s">
        <v>132</v>
      </c>
      <c r="BM125" s="18" t="s">
        <v>147</v>
      </c>
    </row>
    <row r="126" spans="2:65" s="1" customFormat="1" ht="22.5" customHeight="1">
      <c r="B126" s="134"/>
      <c r="C126" s="144" t="s">
        <v>148</v>
      </c>
      <c r="D126" s="144" t="s">
        <v>135</v>
      </c>
      <c r="E126" s="145" t="s">
        <v>149</v>
      </c>
      <c r="F126" s="212" t="s">
        <v>150</v>
      </c>
      <c r="G126" s="212"/>
      <c r="H126" s="212"/>
      <c r="I126" s="212"/>
      <c r="J126" s="146" t="s">
        <v>131</v>
      </c>
      <c r="K126" s="147">
        <v>20</v>
      </c>
      <c r="L126" s="213"/>
      <c r="M126" s="213"/>
      <c r="N126" s="213">
        <f t="shared" si="0"/>
        <v>0</v>
      </c>
      <c r="O126" s="199"/>
      <c r="P126" s="199"/>
      <c r="Q126" s="199"/>
      <c r="R126" s="139"/>
      <c r="T126" s="140" t="s">
        <v>5</v>
      </c>
      <c r="U126" s="41" t="s">
        <v>37</v>
      </c>
      <c r="V126" s="141">
        <v>0</v>
      </c>
      <c r="W126" s="141">
        <f t="shared" si="1"/>
        <v>0</v>
      </c>
      <c r="X126" s="141">
        <v>3.2000000000000003E-4</v>
      </c>
      <c r="Y126" s="141">
        <f t="shared" si="2"/>
        <v>6.4000000000000003E-3</v>
      </c>
      <c r="Z126" s="141">
        <v>0</v>
      </c>
      <c r="AA126" s="142">
        <f t="shared" si="3"/>
        <v>0</v>
      </c>
      <c r="AR126" s="18" t="s">
        <v>138</v>
      </c>
      <c r="AT126" s="18" t="s">
        <v>135</v>
      </c>
      <c r="AU126" s="18" t="s">
        <v>90</v>
      </c>
      <c r="AY126" s="18" t="s">
        <v>126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8" t="s">
        <v>79</v>
      </c>
      <c r="BK126" s="143">
        <f t="shared" si="9"/>
        <v>0</v>
      </c>
      <c r="BL126" s="18" t="s">
        <v>132</v>
      </c>
      <c r="BM126" s="18" t="s">
        <v>151</v>
      </c>
    </row>
    <row r="127" spans="2:65" s="1" customFormat="1" ht="22.5" customHeight="1">
      <c r="B127" s="134"/>
      <c r="C127" s="144" t="s">
        <v>152</v>
      </c>
      <c r="D127" s="144" t="s">
        <v>135</v>
      </c>
      <c r="E127" s="145" t="s">
        <v>153</v>
      </c>
      <c r="F127" s="212" t="s">
        <v>154</v>
      </c>
      <c r="G127" s="212"/>
      <c r="H127" s="212"/>
      <c r="I127" s="212"/>
      <c r="J127" s="146" t="s">
        <v>131</v>
      </c>
      <c r="K127" s="147">
        <v>10</v>
      </c>
      <c r="L127" s="213"/>
      <c r="M127" s="213"/>
      <c r="N127" s="213">
        <f t="shared" si="0"/>
        <v>0</v>
      </c>
      <c r="O127" s="199"/>
      <c r="P127" s="199"/>
      <c r="Q127" s="199"/>
      <c r="R127" s="139"/>
      <c r="T127" s="140" t="s">
        <v>5</v>
      </c>
      <c r="U127" s="41" t="s">
        <v>37</v>
      </c>
      <c r="V127" s="141">
        <v>0</v>
      </c>
      <c r="W127" s="141">
        <f t="shared" si="1"/>
        <v>0</v>
      </c>
      <c r="X127" s="141">
        <v>4.8000000000000001E-4</v>
      </c>
      <c r="Y127" s="141">
        <f t="shared" si="2"/>
        <v>4.8000000000000004E-3</v>
      </c>
      <c r="Z127" s="141">
        <v>0</v>
      </c>
      <c r="AA127" s="142">
        <f t="shared" si="3"/>
        <v>0</v>
      </c>
      <c r="AR127" s="18" t="s">
        <v>138</v>
      </c>
      <c r="AT127" s="18" t="s">
        <v>135</v>
      </c>
      <c r="AU127" s="18" t="s">
        <v>90</v>
      </c>
      <c r="AY127" s="18" t="s">
        <v>126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8" t="s">
        <v>79</v>
      </c>
      <c r="BK127" s="143">
        <f t="shared" si="9"/>
        <v>0</v>
      </c>
      <c r="BL127" s="18" t="s">
        <v>132</v>
      </c>
      <c r="BM127" s="18" t="s">
        <v>155</v>
      </c>
    </row>
    <row r="128" spans="2:65" s="1" customFormat="1" ht="44.25" customHeight="1">
      <c r="B128" s="134"/>
      <c r="C128" s="135" t="s">
        <v>156</v>
      </c>
      <c r="D128" s="135" t="s">
        <v>128</v>
      </c>
      <c r="E128" s="136" t="s">
        <v>157</v>
      </c>
      <c r="F128" s="198" t="s">
        <v>158</v>
      </c>
      <c r="G128" s="198"/>
      <c r="H128" s="198"/>
      <c r="I128" s="198"/>
      <c r="J128" s="137" t="s">
        <v>131</v>
      </c>
      <c r="K128" s="138">
        <v>20</v>
      </c>
      <c r="L128" s="199"/>
      <c r="M128" s="199"/>
      <c r="N128" s="199">
        <f t="shared" si="0"/>
        <v>0</v>
      </c>
      <c r="O128" s="199"/>
      <c r="P128" s="199"/>
      <c r="Q128" s="199"/>
      <c r="R128" s="139"/>
      <c r="T128" s="140" t="s">
        <v>5</v>
      </c>
      <c r="U128" s="41" t="s">
        <v>37</v>
      </c>
      <c r="V128" s="141">
        <v>0.11600000000000001</v>
      </c>
      <c r="W128" s="141">
        <f t="shared" si="1"/>
        <v>2.3200000000000003</v>
      </c>
      <c r="X128" s="141">
        <v>1.8000000000000001E-4</v>
      </c>
      <c r="Y128" s="141">
        <f t="shared" si="2"/>
        <v>3.6000000000000003E-3</v>
      </c>
      <c r="Z128" s="141">
        <v>0</v>
      </c>
      <c r="AA128" s="142">
        <f t="shared" si="3"/>
        <v>0</v>
      </c>
      <c r="AR128" s="18" t="s">
        <v>132</v>
      </c>
      <c r="AT128" s="18" t="s">
        <v>128</v>
      </c>
      <c r="AU128" s="18" t="s">
        <v>90</v>
      </c>
      <c r="AY128" s="18" t="s">
        <v>126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8" t="s">
        <v>79</v>
      </c>
      <c r="BK128" s="143">
        <f t="shared" si="9"/>
        <v>0</v>
      </c>
      <c r="BL128" s="18" t="s">
        <v>132</v>
      </c>
      <c r="BM128" s="18" t="s">
        <v>159</v>
      </c>
    </row>
    <row r="129" spans="2:65" s="1" customFormat="1" ht="22.5" customHeight="1">
      <c r="B129" s="134"/>
      <c r="C129" s="144" t="s">
        <v>160</v>
      </c>
      <c r="D129" s="144" t="s">
        <v>135</v>
      </c>
      <c r="E129" s="145" t="s">
        <v>161</v>
      </c>
      <c r="F129" s="212" t="s">
        <v>162</v>
      </c>
      <c r="G129" s="212"/>
      <c r="H129" s="212"/>
      <c r="I129" s="212"/>
      <c r="J129" s="146" t="s">
        <v>131</v>
      </c>
      <c r="K129" s="147">
        <v>10</v>
      </c>
      <c r="L129" s="213"/>
      <c r="M129" s="213"/>
      <c r="N129" s="213">
        <f t="shared" si="0"/>
        <v>0</v>
      </c>
      <c r="O129" s="199"/>
      <c r="P129" s="199"/>
      <c r="Q129" s="199"/>
      <c r="R129" s="139"/>
      <c r="T129" s="140" t="s">
        <v>5</v>
      </c>
      <c r="U129" s="41" t="s">
        <v>37</v>
      </c>
      <c r="V129" s="141">
        <v>0</v>
      </c>
      <c r="W129" s="141">
        <f t="shared" si="1"/>
        <v>0</v>
      </c>
      <c r="X129" s="141">
        <v>4.6999999999999999E-4</v>
      </c>
      <c r="Y129" s="141">
        <f t="shared" si="2"/>
        <v>4.7000000000000002E-3</v>
      </c>
      <c r="Z129" s="141">
        <v>0</v>
      </c>
      <c r="AA129" s="142">
        <f t="shared" si="3"/>
        <v>0</v>
      </c>
      <c r="AR129" s="18" t="s">
        <v>138</v>
      </c>
      <c r="AT129" s="18" t="s">
        <v>135</v>
      </c>
      <c r="AU129" s="18" t="s">
        <v>90</v>
      </c>
      <c r="AY129" s="18" t="s">
        <v>126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8" t="s">
        <v>79</v>
      </c>
      <c r="BK129" s="143">
        <f t="shared" si="9"/>
        <v>0</v>
      </c>
      <c r="BL129" s="18" t="s">
        <v>132</v>
      </c>
      <c r="BM129" s="18" t="s">
        <v>163</v>
      </c>
    </row>
    <row r="130" spans="2:65" s="1" customFormat="1" ht="22.5" customHeight="1">
      <c r="B130" s="134"/>
      <c r="C130" s="144" t="s">
        <v>164</v>
      </c>
      <c r="D130" s="144" t="s">
        <v>135</v>
      </c>
      <c r="E130" s="145" t="s">
        <v>165</v>
      </c>
      <c r="F130" s="212" t="s">
        <v>166</v>
      </c>
      <c r="G130" s="212"/>
      <c r="H130" s="212"/>
      <c r="I130" s="212"/>
      <c r="J130" s="146" t="s">
        <v>131</v>
      </c>
      <c r="K130" s="147">
        <v>10</v>
      </c>
      <c r="L130" s="213"/>
      <c r="M130" s="213"/>
      <c r="N130" s="213">
        <f t="shared" si="0"/>
        <v>0</v>
      </c>
      <c r="O130" s="199"/>
      <c r="P130" s="199"/>
      <c r="Q130" s="199"/>
      <c r="R130" s="139"/>
      <c r="T130" s="140" t="s">
        <v>5</v>
      </c>
      <c r="U130" s="41" t="s">
        <v>37</v>
      </c>
      <c r="V130" s="141">
        <v>0</v>
      </c>
      <c r="W130" s="141">
        <f t="shared" si="1"/>
        <v>0</v>
      </c>
      <c r="X130" s="141">
        <v>5.5999999999999995E-4</v>
      </c>
      <c r="Y130" s="141">
        <f t="shared" si="2"/>
        <v>5.5999999999999991E-3</v>
      </c>
      <c r="Z130" s="141">
        <v>0</v>
      </c>
      <c r="AA130" s="142">
        <f t="shared" si="3"/>
        <v>0</v>
      </c>
      <c r="AR130" s="18" t="s">
        <v>138</v>
      </c>
      <c r="AT130" s="18" t="s">
        <v>135</v>
      </c>
      <c r="AU130" s="18" t="s">
        <v>90</v>
      </c>
      <c r="AY130" s="18" t="s">
        <v>126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8" t="s">
        <v>79</v>
      </c>
      <c r="BK130" s="143">
        <f t="shared" si="9"/>
        <v>0</v>
      </c>
      <c r="BL130" s="18" t="s">
        <v>132</v>
      </c>
      <c r="BM130" s="18" t="s">
        <v>167</v>
      </c>
    </row>
    <row r="131" spans="2:65" s="1" customFormat="1" ht="22.5" customHeight="1">
      <c r="B131" s="134"/>
      <c r="C131" s="144" t="s">
        <v>168</v>
      </c>
      <c r="D131" s="144" t="s">
        <v>135</v>
      </c>
      <c r="E131" s="145" t="s">
        <v>169</v>
      </c>
      <c r="F131" s="212" t="s">
        <v>170</v>
      </c>
      <c r="G131" s="212"/>
      <c r="H131" s="212"/>
      <c r="I131" s="212"/>
      <c r="J131" s="146" t="s">
        <v>171</v>
      </c>
      <c r="K131" s="147">
        <v>2</v>
      </c>
      <c r="L131" s="213"/>
      <c r="M131" s="213"/>
      <c r="N131" s="213">
        <f t="shared" si="0"/>
        <v>0</v>
      </c>
      <c r="O131" s="199"/>
      <c r="P131" s="199"/>
      <c r="Q131" s="199"/>
      <c r="R131" s="139"/>
      <c r="T131" s="140" t="s">
        <v>5</v>
      </c>
      <c r="U131" s="41" t="s">
        <v>37</v>
      </c>
      <c r="V131" s="141">
        <v>0</v>
      </c>
      <c r="W131" s="141">
        <f t="shared" si="1"/>
        <v>0</v>
      </c>
      <c r="X131" s="141">
        <v>4.7000000000000002E-3</v>
      </c>
      <c r="Y131" s="141">
        <f t="shared" si="2"/>
        <v>9.4000000000000004E-3</v>
      </c>
      <c r="Z131" s="141">
        <v>0</v>
      </c>
      <c r="AA131" s="142">
        <f t="shared" si="3"/>
        <v>0</v>
      </c>
      <c r="AR131" s="18" t="s">
        <v>138</v>
      </c>
      <c r="AT131" s="18" t="s">
        <v>135</v>
      </c>
      <c r="AU131" s="18" t="s">
        <v>90</v>
      </c>
      <c r="AY131" s="18" t="s">
        <v>126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8" t="s">
        <v>79</v>
      </c>
      <c r="BK131" s="143">
        <f t="shared" si="9"/>
        <v>0</v>
      </c>
      <c r="BL131" s="18" t="s">
        <v>132</v>
      </c>
      <c r="BM131" s="18" t="s">
        <v>172</v>
      </c>
    </row>
    <row r="132" spans="2:65" s="1" customFormat="1" ht="31.5" customHeight="1">
      <c r="B132" s="134"/>
      <c r="C132" s="135" t="s">
        <v>173</v>
      </c>
      <c r="D132" s="135" t="s">
        <v>128</v>
      </c>
      <c r="E132" s="136" t="s">
        <v>174</v>
      </c>
      <c r="F132" s="198" t="s">
        <v>175</v>
      </c>
      <c r="G132" s="198"/>
      <c r="H132" s="198"/>
      <c r="I132" s="198"/>
      <c r="J132" s="137" t="s">
        <v>131</v>
      </c>
      <c r="K132" s="138">
        <v>200</v>
      </c>
      <c r="L132" s="199"/>
      <c r="M132" s="199"/>
      <c r="N132" s="199">
        <f t="shared" si="0"/>
        <v>0</v>
      </c>
      <c r="O132" s="199"/>
      <c r="P132" s="199"/>
      <c r="Q132" s="199"/>
      <c r="R132" s="139"/>
      <c r="T132" s="140" t="s">
        <v>5</v>
      </c>
      <c r="U132" s="41" t="s">
        <v>37</v>
      </c>
      <c r="V132" s="141">
        <v>3.3000000000000002E-2</v>
      </c>
      <c r="W132" s="141">
        <f t="shared" si="1"/>
        <v>6.6000000000000005</v>
      </c>
      <c r="X132" s="141">
        <v>0</v>
      </c>
      <c r="Y132" s="141">
        <f t="shared" si="2"/>
        <v>0</v>
      </c>
      <c r="Z132" s="141">
        <v>0</v>
      </c>
      <c r="AA132" s="142">
        <f t="shared" si="3"/>
        <v>0</v>
      </c>
      <c r="AR132" s="18" t="s">
        <v>132</v>
      </c>
      <c r="AT132" s="18" t="s">
        <v>128</v>
      </c>
      <c r="AU132" s="18" t="s">
        <v>90</v>
      </c>
      <c r="AY132" s="18" t="s">
        <v>126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8" t="s">
        <v>79</v>
      </c>
      <c r="BK132" s="143">
        <f t="shared" si="9"/>
        <v>0</v>
      </c>
      <c r="BL132" s="18" t="s">
        <v>132</v>
      </c>
      <c r="BM132" s="18" t="s">
        <v>176</v>
      </c>
    </row>
    <row r="133" spans="2:65" s="1" customFormat="1" ht="22.5" customHeight="1">
      <c r="B133" s="134"/>
      <c r="C133" s="144" t="s">
        <v>177</v>
      </c>
      <c r="D133" s="144" t="s">
        <v>135</v>
      </c>
      <c r="E133" s="145" t="s">
        <v>178</v>
      </c>
      <c r="F133" s="212" t="s">
        <v>179</v>
      </c>
      <c r="G133" s="212"/>
      <c r="H133" s="212"/>
      <c r="I133" s="212"/>
      <c r="J133" s="146" t="s">
        <v>131</v>
      </c>
      <c r="K133" s="147">
        <v>50</v>
      </c>
      <c r="L133" s="213"/>
      <c r="M133" s="213"/>
      <c r="N133" s="213">
        <f t="shared" si="0"/>
        <v>0</v>
      </c>
      <c r="O133" s="199"/>
      <c r="P133" s="199"/>
      <c r="Q133" s="199"/>
      <c r="R133" s="139"/>
      <c r="T133" s="140" t="s">
        <v>5</v>
      </c>
      <c r="U133" s="41" t="s">
        <v>37</v>
      </c>
      <c r="V133" s="141">
        <v>0</v>
      </c>
      <c r="W133" s="141">
        <f t="shared" si="1"/>
        <v>0</v>
      </c>
      <c r="X133" s="141">
        <v>3.0000000000000001E-5</v>
      </c>
      <c r="Y133" s="141">
        <f t="shared" si="2"/>
        <v>1.5E-3</v>
      </c>
      <c r="Z133" s="141">
        <v>0</v>
      </c>
      <c r="AA133" s="142">
        <f t="shared" si="3"/>
        <v>0</v>
      </c>
      <c r="AR133" s="18" t="s">
        <v>138</v>
      </c>
      <c r="AT133" s="18" t="s">
        <v>135</v>
      </c>
      <c r="AU133" s="18" t="s">
        <v>90</v>
      </c>
      <c r="AY133" s="18" t="s">
        <v>126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8" t="s">
        <v>79</v>
      </c>
      <c r="BK133" s="143">
        <f t="shared" si="9"/>
        <v>0</v>
      </c>
      <c r="BL133" s="18" t="s">
        <v>132</v>
      </c>
      <c r="BM133" s="18" t="s">
        <v>180</v>
      </c>
    </row>
    <row r="134" spans="2:65" s="1" customFormat="1" ht="22.5" customHeight="1">
      <c r="B134" s="134"/>
      <c r="C134" s="144" t="s">
        <v>181</v>
      </c>
      <c r="D134" s="144" t="s">
        <v>135</v>
      </c>
      <c r="E134" s="145" t="s">
        <v>182</v>
      </c>
      <c r="F134" s="212" t="s">
        <v>183</v>
      </c>
      <c r="G134" s="212"/>
      <c r="H134" s="212"/>
      <c r="I134" s="212"/>
      <c r="J134" s="146" t="s">
        <v>131</v>
      </c>
      <c r="K134" s="147">
        <v>30</v>
      </c>
      <c r="L134" s="213"/>
      <c r="M134" s="213"/>
      <c r="N134" s="213">
        <f t="shared" si="0"/>
        <v>0</v>
      </c>
      <c r="O134" s="199"/>
      <c r="P134" s="199"/>
      <c r="Q134" s="199"/>
      <c r="R134" s="139"/>
      <c r="T134" s="140" t="s">
        <v>5</v>
      </c>
      <c r="U134" s="41" t="s">
        <v>37</v>
      </c>
      <c r="V134" s="141">
        <v>0</v>
      </c>
      <c r="W134" s="141">
        <f t="shared" si="1"/>
        <v>0</v>
      </c>
      <c r="X134" s="141">
        <v>4.0000000000000003E-5</v>
      </c>
      <c r="Y134" s="141">
        <f t="shared" si="2"/>
        <v>1.2000000000000001E-3</v>
      </c>
      <c r="Z134" s="141">
        <v>0</v>
      </c>
      <c r="AA134" s="142">
        <f t="shared" si="3"/>
        <v>0</v>
      </c>
      <c r="AR134" s="18" t="s">
        <v>138</v>
      </c>
      <c r="AT134" s="18" t="s">
        <v>135</v>
      </c>
      <c r="AU134" s="18" t="s">
        <v>90</v>
      </c>
      <c r="AY134" s="18" t="s">
        <v>126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8" t="s">
        <v>79</v>
      </c>
      <c r="BK134" s="143">
        <f t="shared" si="9"/>
        <v>0</v>
      </c>
      <c r="BL134" s="18" t="s">
        <v>132</v>
      </c>
      <c r="BM134" s="18" t="s">
        <v>184</v>
      </c>
    </row>
    <row r="135" spans="2:65" s="1" customFormat="1" ht="22.5" customHeight="1">
      <c r="B135" s="134"/>
      <c r="C135" s="144" t="s">
        <v>185</v>
      </c>
      <c r="D135" s="144" t="s">
        <v>135</v>
      </c>
      <c r="E135" s="145" t="s">
        <v>186</v>
      </c>
      <c r="F135" s="212" t="s">
        <v>187</v>
      </c>
      <c r="G135" s="212"/>
      <c r="H135" s="212"/>
      <c r="I135" s="212"/>
      <c r="J135" s="146" t="s">
        <v>131</v>
      </c>
      <c r="K135" s="147">
        <v>30</v>
      </c>
      <c r="L135" s="213"/>
      <c r="M135" s="213"/>
      <c r="N135" s="213">
        <f t="shared" si="0"/>
        <v>0</v>
      </c>
      <c r="O135" s="199"/>
      <c r="P135" s="199"/>
      <c r="Q135" s="199"/>
      <c r="R135" s="139"/>
      <c r="T135" s="140" t="s">
        <v>5</v>
      </c>
      <c r="U135" s="41" t="s">
        <v>37</v>
      </c>
      <c r="V135" s="141">
        <v>0</v>
      </c>
      <c r="W135" s="141">
        <f t="shared" si="1"/>
        <v>0</v>
      </c>
      <c r="X135" s="141">
        <v>4.0000000000000003E-5</v>
      </c>
      <c r="Y135" s="141">
        <f t="shared" si="2"/>
        <v>1.2000000000000001E-3</v>
      </c>
      <c r="Z135" s="141">
        <v>0</v>
      </c>
      <c r="AA135" s="142">
        <f t="shared" si="3"/>
        <v>0</v>
      </c>
      <c r="AR135" s="18" t="s">
        <v>138</v>
      </c>
      <c r="AT135" s="18" t="s">
        <v>135</v>
      </c>
      <c r="AU135" s="18" t="s">
        <v>90</v>
      </c>
      <c r="AY135" s="18" t="s">
        <v>126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8" t="s">
        <v>79</v>
      </c>
      <c r="BK135" s="143">
        <f t="shared" si="9"/>
        <v>0</v>
      </c>
      <c r="BL135" s="18" t="s">
        <v>132</v>
      </c>
      <c r="BM135" s="18" t="s">
        <v>188</v>
      </c>
    </row>
    <row r="136" spans="2:65" s="1" customFormat="1" ht="22.5" customHeight="1">
      <c r="B136" s="134"/>
      <c r="C136" s="144" t="s">
        <v>189</v>
      </c>
      <c r="D136" s="144" t="s">
        <v>135</v>
      </c>
      <c r="E136" s="145" t="s">
        <v>190</v>
      </c>
      <c r="F136" s="212" t="s">
        <v>191</v>
      </c>
      <c r="G136" s="212"/>
      <c r="H136" s="212"/>
      <c r="I136" s="212"/>
      <c r="J136" s="146" t="s">
        <v>131</v>
      </c>
      <c r="K136" s="147">
        <v>30</v>
      </c>
      <c r="L136" s="213"/>
      <c r="M136" s="213"/>
      <c r="N136" s="213">
        <f t="shared" si="0"/>
        <v>0</v>
      </c>
      <c r="O136" s="199"/>
      <c r="P136" s="199"/>
      <c r="Q136" s="199"/>
      <c r="R136" s="139"/>
      <c r="T136" s="140" t="s">
        <v>5</v>
      </c>
      <c r="U136" s="41" t="s">
        <v>37</v>
      </c>
      <c r="V136" s="141">
        <v>0</v>
      </c>
      <c r="W136" s="141">
        <f t="shared" si="1"/>
        <v>0</v>
      </c>
      <c r="X136" s="141">
        <v>5.0000000000000002E-5</v>
      </c>
      <c r="Y136" s="141">
        <f t="shared" si="2"/>
        <v>1.5E-3</v>
      </c>
      <c r="Z136" s="141">
        <v>0</v>
      </c>
      <c r="AA136" s="142">
        <f t="shared" si="3"/>
        <v>0</v>
      </c>
      <c r="AR136" s="18" t="s">
        <v>138</v>
      </c>
      <c r="AT136" s="18" t="s">
        <v>135</v>
      </c>
      <c r="AU136" s="18" t="s">
        <v>90</v>
      </c>
      <c r="AY136" s="18" t="s">
        <v>126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8" t="s">
        <v>79</v>
      </c>
      <c r="BK136" s="143">
        <f t="shared" si="9"/>
        <v>0</v>
      </c>
      <c r="BL136" s="18" t="s">
        <v>132</v>
      </c>
      <c r="BM136" s="18" t="s">
        <v>192</v>
      </c>
    </row>
    <row r="137" spans="2:65" s="1" customFormat="1" ht="22.5" customHeight="1">
      <c r="B137" s="134"/>
      <c r="C137" s="144" t="s">
        <v>193</v>
      </c>
      <c r="D137" s="144" t="s">
        <v>135</v>
      </c>
      <c r="E137" s="145" t="s">
        <v>194</v>
      </c>
      <c r="F137" s="212" t="s">
        <v>195</v>
      </c>
      <c r="G137" s="212"/>
      <c r="H137" s="212"/>
      <c r="I137" s="212"/>
      <c r="J137" s="146" t="s">
        <v>131</v>
      </c>
      <c r="K137" s="147">
        <v>30</v>
      </c>
      <c r="L137" s="213"/>
      <c r="M137" s="213"/>
      <c r="N137" s="213">
        <f t="shared" si="0"/>
        <v>0</v>
      </c>
      <c r="O137" s="199"/>
      <c r="P137" s="199"/>
      <c r="Q137" s="199"/>
      <c r="R137" s="139"/>
      <c r="T137" s="140" t="s">
        <v>5</v>
      </c>
      <c r="U137" s="41" t="s">
        <v>37</v>
      </c>
      <c r="V137" s="141">
        <v>0</v>
      </c>
      <c r="W137" s="141">
        <f t="shared" si="1"/>
        <v>0</v>
      </c>
      <c r="X137" s="141">
        <v>6.0000000000000002E-5</v>
      </c>
      <c r="Y137" s="141">
        <f t="shared" si="2"/>
        <v>1.8E-3</v>
      </c>
      <c r="Z137" s="141">
        <v>0</v>
      </c>
      <c r="AA137" s="142">
        <f t="shared" si="3"/>
        <v>0</v>
      </c>
      <c r="AR137" s="18" t="s">
        <v>138</v>
      </c>
      <c r="AT137" s="18" t="s">
        <v>135</v>
      </c>
      <c r="AU137" s="18" t="s">
        <v>90</v>
      </c>
      <c r="AY137" s="18" t="s">
        <v>126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8" t="s">
        <v>79</v>
      </c>
      <c r="BK137" s="143">
        <f t="shared" si="9"/>
        <v>0</v>
      </c>
      <c r="BL137" s="18" t="s">
        <v>132</v>
      </c>
      <c r="BM137" s="18" t="s">
        <v>196</v>
      </c>
    </row>
    <row r="138" spans="2:65" s="1" customFormat="1" ht="22.5" customHeight="1">
      <c r="B138" s="134"/>
      <c r="C138" s="144" t="s">
        <v>197</v>
      </c>
      <c r="D138" s="144" t="s">
        <v>135</v>
      </c>
      <c r="E138" s="145" t="s">
        <v>198</v>
      </c>
      <c r="F138" s="212" t="s">
        <v>199</v>
      </c>
      <c r="G138" s="212"/>
      <c r="H138" s="212"/>
      <c r="I138" s="212"/>
      <c r="J138" s="146" t="s">
        <v>131</v>
      </c>
      <c r="K138" s="147">
        <v>30</v>
      </c>
      <c r="L138" s="213"/>
      <c r="M138" s="213"/>
      <c r="N138" s="213">
        <f t="shared" si="0"/>
        <v>0</v>
      </c>
      <c r="O138" s="199"/>
      <c r="P138" s="199"/>
      <c r="Q138" s="199"/>
      <c r="R138" s="139"/>
      <c r="T138" s="140" t="s">
        <v>5</v>
      </c>
      <c r="U138" s="41" t="s">
        <v>37</v>
      </c>
      <c r="V138" s="141">
        <v>0</v>
      </c>
      <c r="W138" s="141">
        <f t="shared" si="1"/>
        <v>0</v>
      </c>
      <c r="X138" s="141">
        <v>6.9999999999999994E-5</v>
      </c>
      <c r="Y138" s="141">
        <f t="shared" si="2"/>
        <v>2.0999999999999999E-3</v>
      </c>
      <c r="Z138" s="141">
        <v>0</v>
      </c>
      <c r="AA138" s="142">
        <f t="shared" si="3"/>
        <v>0</v>
      </c>
      <c r="AR138" s="18" t="s">
        <v>138</v>
      </c>
      <c r="AT138" s="18" t="s">
        <v>135</v>
      </c>
      <c r="AU138" s="18" t="s">
        <v>90</v>
      </c>
      <c r="AY138" s="18" t="s">
        <v>126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8" t="s">
        <v>79</v>
      </c>
      <c r="BK138" s="143">
        <f t="shared" si="9"/>
        <v>0</v>
      </c>
      <c r="BL138" s="18" t="s">
        <v>132</v>
      </c>
      <c r="BM138" s="18" t="s">
        <v>200</v>
      </c>
    </row>
    <row r="139" spans="2:65" s="1" customFormat="1" ht="31.5" customHeight="1">
      <c r="B139" s="134"/>
      <c r="C139" s="135" t="s">
        <v>201</v>
      </c>
      <c r="D139" s="135" t="s">
        <v>128</v>
      </c>
      <c r="E139" s="136" t="s">
        <v>202</v>
      </c>
      <c r="F139" s="198" t="s">
        <v>203</v>
      </c>
      <c r="G139" s="198"/>
      <c r="H139" s="198"/>
      <c r="I139" s="198"/>
      <c r="J139" s="137" t="s">
        <v>204</v>
      </c>
      <c r="K139" s="138">
        <v>1</v>
      </c>
      <c r="L139" s="199"/>
      <c r="M139" s="199"/>
      <c r="N139" s="199">
        <f t="shared" si="0"/>
        <v>0</v>
      </c>
      <c r="O139" s="199"/>
      <c r="P139" s="199"/>
      <c r="Q139" s="199"/>
      <c r="R139" s="139"/>
      <c r="T139" s="140" t="s">
        <v>5</v>
      </c>
      <c r="U139" s="41" t="s">
        <v>37</v>
      </c>
      <c r="V139" s="141">
        <v>0.45600000000000002</v>
      </c>
      <c r="W139" s="141">
        <f t="shared" si="1"/>
        <v>0.45600000000000002</v>
      </c>
      <c r="X139" s="141">
        <v>1.5499999999999999E-3</v>
      </c>
      <c r="Y139" s="141">
        <f t="shared" si="2"/>
        <v>1.5499999999999999E-3</v>
      </c>
      <c r="Z139" s="141">
        <v>0</v>
      </c>
      <c r="AA139" s="142">
        <f t="shared" si="3"/>
        <v>0</v>
      </c>
      <c r="AR139" s="18" t="s">
        <v>132</v>
      </c>
      <c r="AT139" s="18" t="s">
        <v>128</v>
      </c>
      <c r="AU139" s="18" t="s">
        <v>90</v>
      </c>
      <c r="AY139" s="18" t="s">
        <v>126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8" t="s">
        <v>79</v>
      </c>
      <c r="BK139" s="143">
        <f t="shared" si="9"/>
        <v>0</v>
      </c>
      <c r="BL139" s="18" t="s">
        <v>132</v>
      </c>
      <c r="BM139" s="18" t="s">
        <v>205</v>
      </c>
    </row>
    <row r="140" spans="2:65" s="1" customFormat="1" ht="31.5" customHeight="1">
      <c r="B140" s="134"/>
      <c r="C140" s="135" t="s">
        <v>206</v>
      </c>
      <c r="D140" s="135" t="s">
        <v>128</v>
      </c>
      <c r="E140" s="136" t="s">
        <v>207</v>
      </c>
      <c r="F140" s="198" t="s">
        <v>208</v>
      </c>
      <c r="G140" s="198"/>
      <c r="H140" s="198"/>
      <c r="I140" s="198"/>
      <c r="J140" s="137" t="s">
        <v>209</v>
      </c>
      <c r="K140" s="138">
        <v>0.06</v>
      </c>
      <c r="L140" s="199"/>
      <c r="M140" s="199"/>
      <c r="N140" s="199">
        <f t="shared" si="0"/>
        <v>0</v>
      </c>
      <c r="O140" s="199"/>
      <c r="P140" s="199"/>
      <c r="Q140" s="199"/>
      <c r="R140" s="139"/>
      <c r="T140" s="140" t="s">
        <v>5</v>
      </c>
      <c r="U140" s="41" t="s">
        <v>37</v>
      </c>
      <c r="V140" s="141">
        <v>1.74</v>
      </c>
      <c r="W140" s="141">
        <f t="shared" si="1"/>
        <v>0.10439999999999999</v>
      </c>
      <c r="X140" s="141">
        <v>0</v>
      </c>
      <c r="Y140" s="141">
        <f t="shared" si="2"/>
        <v>0</v>
      </c>
      <c r="Z140" s="141">
        <v>0</v>
      </c>
      <c r="AA140" s="142">
        <f t="shared" si="3"/>
        <v>0</v>
      </c>
      <c r="AR140" s="18" t="s">
        <v>132</v>
      </c>
      <c r="AT140" s="18" t="s">
        <v>128</v>
      </c>
      <c r="AU140" s="18" t="s">
        <v>90</v>
      </c>
      <c r="AY140" s="18" t="s">
        <v>126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8" t="s">
        <v>79</v>
      </c>
      <c r="BK140" s="143">
        <f t="shared" si="9"/>
        <v>0</v>
      </c>
      <c r="BL140" s="18" t="s">
        <v>132</v>
      </c>
      <c r="BM140" s="18" t="s">
        <v>210</v>
      </c>
    </row>
    <row r="141" spans="2:65" s="1" customFormat="1" ht="31.5" customHeight="1">
      <c r="B141" s="134"/>
      <c r="C141" s="135" t="s">
        <v>211</v>
      </c>
      <c r="D141" s="135" t="s">
        <v>128</v>
      </c>
      <c r="E141" s="136" t="s">
        <v>212</v>
      </c>
      <c r="F141" s="198" t="s">
        <v>213</v>
      </c>
      <c r="G141" s="198"/>
      <c r="H141" s="198"/>
      <c r="I141" s="198"/>
      <c r="J141" s="137" t="s">
        <v>209</v>
      </c>
      <c r="K141" s="138">
        <v>0.06</v>
      </c>
      <c r="L141" s="199"/>
      <c r="M141" s="199"/>
      <c r="N141" s="199">
        <f t="shared" si="0"/>
        <v>0</v>
      </c>
      <c r="O141" s="199"/>
      <c r="P141" s="199"/>
      <c r="Q141" s="199"/>
      <c r="R141" s="139"/>
      <c r="T141" s="140" t="s">
        <v>5</v>
      </c>
      <c r="U141" s="41" t="s">
        <v>37</v>
      </c>
      <c r="V141" s="141">
        <v>1.45</v>
      </c>
      <c r="W141" s="141">
        <f t="shared" si="1"/>
        <v>8.6999999999999994E-2</v>
      </c>
      <c r="X141" s="141">
        <v>0</v>
      </c>
      <c r="Y141" s="141">
        <f t="shared" si="2"/>
        <v>0</v>
      </c>
      <c r="Z141" s="141">
        <v>0</v>
      </c>
      <c r="AA141" s="142">
        <f t="shared" si="3"/>
        <v>0</v>
      </c>
      <c r="AR141" s="18" t="s">
        <v>132</v>
      </c>
      <c r="AT141" s="18" t="s">
        <v>128</v>
      </c>
      <c r="AU141" s="18" t="s">
        <v>90</v>
      </c>
      <c r="AY141" s="18" t="s">
        <v>126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8" t="s">
        <v>79</v>
      </c>
      <c r="BK141" s="143">
        <f t="shared" si="9"/>
        <v>0</v>
      </c>
      <c r="BL141" s="18" t="s">
        <v>132</v>
      </c>
      <c r="BM141" s="18" t="s">
        <v>214</v>
      </c>
    </row>
    <row r="142" spans="2:65" s="1" customFormat="1" ht="31.5" customHeight="1">
      <c r="B142" s="134"/>
      <c r="C142" s="135" t="s">
        <v>215</v>
      </c>
      <c r="D142" s="135" t="s">
        <v>128</v>
      </c>
      <c r="E142" s="136" t="s">
        <v>216</v>
      </c>
      <c r="F142" s="198" t="s">
        <v>217</v>
      </c>
      <c r="G142" s="198"/>
      <c r="H142" s="198"/>
      <c r="I142" s="198"/>
      <c r="J142" s="137" t="s">
        <v>209</v>
      </c>
      <c r="K142" s="138">
        <v>0.06</v>
      </c>
      <c r="L142" s="199"/>
      <c r="M142" s="199"/>
      <c r="N142" s="199">
        <f t="shared" si="0"/>
        <v>0</v>
      </c>
      <c r="O142" s="199"/>
      <c r="P142" s="199"/>
      <c r="Q142" s="199"/>
      <c r="R142" s="139"/>
      <c r="T142" s="140" t="s">
        <v>5</v>
      </c>
      <c r="U142" s="41" t="s">
        <v>37</v>
      </c>
      <c r="V142" s="141">
        <v>0.32900000000000001</v>
      </c>
      <c r="W142" s="141">
        <f t="shared" si="1"/>
        <v>1.9740000000000001E-2</v>
      </c>
      <c r="X142" s="141">
        <v>0</v>
      </c>
      <c r="Y142" s="141">
        <f t="shared" si="2"/>
        <v>0</v>
      </c>
      <c r="Z142" s="141">
        <v>0</v>
      </c>
      <c r="AA142" s="142">
        <f t="shared" si="3"/>
        <v>0</v>
      </c>
      <c r="AR142" s="18" t="s">
        <v>132</v>
      </c>
      <c r="AT142" s="18" t="s">
        <v>128</v>
      </c>
      <c r="AU142" s="18" t="s">
        <v>90</v>
      </c>
      <c r="AY142" s="18" t="s">
        <v>126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8" t="s">
        <v>79</v>
      </c>
      <c r="BK142" s="143">
        <f t="shared" si="9"/>
        <v>0</v>
      </c>
      <c r="BL142" s="18" t="s">
        <v>132</v>
      </c>
      <c r="BM142" s="18" t="s">
        <v>218</v>
      </c>
    </row>
    <row r="143" spans="2:65" s="9" customFormat="1" ht="29.85" customHeight="1">
      <c r="B143" s="123"/>
      <c r="C143" s="124"/>
      <c r="D143" s="133" t="s">
        <v>103</v>
      </c>
      <c r="E143" s="133"/>
      <c r="F143" s="133"/>
      <c r="G143" s="133"/>
      <c r="H143" s="133"/>
      <c r="I143" s="133"/>
      <c r="J143" s="133"/>
      <c r="K143" s="133"/>
      <c r="L143" s="133"/>
      <c r="M143" s="133"/>
      <c r="N143" s="206">
        <f>BK143</f>
        <v>0</v>
      </c>
      <c r="O143" s="207"/>
      <c r="P143" s="207"/>
      <c r="Q143" s="207"/>
      <c r="R143" s="126"/>
      <c r="T143" s="127"/>
      <c r="U143" s="124"/>
      <c r="V143" s="124"/>
      <c r="W143" s="128">
        <f>SUM(W144:W147)</f>
        <v>15.999112</v>
      </c>
      <c r="X143" s="124"/>
      <c r="Y143" s="128">
        <f>SUM(Y144:Y147)</f>
        <v>0.28110000000000002</v>
      </c>
      <c r="Z143" s="124"/>
      <c r="AA143" s="129">
        <f>SUM(AA144:AA147)</f>
        <v>0</v>
      </c>
      <c r="AR143" s="130" t="s">
        <v>90</v>
      </c>
      <c r="AT143" s="131" t="s">
        <v>71</v>
      </c>
      <c r="AU143" s="131" t="s">
        <v>79</v>
      </c>
      <c r="AY143" s="130" t="s">
        <v>126</v>
      </c>
      <c r="BK143" s="132">
        <f>SUM(BK144:BK147)</f>
        <v>0</v>
      </c>
    </row>
    <row r="144" spans="2:65" s="1" customFormat="1" ht="82.5" customHeight="1">
      <c r="B144" s="134"/>
      <c r="C144" s="135" t="s">
        <v>219</v>
      </c>
      <c r="D144" s="135" t="s">
        <v>128</v>
      </c>
      <c r="E144" s="136" t="s">
        <v>220</v>
      </c>
      <c r="F144" s="198" t="s">
        <v>221</v>
      </c>
      <c r="G144" s="198"/>
      <c r="H144" s="198"/>
      <c r="I144" s="198"/>
      <c r="J144" s="137" t="s">
        <v>222</v>
      </c>
      <c r="K144" s="138">
        <v>1</v>
      </c>
      <c r="L144" s="199"/>
      <c r="M144" s="199"/>
      <c r="N144" s="199">
        <f>ROUND(L144*K144,2)</f>
        <v>0</v>
      </c>
      <c r="O144" s="199"/>
      <c r="P144" s="199"/>
      <c r="Q144" s="199"/>
      <c r="R144" s="139"/>
      <c r="T144" s="140" t="s">
        <v>5</v>
      </c>
      <c r="U144" s="41" t="s">
        <v>37</v>
      </c>
      <c r="V144" s="141">
        <v>6.2359999999999998</v>
      </c>
      <c r="W144" s="141">
        <f>V144*K144</f>
        <v>6.2359999999999998</v>
      </c>
      <c r="X144" s="141">
        <v>0.12055</v>
      </c>
      <c r="Y144" s="141">
        <f>X144*K144</f>
        <v>0.12055</v>
      </c>
      <c r="Z144" s="141">
        <v>0</v>
      </c>
      <c r="AA144" s="142">
        <f>Z144*K144</f>
        <v>0</v>
      </c>
      <c r="AR144" s="18" t="s">
        <v>132</v>
      </c>
      <c r="AT144" s="18" t="s">
        <v>128</v>
      </c>
      <c r="AU144" s="18" t="s">
        <v>90</v>
      </c>
      <c r="AY144" s="18" t="s">
        <v>126</v>
      </c>
      <c r="BE144" s="143">
        <f>IF(U144="základní",N144,0)</f>
        <v>0</v>
      </c>
      <c r="BF144" s="143">
        <f>IF(U144="snížená",N144,0)</f>
        <v>0</v>
      </c>
      <c r="BG144" s="143">
        <f>IF(U144="zákl. přenesená",N144,0)</f>
        <v>0</v>
      </c>
      <c r="BH144" s="143">
        <f>IF(U144="sníž. přenesená",N144,0)</f>
        <v>0</v>
      </c>
      <c r="BI144" s="143">
        <f>IF(U144="nulová",N144,0)</f>
        <v>0</v>
      </c>
      <c r="BJ144" s="18" t="s">
        <v>79</v>
      </c>
      <c r="BK144" s="143">
        <f>ROUND(L144*K144,2)</f>
        <v>0</v>
      </c>
      <c r="BL144" s="18" t="s">
        <v>132</v>
      </c>
      <c r="BM144" s="18" t="s">
        <v>223</v>
      </c>
    </row>
    <row r="145" spans="2:65" s="1" customFormat="1" ht="95.25" customHeight="1">
      <c r="B145" s="134"/>
      <c r="C145" s="135" t="s">
        <v>224</v>
      </c>
      <c r="D145" s="135" t="s">
        <v>128</v>
      </c>
      <c r="E145" s="136" t="s">
        <v>225</v>
      </c>
      <c r="F145" s="198" t="s">
        <v>226</v>
      </c>
      <c r="G145" s="198"/>
      <c r="H145" s="198"/>
      <c r="I145" s="198"/>
      <c r="J145" s="137" t="s">
        <v>222</v>
      </c>
      <c r="K145" s="138">
        <v>1</v>
      </c>
      <c r="L145" s="199"/>
      <c r="M145" s="199"/>
      <c r="N145" s="199">
        <f>ROUND(L145*K145,2)</f>
        <v>0</v>
      </c>
      <c r="O145" s="199"/>
      <c r="P145" s="199"/>
      <c r="Q145" s="199"/>
      <c r="R145" s="139"/>
      <c r="T145" s="140" t="s">
        <v>5</v>
      </c>
      <c r="U145" s="41" t="s">
        <v>37</v>
      </c>
      <c r="V145" s="141">
        <v>6.2359999999999998</v>
      </c>
      <c r="W145" s="141">
        <f>V145*K145</f>
        <v>6.2359999999999998</v>
      </c>
      <c r="X145" s="141">
        <v>0.16055</v>
      </c>
      <c r="Y145" s="141">
        <f>X145*K145</f>
        <v>0.16055</v>
      </c>
      <c r="Z145" s="141">
        <v>0</v>
      </c>
      <c r="AA145" s="142">
        <f>Z145*K145</f>
        <v>0</v>
      </c>
      <c r="AR145" s="18" t="s">
        <v>132</v>
      </c>
      <c r="AT145" s="18" t="s">
        <v>128</v>
      </c>
      <c r="AU145" s="18" t="s">
        <v>90</v>
      </c>
      <c r="AY145" s="18" t="s">
        <v>126</v>
      </c>
      <c r="BE145" s="143">
        <f>IF(U145="základní",N145,0)</f>
        <v>0</v>
      </c>
      <c r="BF145" s="143">
        <f>IF(U145="snížená",N145,0)</f>
        <v>0</v>
      </c>
      <c r="BG145" s="143">
        <f>IF(U145="zákl. přenesená",N145,0)</f>
        <v>0</v>
      </c>
      <c r="BH145" s="143">
        <f>IF(U145="sníž. přenesená",N145,0)</f>
        <v>0</v>
      </c>
      <c r="BI145" s="143">
        <f>IF(U145="nulová",N145,0)</f>
        <v>0</v>
      </c>
      <c r="BJ145" s="18" t="s">
        <v>79</v>
      </c>
      <c r="BK145" s="143">
        <f>ROUND(L145*K145,2)</f>
        <v>0</v>
      </c>
      <c r="BL145" s="18" t="s">
        <v>132</v>
      </c>
      <c r="BM145" s="18" t="s">
        <v>227</v>
      </c>
    </row>
    <row r="146" spans="2:65" s="1" customFormat="1" ht="31.5" customHeight="1">
      <c r="B146" s="134"/>
      <c r="C146" s="135" t="s">
        <v>228</v>
      </c>
      <c r="D146" s="135" t="s">
        <v>128</v>
      </c>
      <c r="E146" s="136" t="s">
        <v>229</v>
      </c>
      <c r="F146" s="198" t="s">
        <v>230</v>
      </c>
      <c r="G146" s="198"/>
      <c r="H146" s="198"/>
      <c r="I146" s="198"/>
      <c r="J146" s="137" t="s">
        <v>209</v>
      </c>
      <c r="K146" s="138">
        <v>0.28100000000000003</v>
      </c>
      <c r="L146" s="199"/>
      <c r="M146" s="199"/>
      <c r="N146" s="199">
        <f>ROUND(L146*K146,2)</f>
        <v>0</v>
      </c>
      <c r="O146" s="199"/>
      <c r="P146" s="199"/>
      <c r="Q146" s="199"/>
      <c r="R146" s="139"/>
      <c r="T146" s="140" t="s">
        <v>5</v>
      </c>
      <c r="U146" s="41" t="s">
        <v>37</v>
      </c>
      <c r="V146" s="141">
        <v>10.582000000000001</v>
      </c>
      <c r="W146" s="141">
        <f>V146*K146</f>
        <v>2.9735420000000006</v>
      </c>
      <c r="X146" s="141">
        <v>0</v>
      </c>
      <c r="Y146" s="141">
        <f>X146*K146</f>
        <v>0</v>
      </c>
      <c r="Z146" s="141">
        <v>0</v>
      </c>
      <c r="AA146" s="142">
        <f>Z146*K146</f>
        <v>0</v>
      </c>
      <c r="AR146" s="18" t="s">
        <v>132</v>
      </c>
      <c r="AT146" s="18" t="s">
        <v>128</v>
      </c>
      <c r="AU146" s="18" t="s">
        <v>90</v>
      </c>
      <c r="AY146" s="18" t="s">
        <v>126</v>
      </c>
      <c r="BE146" s="143">
        <f>IF(U146="základní",N146,0)</f>
        <v>0</v>
      </c>
      <c r="BF146" s="143">
        <f>IF(U146="snížená",N146,0)</f>
        <v>0</v>
      </c>
      <c r="BG146" s="143">
        <f>IF(U146="zákl. přenesená",N146,0)</f>
        <v>0</v>
      </c>
      <c r="BH146" s="143">
        <f>IF(U146="sníž. přenesená",N146,0)</f>
        <v>0</v>
      </c>
      <c r="BI146" s="143">
        <f>IF(U146="nulová",N146,0)</f>
        <v>0</v>
      </c>
      <c r="BJ146" s="18" t="s">
        <v>79</v>
      </c>
      <c r="BK146" s="143">
        <f>ROUND(L146*K146,2)</f>
        <v>0</v>
      </c>
      <c r="BL146" s="18" t="s">
        <v>132</v>
      </c>
      <c r="BM146" s="18" t="s">
        <v>231</v>
      </c>
    </row>
    <row r="147" spans="2:65" s="1" customFormat="1" ht="31.5" customHeight="1">
      <c r="B147" s="134"/>
      <c r="C147" s="135" t="s">
        <v>232</v>
      </c>
      <c r="D147" s="135" t="s">
        <v>128</v>
      </c>
      <c r="E147" s="136" t="s">
        <v>233</v>
      </c>
      <c r="F147" s="198" t="s">
        <v>234</v>
      </c>
      <c r="G147" s="198"/>
      <c r="H147" s="198"/>
      <c r="I147" s="198"/>
      <c r="J147" s="137" t="s">
        <v>209</v>
      </c>
      <c r="K147" s="138">
        <v>0.28100000000000003</v>
      </c>
      <c r="L147" s="199"/>
      <c r="M147" s="199"/>
      <c r="N147" s="199">
        <f>ROUND(L147*K147,2)</f>
        <v>0</v>
      </c>
      <c r="O147" s="199"/>
      <c r="P147" s="199"/>
      <c r="Q147" s="199"/>
      <c r="R147" s="139"/>
      <c r="T147" s="140" t="s">
        <v>5</v>
      </c>
      <c r="U147" s="41" t="s">
        <v>37</v>
      </c>
      <c r="V147" s="141">
        <v>1.97</v>
      </c>
      <c r="W147" s="141">
        <f>V147*K147</f>
        <v>0.55357000000000001</v>
      </c>
      <c r="X147" s="141">
        <v>0</v>
      </c>
      <c r="Y147" s="141">
        <f>X147*K147</f>
        <v>0</v>
      </c>
      <c r="Z147" s="141">
        <v>0</v>
      </c>
      <c r="AA147" s="142">
        <f>Z147*K147</f>
        <v>0</v>
      </c>
      <c r="AR147" s="18" t="s">
        <v>132</v>
      </c>
      <c r="AT147" s="18" t="s">
        <v>128</v>
      </c>
      <c r="AU147" s="18" t="s">
        <v>90</v>
      </c>
      <c r="AY147" s="18" t="s">
        <v>126</v>
      </c>
      <c r="BE147" s="143">
        <f>IF(U147="základní",N147,0)</f>
        <v>0</v>
      </c>
      <c r="BF147" s="143">
        <f>IF(U147="snížená",N147,0)</f>
        <v>0</v>
      </c>
      <c r="BG147" s="143">
        <f>IF(U147="zákl. přenesená",N147,0)</f>
        <v>0</v>
      </c>
      <c r="BH147" s="143">
        <f>IF(U147="sníž. přenesená",N147,0)</f>
        <v>0</v>
      </c>
      <c r="BI147" s="143">
        <f>IF(U147="nulová",N147,0)</f>
        <v>0</v>
      </c>
      <c r="BJ147" s="18" t="s">
        <v>79</v>
      </c>
      <c r="BK147" s="143">
        <f>ROUND(L147*K147,2)</f>
        <v>0</v>
      </c>
      <c r="BL147" s="18" t="s">
        <v>132</v>
      </c>
      <c r="BM147" s="18" t="s">
        <v>235</v>
      </c>
    </row>
    <row r="148" spans="2:65" s="9" customFormat="1" ht="29.85" customHeight="1">
      <c r="B148" s="123"/>
      <c r="C148" s="124"/>
      <c r="D148" s="133" t="s">
        <v>104</v>
      </c>
      <c r="E148" s="133"/>
      <c r="F148" s="133"/>
      <c r="G148" s="133"/>
      <c r="H148" s="133"/>
      <c r="I148" s="133"/>
      <c r="J148" s="133"/>
      <c r="K148" s="133"/>
      <c r="L148" s="133"/>
      <c r="M148" s="133"/>
      <c r="N148" s="206">
        <f>BK148</f>
        <v>0</v>
      </c>
      <c r="O148" s="207"/>
      <c r="P148" s="207"/>
      <c r="Q148" s="207"/>
      <c r="R148" s="126"/>
      <c r="T148" s="127"/>
      <c r="U148" s="124"/>
      <c r="V148" s="124"/>
      <c r="W148" s="128">
        <f>SUM(W149:W160)</f>
        <v>12.251446000000001</v>
      </c>
      <c r="X148" s="124"/>
      <c r="Y148" s="128">
        <f>SUM(Y149:Y160)</f>
        <v>0.14177999999999999</v>
      </c>
      <c r="Z148" s="124"/>
      <c r="AA148" s="129">
        <f>SUM(AA149:AA160)</f>
        <v>0</v>
      </c>
      <c r="AR148" s="130" t="s">
        <v>90</v>
      </c>
      <c r="AT148" s="131" t="s">
        <v>71</v>
      </c>
      <c r="AU148" s="131" t="s">
        <v>79</v>
      </c>
      <c r="AY148" s="130" t="s">
        <v>126</v>
      </c>
      <c r="BK148" s="132">
        <f>SUM(BK149:BK160)</f>
        <v>0</v>
      </c>
    </row>
    <row r="149" spans="2:65" s="1" customFormat="1" ht="31.5" customHeight="1">
      <c r="B149" s="134"/>
      <c r="C149" s="135" t="s">
        <v>236</v>
      </c>
      <c r="D149" s="135" t="s">
        <v>128</v>
      </c>
      <c r="E149" s="136" t="s">
        <v>237</v>
      </c>
      <c r="F149" s="198" t="s">
        <v>238</v>
      </c>
      <c r="G149" s="198"/>
      <c r="H149" s="198"/>
      <c r="I149" s="198"/>
      <c r="J149" s="137" t="s">
        <v>171</v>
      </c>
      <c r="K149" s="138">
        <v>2</v>
      </c>
      <c r="L149" s="199"/>
      <c r="M149" s="199"/>
      <c r="N149" s="199">
        <f t="shared" ref="N149:N160" si="10">ROUND(L149*K149,2)</f>
        <v>0</v>
      </c>
      <c r="O149" s="199"/>
      <c r="P149" s="199"/>
      <c r="Q149" s="199"/>
      <c r="R149" s="139"/>
      <c r="T149" s="140" t="s">
        <v>5</v>
      </c>
      <c r="U149" s="41" t="s">
        <v>37</v>
      </c>
      <c r="V149" s="141">
        <v>1.7669999999999999</v>
      </c>
      <c r="W149" s="141">
        <f t="shared" ref="W149:W160" si="11">V149*K149</f>
        <v>3.5339999999999998</v>
      </c>
      <c r="X149" s="141">
        <v>2.7650000000000001E-2</v>
      </c>
      <c r="Y149" s="141">
        <f t="shared" ref="Y149:Y160" si="12">X149*K149</f>
        <v>5.5300000000000002E-2</v>
      </c>
      <c r="Z149" s="141">
        <v>0</v>
      </c>
      <c r="AA149" s="142">
        <f t="shared" ref="AA149:AA160" si="13">Z149*K149</f>
        <v>0</v>
      </c>
      <c r="AR149" s="18" t="s">
        <v>132</v>
      </c>
      <c r="AT149" s="18" t="s">
        <v>128</v>
      </c>
      <c r="AU149" s="18" t="s">
        <v>90</v>
      </c>
      <c r="AY149" s="18" t="s">
        <v>126</v>
      </c>
      <c r="BE149" s="143">
        <f t="shared" ref="BE149:BE160" si="14">IF(U149="základní",N149,0)</f>
        <v>0</v>
      </c>
      <c r="BF149" s="143">
        <f t="shared" ref="BF149:BF160" si="15">IF(U149="snížená",N149,0)</f>
        <v>0</v>
      </c>
      <c r="BG149" s="143">
        <f t="shared" ref="BG149:BG160" si="16">IF(U149="zákl. přenesená",N149,0)</f>
        <v>0</v>
      </c>
      <c r="BH149" s="143">
        <f t="shared" ref="BH149:BH160" si="17">IF(U149="sníž. přenesená",N149,0)</f>
        <v>0</v>
      </c>
      <c r="BI149" s="143">
        <f t="shared" ref="BI149:BI160" si="18">IF(U149="nulová",N149,0)</f>
        <v>0</v>
      </c>
      <c r="BJ149" s="18" t="s">
        <v>79</v>
      </c>
      <c r="BK149" s="143">
        <f t="shared" ref="BK149:BK160" si="19">ROUND(L149*K149,2)</f>
        <v>0</v>
      </c>
      <c r="BL149" s="18" t="s">
        <v>132</v>
      </c>
      <c r="BM149" s="18" t="s">
        <v>239</v>
      </c>
    </row>
    <row r="150" spans="2:65" s="1" customFormat="1" ht="31.5" customHeight="1">
      <c r="B150" s="134"/>
      <c r="C150" s="135" t="s">
        <v>240</v>
      </c>
      <c r="D150" s="135" t="s">
        <v>128</v>
      </c>
      <c r="E150" s="136" t="s">
        <v>241</v>
      </c>
      <c r="F150" s="198" t="s">
        <v>242</v>
      </c>
      <c r="G150" s="198"/>
      <c r="H150" s="198"/>
      <c r="I150" s="198"/>
      <c r="J150" s="137" t="s">
        <v>171</v>
      </c>
      <c r="K150" s="138">
        <v>2</v>
      </c>
      <c r="L150" s="199"/>
      <c r="M150" s="199"/>
      <c r="N150" s="199">
        <f t="shared" si="10"/>
        <v>0</v>
      </c>
      <c r="O150" s="199"/>
      <c r="P150" s="199"/>
      <c r="Q150" s="199"/>
      <c r="R150" s="139"/>
      <c r="T150" s="140" t="s">
        <v>5</v>
      </c>
      <c r="U150" s="41" t="s">
        <v>37</v>
      </c>
      <c r="V150" s="141">
        <v>0.32200000000000001</v>
      </c>
      <c r="W150" s="141">
        <f t="shared" si="11"/>
        <v>0.64400000000000002</v>
      </c>
      <c r="X150" s="141">
        <v>6.7000000000000002E-4</v>
      </c>
      <c r="Y150" s="141">
        <f t="shared" si="12"/>
        <v>1.34E-3</v>
      </c>
      <c r="Z150" s="141">
        <v>0</v>
      </c>
      <c r="AA150" s="142">
        <f t="shared" si="13"/>
        <v>0</v>
      </c>
      <c r="AR150" s="18" t="s">
        <v>132</v>
      </c>
      <c r="AT150" s="18" t="s">
        <v>128</v>
      </c>
      <c r="AU150" s="18" t="s">
        <v>90</v>
      </c>
      <c r="AY150" s="18" t="s">
        <v>126</v>
      </c>
      <c r="BE150" s="143">
        <f t="shared" si="14"/>
        <v>0</v>
      </c>
      <c r="BF150" s="143">
        <f t="shared" si="15"/>
        <v>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8" t="s">
        <v>79</v>
      </c>
      <c r="BK150" s="143">
        <f t="shared" si="19"/>
        <v>0</v>
      </c>
      <c r="BL150" s="18" t="s">
        <v>132</v>
      </c>
      <c r="BM150" s="18" t="s">
        <v>243</v>
      </c>
    </row>
    <row r="151" spans="2:65" s="1" customFormat="1" ht="31.5" customHeight="1">
      <c r="B151" s="134"/>
      <c r="C151" s="135" t="s">
        <v>244</v>
      </c>
      <c r="D151" s="135" t="s">
        <v>128</v>
      </c>
      <c r="E151" s="136" t="s">
        <v>245</v>
      </c>
      <c r="F151" s="198" t="s">
        <v>246</v>
      </c>
      <c r="G151" s="198"/>
      <c r="H151" s="198"/>
      <c r="I151" s="198"/>
      <c r="J151" s="137" t="s">
        <v>171</v>
      </c>
      <c r="K151" s="138">
        <v>4</v>
      </c>
      <c r="L151" s="199"/>
      <c r="M151" s="199"/>
      <c r="N151" s="199">
        <f t="shared" si="10"/>
        <v>0</v>
      </c>
      <c r="O151" s="199"/>
      <c r="P151" s="199"/>
      <c r="Q151" s="199"/>
      <c r="R151" s="139"/>
      <c r="T151" s="140" t="s">
        <v>5</v>
      </c>
      <c r="U151" s="41" t="s">
        <v>37</v>
      </c>
      <c r="V151" s="141">
        <v>0.374</v>
      </c>
      <c r="W151" s="141">
        <f t="shared" si="11"/>
        <v>1.496</v>
      </c>
      <c r="X151" s="141">
        <v>7.7999999999999999E-4</v>
      </c>
      <c r="Y151" s="141">
        <f t="shared" si="12"/>
        <v>3.1199999999999999E-3</v>
      </c>
      <c r="Z151" s="141">
        <v>0</v>
      </c>
      <c r="AA151" s="142">
        <f t="shared" si="13"/>
        <v>0</v>
      </c>
      <c r="AR151" s="18" t="s">
        <v>132</v>
      </c>
      <c r="AT151" s="18" t="s">
        <v>128</v>
      </c>
      <c r="AU151" s="18" t="s">
        <v>90</v>
      </c>
      <c r="AY151" s="18" t="s">
        <v>126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8" t="s">
        <v>79</v>
      </c>
      <c r="BK151" s="143">
        <f t="shared" si="19"/>
        <v>0</v>
      </c>
      <c r="BL151" s="18" t="s">
        <v>132</v>
      </c>
      <c r="BM151" s="18" t="s">
        <v>247</v>
      </c>
    </row>
    <row r="152" spans="2:65" s="1" customFormat="1" ht="31.5" customHeight="1">
      <c r="B152" s="134"/>
      <c r="C152" s="135" t="s">
        <v>248</v>
      </c>
      <c r="D152" s="135" t="s">
        <v>128</v>
      </c>
      <c r="E152" s="136" t="s">
        <v>249</v>
      </c>
      <c r="F152" s="198" t="s">
        <v>250</v>
      </c>
      <c r="G152" s="198"/>
      <c r="H152" s="198"/>
      <c r="I152" s="198"/>
      <c r="J152" s="137" t="s">
        <v>171</v>
      </c>
      <c r="K152" s="138">
        <v>2</v>
      </c>
      <c r="L152" s="199"/>
      <c r="M152" s="199"/>
      <c r="N152" s="199">
        <f t="shared" si="10"/>
        <v>0</v>
      </c>
      <c r="O152" s="199"/>
      <c r="P152" s="199"/>
      <c r="Q152" s="199"/>
      <c r="R152" s="139"/>
      <c r="T152" s="140" t="s">
        <v>5</v>
      </c>
      <c r="U152" s="41" t="s">
        <v>37</v>
      </c>
      <c r="V152" s="141">
        <v>0.53</v>
      </c>
      <c r="W152" s="141">
        <f t="shared" si="11"/>
        <v>1.06</v>
      </c>
      <c r="X152" s="141">
        <v>1.6999999999999999E-3</v>
      </c>
      <c r="Y152" s="141">
        <f t="shared" si="12"/>
        <v>3.3999999999999998E-3</v>
      </c>
      <c r="Z152" s="141">
        <v>0</v>
      </c>
      <c r="AA152" s="142">
        <f t="shared" si="13"/>
        <v>0</v>
      </c>
      <c r="AR152" s="18" t="s">
        <v>132</v>
      </c>
      <c r="AT152" s="18" t="s">
        <v>128</v>
      </c>
      <c r="AU152" s="18" t="s">
        <v>90</v>
      </c>
      <c r="AY152" s="18" t="s">
        <v>126</v>
      </c>
      <c r="BE152" s="143">
        <f t="shared" si="14"/>
        <v>0</v>
      </c>
      <c r="BF152" s="143">
        <f t="shared" si="15"/>
        <v>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8" t="s">
        <v>79</v>
      </c>
      <c r="BK152" s="143">
        <f t="shared" si="19"/>
        <v>0</v>
      </c>
      <c r="BL152" s="18" t="s">
        <v>132</v>
      </c>
      <c r="BM152" s="18" t="s">
        <v>251</v>
      </c>
    </row>
    <row r="153" spans="2:65" s="1" customFormat="1" ht="31.5" customHeight="1">
      <c r="B153" s="134"/>
      <c r="C153" s="135" t="s">
        <v>252</v>
      </c>
      <c r="D153" s="135" t="s">
        <v>128</v>
      </c>
      <c r="E153" s="136" t="s">
        <v>253</v>
      </c>
      <c r="F153" s="198" t="s">
        <v>254</v>
      </c>
      <c r="G153" s="198"/>
      <c r="H153" s="198"/>
      <c r="I153" s="198"/>
      <c r="J153" s="137" t="s">
        <v>171</v>
      </c>
      <c r="K153" s="138">
        <v>1</v>
      </c>
      <c r="L153" s="199"/>
      <c r="M153" s="199"/>
      <c r="N153" s="199">
        <f t="shared" si="10"/>
        <v>0</v>
      </c>
      <c r="O153" s="199"/>
      <c r="P153" s="199"/>
      <c r="Q153" s="199"/>
      <c r="R153" s="139"/>
      <c r="T153" s="140" t="s">
        <v>5</v>
      </c>
      <c r="U153" s="41" t="s">
        <v>37</v>
      </c>
      <c r="V153" s="141">
        <v>1.56</v>
      </c>
      <c r="W153" s="141">
        <f t="shared" si="11"/>
        <v>1.56</v>
      </c>
      <c r="X153" s="141">
        <v>3.7510000000000002E-2</v>
      </c>
      <c r="Y153" s="141">
        <f t="shared" si="12"/>
        <v>3.7510000000000002E-2</v>
      </c>
      <c r="Z153" s="141">
        <v>0</v>
      </c>
      <c r="AA153" s="142">
        <f t="shared" si="13"/>
        <v>0</v>
      </c>
      <c r="AR153" s="18" t="s">
        <v>132</v>
      </c>
      <c r="AT153" s="18" t="s">
        <v>128</v>
      </c>
      <c r="AU153" s="18" t="s">
        <v>90</v>
      </c>
      <c r="AY153" s="18" t="s">
        <v>126</v>
      </c>
      <c r="BE153" s="143">
        <f t="shared" si="14"/>
        <v>0</v>
      </c>
      <c r="BF153" s="143">
        <f t="shared" si="15"/>
        <v>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8" t="s">
        <v>79</v>
      </c>
      <c r="BK153" s="143">
        <f t="shared" si="19"/>
        <v>0</v>
      </c>
      <c r="BL153" s="18" t="s">
        <v>132</v>
      </c>
      <c r="BM153" s="18" t="s">
        <v>255</v>
      </c>
    </row>
    <row r="154" spans="2:65" s="1" customFormat="1" ht="31.5" customHeight="1">
      <c r="B154" s="134"/>
      <c r="C154" s="135" t="s">
        <v>256</v>
      </c>
      <c r="D154" s="135" t="s">
        <v>128</v>
      </c>
      <c r="E154" s="136" t="s">
        <v>257</v>
      </c>
      <c r="F154" s="198" t="s">
        <v>258</v>
      </c>
      <c r="G154" s="198"/>
      <c r="H154" s="198"/>
      <c r="I154" s="198"/>
      <c r="J154" s="137" t="s">
        <v>222</v>
      </c>
      <c r="K154" s="138">
        <v>1</v>
      </c>
      <c r="L154" s="199"/>
      <c r="M154" s="199"/>
      <c r="N154" s="199">
        <f t="shared" si="10"/>
        <v>0</v>
      </c>
      <c r="O154" s="199"/>
      <c r="P154" s="199"/>
      <c r="Q154" s="199"/>
      <c r="R154" s="139"/>
      <c r="T154" s="140" t="s">
        <v>5</v>
      </c>
      <c r="U154" s="41" t="s">
        <v>37</v>
      </c>
      <c r="V154" s="141">
        <v>0.25</v>
      </c>
      <c r="W154" s="141">
        <f t="shared" si="11"/>
        <v>0.25</v>
      </c>
      <c r="X154" s="141">
        <v>7.5199999999999998E-3</v>
      </c>
      <c r="Y154" s="141">
        <f t="shared" si="12"/>
        <v>7.5199999999999998E-3</v>
      </c>
      <c r="Z154" s="141">
        <v>0</v>
      </c>
      <c r="AA154" s="142">
        <f t="shared" si="13"/>
        <v>0</v>
      </c>
      <c r="AR154" s="18" t="s">
        <v>132</v>
      </c>
      <c r="AT154" s="18" t="s">
        <v>128</v>
      </c>
      <c r="AU154" s="18" t="s">
        <v>90</v>
      </c>
      <c r="AY154" s="18" t="s">
        <v>126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8" t="s">
        <v>79</v>
      </c>
      <c r="BK154" s="143">
        <f t="shared" si="19"/>
        <v>0</v>
      </c>
      <c r="BL154" s="18" t="s">
        <v>132</v>
      </c>
      <c r="BM154" s="18" t="s">
        <v>259</v>
      </c>
    </row>
    <row r="155" spans="2:65" s="1" customFormat="1" ht="31.5" customHeight="1">
      <c r="B155" s="134"/>
      <c r="C155" s="135" t="s">
        <v>260</v>
      </c>
      <c r="D155" s="135" t="s">
        <v>128</v>
      </c>
      <c r="E155" s="136" t="s">
        <v>261</v>
      </c>
      <c r="F155" s="198" t="s">
        <v>262</v>
      </c>
      <c r="G155" s="198"/>
      <c r="H155" s="198"/>
      <c r="I155" s="198"/>
      <c r="J155" s="137" t="s">
        <v>222</v>
      </c>
      <c r="K155" s="138">
        <v>1</v>
      </c>
      <c r="L155" s="199"/>
      <c r="M155" s="199"/>
      <c r="N155" s="199">
        <f t="shared" si="10"/>
        <v>0</v>
      </c>
      <c r="O155" s="199"/>
      <c r="P155" s="199"/>
      <c r="Q155" s="199"/>
      <c r="R155" s="139"/>
      <c r="T155" s="140" t="s">
        <v>5</v>
      </c>
      <c r="U155" s="41" t="s">
        <v>37</v>
      </c>
      <c r="V155" s="141">
        <v>0.8</v>
      </c>
      <c r="W155" s="141">
        <f t="shared" si="11"/>
        <v>0.8</v>
      </c>
      <c r="X155" s="141">
        <v>1.537E-2</v>
      </c>
      <c r="Y155" s="141">
        <f t="shared" si="12"/>
        <v>1.537E-2</v>
      </c>
      <c r="Z155" s="141">
        <v>0</v>
      </c>
      <c r="AA155" s="142">
        <f t="shared" si="13"/>
        <v>0</v>
      </c>
      <c r="AR155" s="18" t="s">
        <v>132</v>
      </c>
      <c r="AT155" s="18" t="s">
        <v>128</v>
      </c>
      <c r="AU155" s="18" t="s">
        <v>90</v>
      </c>
      <c r="AY155" s="18" t="s">
        <v>126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8" t="s">
        <v>79</v>
      </c>
      <c r="BK155" s="143">
        <f t="shared" si="19"/>
        <v>0</v>
      </c>
      <c r="BL155" s="18" t="s">
        <v>132</v>
      </c>
      <c r="BM155" s="18" t="s">
        <v>263</v>
      </c>
    </row>
    <row r="156" spans="2:65" s="1" customFormat="1" ht="31.5" customHeight="1">
      <c r="B156" s="134"/>
      <c r="C156" s="135" t="s">
        <v>264</v>
      </c>
      <c r="D156" s="135" t="s">
        <v>128</v>
      </c>
      <c r="E156" s="136" t="s">
        <v>265</v>
      </c>
      <c r="F156" s="198" t="s">
        <v>266</v>
      </c>
      <c r="G156" s="198"/>
      <c r="H156" s="198"/>
      <c r="I156" s="198"/>
      <c r="J156" s="137" t="s">
        <v>171</v>
      </c>
      <c r="K156" s="138">
        <v>1</v>
      </c>
      <c r="L156" s="199"/>
      <c r="M156" s="199"/>
      <c r="N156" s="199">
        <f t="shared" si="10"/>
        <v>0</v>
      </c>
      <c r="O156" s="199"/>
      <c r="P156" s="199"/>
      <c r="Q156" s="199"/>
      <c r="R156" s="139"/>
      <c r="T156" s="140" t="s">
        <v>5</v>
      </c>
      <c r="U156" s="41" t="s">
        <v>37</v>
      </c>
      <c r="V156" s="141">
        <v>0.25800000000000001</v>
      </c>
      <c r="W156" s="141">
        <f t="shared" si="11"/>
        <v>0.25800000000000001</v>
      </c>
      <c r="X156" s="141">
        <v>6.8000000000000005E-4</v>
      </c>
      <c r="Y156" s="141">
        <f t="shared" si="12"/>
        <v>6.8000000000000005E-4</v>
      </c>
      <c r="Z156" s="141">
        <v>0</v>
      </c>
      <c r="AA156" s="142">
        <f t="shared" si="13"/>
        <v>0</v>
      </c>
      <c r="AR156" s="18" t="s">
        <v>132</v>
      </c>
      <c r="AT156" s="18" t="s">
        <v>128</v>
      </c>
      <c r="AU156" s="18" t="s">
        <v>90</v>
      </c>
      <c r="AY156" s="18" t="s">
        <v>126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8" t="s">
        <v>79</v>
      </c>
      <c r="BK156" s="143">
        <f t="shared" si="19"/>
        <v>0</v>
      </c>
      <c r="BL156" s="18" t="s">
        <v>132</v>
      </c>
      <c r="BM156" s="18" t="s">
        <v>267</v>
      </c>
    </row>
    <row r="157" spans="2:65" s="1" customFormat="1" ht="31.5" customHeight="1">
      <c r="B157" s="134"/>
      <c r="C157" s="135" t="s">
        <v>268</v>
      </c>
      <c r="D157" s="135" t="s">
        <v>128</v>
      </c>
      <c r="E157" s="136" t="s">
        <v>269</v>
      </c>
      <c r="F157" s="198" t="s">
        <v>270</v>
      </c>
      <c r="G157" s="198"/>
      <c r="H157" s="198"/>
      <c r="I157" s="198"/>
      <c r="J157" s="137" t="s">
        <v>171</v>
      </c>
      <c r="K157" s="138">
        <v>1</v>
      </c>
      <c r="L157" s="199"/>
      <c r="M157" s="199"/>
      <c r="N157" s="199">
        <f t="shared" si="10"/>
        <v>0</v>
      </c>
      <c r="O157" s="199"/>
      <c r="P157" s="199"/>
      <c r="Q157" s="199"/>
      <c r="R157" s="139"/>
      <c r="T157" s="140" t="s">
        <v>5</v>
      </c>
      <c r="U157" s="41" t="s">
        <v>37</v>
      </c>
      <c r="V157" s="141">
        <v>0.28799999999999998</v>
      </c>
      <c r="W157" s="141">
        <f t="shared" si="11"/>
        <v>0.28799999999999998</v>
      </c>
      <c r="X157" s="141">
        <v>7.6999999999999996E-4</v>
      </c>
      <c r="Y157" s="141">
        <f t="shared" si="12"/>
        <v>7.6999999999999996E-4</v>
      </c>
      <c r="Z157" s="141">
        <v>0</v>
      </c>
      <c r="AA157" s="142">
        <f t="shared" si="13"/>
        <v>0</v>
      </c>
      <c r="AR157" s="18" t="s">
        <v>132</v>
      </c>
      <c r="AT157" s="18" t="s">
        <v>128</v>
      </c>
      <c r="AU157" s="18" t="s">
        <v>90</v>
      </c>
      <c r="AY157" s="18" t="s">
        <v>126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8" t="s">
        <v>79</v>
      </c>
      <c r="BK157" s="143">
        <f t="shared" si="19"/>
        <v>0</v>
      </c>
      <c r="BL157" s="18" t="s">
        <v>132</v>
      </c>
      <c r="BM157" s="18" t="s">
        <v>271</v>
      </c>
    </row>
    <row r="158" spans="2:65" s="1" customFormat="1" ht="44.25" customHeight="1">
      <c r="B158" s="134"/>
      <c r="C158" s="135" t="s">
        <v>272</v>
      </c>
      <c r="D158" s="135" t="s">
        <v>128</v>
      </c>
      <c r="E158" s="136" t="s">
        <v>273</v>
      </c>
      <c r="F158" s="198" t="s">
        <v>274</v>
      </c>
      <c r="G158" s="198"/>
      <c r="H158" s="198"/>
      <c r="I158" s="198"/>
      <c r="J158" s="137" t="s">
        <v>222</v>
      </c>
      <c r="K158" s="138">
        <v>3</v>
      </c>
      <c r="L158" s="199"/>
      <c r="M158" s="199"/>
      <c r="N158" s="199">
        <f t="shared" si="10"/>
        <v>0</v>
      </c>
      <c r="O158" s="199"/>
      <c r="P158" s="199"/>
      <c r="Q158" s="199"/>
      <c r="R158" s="139"/>
      <c r="T158" s="140" t="s">
        <v>5</v>
      </c>
      <c r="U158" s="41" t="s">
        <v>37</v>
      </c>
      <c r="V158" s="141">
        <v>0.51200000000000001</v>
      </c>
      <c r="W158" s="141">
        <f t="shared" si="11"/>
        <v>1.536</v>
      </c>
      <c r="X158" s="141">
        <v>5.5900000000000004E-3</v>
      </c>
      <c r="Y158" s="141">
        <f t="shared" si="12"/>
        <v>1.677E-2</v>
      </c>
      <c r="Z158" s="141">
        <v>0</v>
      </c>
      <c r="AA158" s="142">
        <f t="shared" si="13"/>
        <v>0</v>
      </c>
      <c r="AR158" s="18" t="s">
        <v>132</v>
      </c>
      <c r="AT158" s="18" t="s">
        <v>128</v>
      </c>
      <c r="AU158" s="18" t="s">
        <v>90</v>
      </c>
      <c r="AY158" s="18" t="s">
        <v>126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8" t="s">
        <v>79</v>
      </c>
      <c r="BK158" s="143">
        <f t="shared" si="19"/>
        <v>0</v>
      </c>
      <c r="BL158" s="18" t="s">
        <v>132</v>
      </c>
      <c r="BM158" s="18" t="s">
        <v>275</v>
      </c>
    </row>
    <row r="159" spans="2:65" s="1" customFormat="1" ht="31.5" customHeight="1">
      <c r="B159" s="134"/>
      <c r="C159" s="135" t="s">
        <v>276</v>
      </c>
      <c r="D159" s="135" t="s">
        <v>128</v>
      </c>
      <c r="E159" s="136" t="s">
        <v>277</v>
      </c>
      <c r="F159" s="198" t="s">
        <v>278</v>
      </c>
      <c r="G159" s="198"/>
      <c r="H159" s="198"/>
      <c r="I159" s="198"/>
      <c r="J159" s="137" t="s">
        <v>209</v>
      </c>
      <c r="K159" s="138">
        <v>0.14199999999999999</v>
      </c>
      <c r="L159" s="199"/>
      <c r="M159" s="199"/>
      <c r="N159" s="199">
        <f t="shared" si="10"/>
        <v>0</v>
      </c>
      <c r="O159" s="199"/>
      <c r="P159" s="199"/>
      <c r="Q159" s="199"/>
      <c r="R159" s="139"/>
      <c r="T159" s="140" t="s">
        <v>5</v>
      </c>
      <c r="U159" s="41" t="s">
        <v>37</v>
      </c>
      <c r="V159" s="141">
        <v>4.0430000000000001</v>
      </c>
      <c r="W159" s="141">
        <f t="shared" si="11"/>
        <v>0.57410600000000001</v>
      </c>
      <c r="X159" s="141">
        <v>0</v>
      </c>
      <c r="Y159" s="141">
        <f t="shared" si="12"/>
        <v>0</v>
      </c>
      <c r="Z159" s="141">
        <v>0</v>
      </c>
      <c r="AA159" s="142">
        <f t="shared" si="13"/>
        <v>0</v>
      </c>
      <c r="AR159" s="18" t="s">
        <v>132</v>
      </c>
      <c r="AT159" s="18" t="s">
        <v>128</v>
      </c>
      <c r="AU159" s="18" t="s">
        <v>90</v>
      </c>
      <c r="AY159" s="18" t="s">
        <v>126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8" t="s">
        <v>79</v>
      </c>
      <c r="BK159" s="143">
        <f t="shared" si="19"/>
        <v>0</v>
      </c>
      <c r="BL159" s="18" t="s">
        <v>132</v>
      </c>
      <c r="BM159" s="18" t="s">
        <v>279</v>
      </c>
    </row>
    <row r="160" spans="2:65" s="1" customFormat="1" ht="31.5" customHeight="1">
      <c r="B160" s="134"/>
      <c r="C160" s="135" t="s">
        <v>280</v>
      </c>
      <c r="D160" s="135" t="s">
        <v>128</v>
      </c>
      <c r="E160" s="136" t="s">
        <v>281</v>
      </c>
      <c r="F160" s="198" t="s">
        <v>282</v>
      </c>
      <c r="G160" s="198"/>
      <c r="H160" s="198"/>
      <c r="I160" s="198"/>
      <c r="J160" s="137" t="s">
        <v>209</v>
      </c>
      <c r="K160" s="138">
        <v>0.14199999999999999</v>
      </c>
      <c r="L160" s="199"/>
      <c r="M160" s="199"/>
      <c r="N160" s="199">
        <f t="shared" si="10"/>
        <v>0</v>
      </c>
      <c r="O160" s="199"/>
      <c r="P160" s="199"/>
      <c r="Q160" s="199"/>
      <c r="R160" s="139"/>
      <c r="T160" s="140" t="s">
        <v>5</v>
      </c>
      <c r="U160" s="41" t="s">
        <v>37</v>
      </c>
      <c r="V160" s="141">
        <v>1.77</v>
      </c>
      <c r="W160" s="141">
        <f t="shared" si="11"/>
        <v>0.25134000000000001</v>
      </c>
      <c r="X160" s="141">
        <v>0</v>
      </c>
      <c r="Y160" s="141">
        <f t="shared" si="12"/>
        <v>0</v>
      </c>
      <c r="Z160" s="141">
        <v>0</v>
      </c>
      <c r="AA160" s="142">
        <f t="shared" si="13"/>
        <v>0</v>
      </c>
      <c r="AR160" s="18" t="s">
        <v>132</v>
      </c>
      <c r="AT160" s="18" t="s">
        <v>128</v>
      </c>
      <c r="AU160" s="18" t="s">
        <v>90</v>
      </c>
      <c r="AY160" s="18" t="s">
        <v>126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8" t="s">
        <v>79</v>
      </c>
      <c r="BK160" s="143">
        <f t="shared" si="19"/>
        <v>0</v>
      </c>
      <c r="BL160" s="18" t="s">
        <v>132</v>
      </c>
      <c r="BM160" s="18" t="s">
        <v>283</v>
      </c>
    </row>
    <row r="161" spans="2:65" s="9" customFormat="1" ht="29.85" customHeight="1">
      <c r="B161" s="123"/>
      <c r="C161" s="124"/>
      <c r="D161" s="133" t="s">
        <v>105</v>
      </c>
      <c r="E161" s="133"/>
      <c r="F161" s="133"/>
      <c r="G161" s="133"/>
      <c r="H161" s="133"/>
      <c r="I161" s="133"/>
      <c r="J161" s="133"/>
      <c r="K161" s="133"/>
      <c r="L161" s="133"/>
      <c r="M161" s="133"/>
      <c r="N161" s="206">
        <f>BK161</f>
        <v>0</v>
      </c>
      <c r="O161" s="207"/>
      <c r="P161" s="207"/>
      <c r="Q161" s="207"/>
      <c r="R161" s="126"/>
      <c r="T161" s="127"/>
      <c r="U161" s="124"/>
      <c r="V161" s="124"/>
      <c r="W161" s="128">
        <f>SUM(W162:W182)</f>
        <v>432.60705700000005</v>
      </c>
      <c r="X161" s="124"/>
      <c r="Y161" s="128">
        <f>SUM(Y162:Y182)</f>
        <v>1.14045</v>
      </c>
      <c r="Z161" s="124"/>
      <c r="AA161" s="129">
        <f>SUM(AA162:AA182)</f>
        <v>4.9989999999999997</v>
      </c>
      <c r="AR161" s="130" t="s">
        <v>90</v>
      </c>
      <c r="AT161" s="131" t="s">
        <v>71</v>
      </c>
      <c r="AU161" s="131" t="s">
        <v>79</v>
      </c>
      <c r="AY161" s="130" t="s">
        <v>126</v>
      </c>
      <c r="BK161" s="132">
        <f>SUM(BK162:BK182)</f>
        <v>0</v>
      </c>
    </row>
    <row r="162" spans="2:65" s="1" customFormat="1" ht="31.5" customHeight="1">
      <c r="B162" s="134"/>
      <c r="C162" s="135" t="s">
        <v>284</v>
      </c>
      <c r="D162" s="135" t="s">
        <v>128</v>
      </c>
      <c r="E162" s="136" t="s">
        <v>285</v>
      </c>
      <c r="F162" s="198" t="s">
        <v>286</v>
      </c>
      <c r="G162" s="198"/>
      <c r="H162" s="198"/>
      <c r="I162" s="198"/>
      <c r="J162" s="137" t="s">
        <v>131</v>
      </c>
      <c r="K162" s="138">
        <v>250</v>
      </c>
      <c r="L162" s="199"/>
      <c r="M162" s="199"/>
      <c r="N162" s="199">
        <f t="shared" ref="N162:N182" si="20">ROUND(L162*K162,2)</f>
        <v>0</v>
      </c>
      <c r="O162" s="199"/>
      <c r="P162" s="199"/>
      <c r="Q162" s="199"/>
      <c r="R162" s="139"/>
      <c r="T162" s="140" t="s">
        <v>5</v>
      </c>
      <c r="U162" s="41" t="s">
        <v>37</v>
      </c>
      <c r="V162" s="141">
        <v>5.0999999999999997E-2</v>
      </c>
      <c r="W162" s="141">
        <f t="shared" ref="W162:W182" si="21">V162*K162</f>
        <v>12.75</v>
      </c>
      <c r="X162" s="141">
        <v>2.0000000000000002E-5</v>
      </c>
      <c r="Y162" s="141">
        <f t="shared" ref="Y162:Y182" si="22">X162*K162</f>
        <v>5.0000000000000001E-3</v>
      </c>
      <c r="Z162" s="141">
        <v>1E-3</v>
      </c>
      <c r="AA162" s="142">
        <f t="shared" ref="AA162:AA182" si="23">Z162*K162</f>
        <v>0.25</v>
      </c>
      <c r="AR162" s="18" t="s">
        <v>132</v>
      </c>
      <c r="AT162" s="18" t="s">
        <v>128</v>
      </c>
      <c r="AU162" s="18" t="s">
        <v>90</v>
      </c>
      <c r="AY162" s="18" t="s">
        <v>126</v>
      </c>
      <c r="BE162" s="143">
        <f t="shared" ref="BE162:BE182" si="24">IF(U162="základní",N162,0)</f>
        <v>0</v>
      </c>
      <c r="BF162" s="143">
        <f t="shared" ref="BF162:BF182" si="25">IF(U162="snížená",N162,0)</f>
        <v>0</v>
      </c>
      <c r="BG162" s="143">
        <f t="shared" ref="BG162:BG182" si="26">IF(U162="zákl. přenesená",N162,0)</f>
        <v>0</v>
      </c>
      <c r="BH162" s="143">
        <f t="shared" ref="BH162:BH182" si="27">IF(U162="sníž. přenesená",N162,0)</f>
        <v>0</v>
      </c>
      <c r="BI162" s="143">
        <f t="shared" ref="BI162:BI182" si="28">IF(U162="nulová",N162,0)</f>
        <v>0</v>
      </c>
      <c r="BJ162" s="18" t="s">
        <v>79</v>
      </c>
      <c r="BK162" s="143">
        <f t="shared" ref="BK162:BK182" si="29">ROUND(L162*K162,2)</f>
        <v>0</v>
      </c>
      <c r="BL162" s="18" t="s">
        <v>132</v>
      </c>
      <c r="BM162" s="18" t="s">
        <v>287</v>
      </c>
    </row>
    <row r="163" spans="2:65" s="1" customFormat="1" ht="31.5" customHeight="1">
      <c r="B163" s="134"/>
      <c r="C163" s="135" t="s">
        <v>288</v>
      </c>
      <c r="D163" s="135" t="s">
        <v>128</v>
      </c>
      <c r="E163" s="136" t="s">
        <v>289</v>
      </c>
      <c r="F163" s="198" t="s">
        <v>290</v>
      </c>
      <c r="G163" s="198"/>
      <c r="H163" s="198"/>
      <c r="I163" s="198"/>
      <c r="J163" s="137" t="s">
        <v>131</v>
      </c>
      <c r="K163" s="138">
        <v>330</v>
      </c>
      <c r="L163" s="199"/>
      <c r="M163" s="199"/>
      <c r="N163" s="199">
        <f t="shared" si="20"/>
        <v>0</v>
      </c>
      <c r="O163" s="199"/>
      <c r="P163" s="199"/>
      <c r="Q163" s="199"/>
      <c r="R163" s="139"/>
      <c r="T163" s="140" t="s">
        <v>5</v>
      </c>
      <c r="U163" s="41" t="s">
        <v>37</v>
      </c>
      <c r="V163" s="141">
        <v>5.2999999999999999E-2</v>
      </c>
      <c r="W163" s="141">
        <f t="shared" si="21"/>
        <v>17.489999999999998</v>
      </c>
      <c r="X163" s="141">
        <v>2.0000000000000002E-5</v>
      </c>
      <c r="Y163" s="141">
        <f t="shared" si="22"/>
        <v>6.6000000000000008E-3</v>
      </c>
      <c r="Z163" s="141">
        <v>3.2000000000000002E-3</v>
      </c>
      <c r="AA163" s="142">
        <f t="shared" si="23"/>
        <v>1.056</v>
      </c>
      <c r="AR163" s="18" t="s">
        <v>132</v>
      </c>
      <c r="AT163" s="18" t="s">
        <v>128</v>
      </c>
      <c r="AU163" s="18" t="s">
        <v>90</v>
      </c>
      <c r="AY163" s="18" t="s">
        <v>126</v>
      </c>
      <c r="BE163" s="143">
        <f t="shared" si="24"/>
        <v>0</v>
      </c>
      <c r="BF163" s="143">
        <f t="shared" si="25"/>
        <v>0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8" t="s">
        <v>79</v>
      </c>
      <c r="BK163" s="143">
        <f t="shared" si="29"/>
        <v>0</v>
      </c>
      <c r="BL163" s="18" t="s">
        <v>132</v>
      </c>
      <c r="BM163" s="18" t="s">
        <v>291</v>
      </c>
    </row>
    <row r="164" spans="2:65" s="1" customFormat="1" ht="31.5" customHeight="1">
      <c r="B164" s="134"/>
      <c r="C164" s="135" t="s">
        <v>292</v>
      </c>
      <c r="D164" s="135" t="s">
        <v>128</v>
      </c>
      <c r="E164" s="136" t="s">
        <v>293</v>
      </c>
      <c r="F164" s="198" t="s">
        <v>294</v>
      </c>
      <c r="G164" s="198"/>
      <c r="H164" s="198"/>
      <c r="I164" s="198"/>
      <c r="J164" s="137" t="s">
        <v>131</v>
      </c>
      <c r="K164" s="138">
        <v>300</v>
      </c>
      <c r="L164" s="199"/>
      <c r="M164" s="199"/>
      <c r="N164" s="199">
        <f t="shared" si="20"/>
        <v>0</v>
      </c>
      <c r="O164" s="199"/>
      <c r="P164" s="199"/>
      <c r="Q164" s="199"/>
      <c r="R164" s="139"/>
      <c r="T164" s="140" t="s">
        <v>5</v>
      </c>
      <c r="U164" s="41" t="s">
        <v>37</v>
      </c>
      <c r="V164" s="141">
        <v>0.10299999999999999</v>
      </c>
      <c r="W164" s="141">
        <f t="shared" si="21"/>
        <v>30.9</v>
      </c>
      <c r="X164" s="141">
        <v>5.0000000000000002E-5</v>
      </c>
      <c r="Y164" s="141">
        <f t="shared" si="22"/>
        <v>1.5000000000000001E-2</v>
      </c>
      <c r="Z164" s="141">
        <v>5.3200000000000001E-3</v>
      </c>
      <c r="AA164" s="142">
        <f t="shared" si="23"/>
        <v>1.5960000000000001</v>
      </c>
      <c r="AR164" s="18" t="s">
        <v>132</v>
      </c>
      <c r="AT164" s="18" t="s">
        <v>128</v>
      </c>
      <c r="AU164" s="18" t="s">
        <v>90</v>
      </c>
      <c r="AY164" s="18" t="s">
        <v>126</v>
      </c>
      <c r="BE164" s="143">
        <f t="shared" si="24"/>
        <v>0</v>
      </c>
      <c r="BF164" s="143">
        <f t="shared" si="25"/>
        <v>0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8" t="s">
        <v>79</v>
      </c>
      <c r="BK164" s="143">
        <f t="shared" si="29"/>
        <v>0</v>
      </c>
      <c r="BL164" s="18" t="s">
        <v>132</v>
      </c>
      <c r="BM164" s="18" t="s">
        <v>295</v>
      </c>
    </row>
    <row r="165" spans="2:65" s="1" customFormat="1" ht="31.5" customHeight="1">
      <c r="B165" s="134"/>
      <c r="C165" s="135" t="s">
        <v>296</v>
      </c>
      <c r="D165" s="135" t="s">
        <v>128</v>
      </c>
      <c r="E165" s="136" t="s">
        <v>297</v>
      </c>
      <c r="F165" s="198" t="s">
        <v>298</v>
      </c>
      <c r="G165" s="198"/>
      <c r="H165" s="198"/>
      <c r="I165" s="198"/>
      <c r="J165" s="137" t="s">
        <v>131</v>
      </c>
      <c r="K165" s="138">
        <v>2</v>
      </c>
      <c r="L165" s="199"/>
      <c r="M165" s="199"/>
      <c r="N165" s="199">
        <f t="shared" si="20"/>
        <v>0</v>
      </c>
      <c r="O165" s="199"/>
      <c r="P165" s="199"/>
      <c r="Q165" s="199"/>
      <c r="R165" s="139"/>
      <c r="T165" s="140" t="s">
        <v>5</v>
      </c>
      <c r="U165" s="41" t="s">
        <v>37</v>
      </c>
      <c r="V165" s="141">
        <v>0.69099999999999995</v>
      </c>
      <c r="W165" s="141">
        <f t="shared" si="21"/>
        <v>1.3819999999999999</v>
      </c>
      <c r="X165" s="141">
        <v>4.4000000000000003E-3</v>
      </c>
      <c r="Y165" s="141">
        <f t="shared" si="22"/>
        <v>8.8000000000000005E-3</v>
      </c>
      <c r="Z165" s="141">
        <v>0</v>
      </c>
      <c r="AA165" s="142">
        <f t="shared" si="23"/>
        <v>0</v>
      </c>
      <c r="AR165" s="18" t="s">
        <v>132</v>
      </c>
      <c r="AT165" s="18" t="s">
        <v>128</v>
      </c>
      <c r="AU165" s="18" t="s">
        <v>90</v>
      </c>
      <c r="AY165" s="18" t="s">
        <v>126</v>
      </c>
      <c r="BE165" s="143">
        <f t="shared" si="24"/>
        <v>0</v>
      </c>
      <c r="BF165" s="143">
        <f t="shared" si="25"/>
        <v>0</v>
      </c>
      <c r="BG165" s="143">
        <f t="shared" si="26"/>
        <v>0</v>
      </c>
      <c r="BH165" s="143">
        <f t="shared" si="27"/>
        <v>0</v>
      </c>
      <c r="BI165" s="143">
        <f t="shared" si="28"/>
        <v>0</v>
      </c>
      <c r="BJ165" s="18" t="s">
        <v>79</v>
      </c>
      <c r="BK165" s="143">
        <f t="shared" si="29"/>
        <v>0</v>
      </c>
      <c r="BL165" s="18" t="s">
        <v>132</v>
      </c>
      <c r="BM165" s="18" t="s">
        <v>299</v>
      </c>
    </row>
    <row r="166" spans="2:65" s="1" customFormat="1" ht="31.5" customHeight="1">
      <c r="B166" s="134"/>
      <c r="C166" s="135" t="s">
        <v>300</v>
      </c>
      <c r="D166" s="135" t="s">
        <v>128</v>
      </c>
      <c r="E166" s="136" t="s">
        <v>301</v>
      </c>
      <c r="F166" s="198" t="s">
        <v>302</v>
      </c>
      <c r="G166" s="198"/>
      <c r="H166" s="198"/>
      <c r="I166" s="198"/>
      <c r="J166" s="137" t="s">
        <v>131</v>
      </c>
      <c r="K166" s="138">
        <v>10</v>
      </c>
      <c r="L166" s="199"/>
      <c r="M166" s="199"/>
      <c r="N166" s="199">
        <f t="shared" si="20"/>
        <v>0</v>
      </c>
      <c r="O166" s="199"/>
      <c r="P166" s="199"/>
      <c r="Q166" s="199"/>
      <c r="R166" s="139"/>
      <c r="T166" s="140" t="s">
        <v>5</v>
      </c>
      <c r="U166" s="41" t="s">
        <v>37</v>
      </c>
      <c r="V166" s="141">
        <v>0.78400000000000003</v>
      </c>
      <c r="W166" s="141">
        <f t="shared" si="21"/>
        <v>7.84</v>
      </c>
      <c r="X166" s="141">
        <v>6.2899999999999996E-3</v>
      </c>
      <c r="Y166" s="141">
        <f t="shared" si="22"/>
        <v>6.2899999999999998E-2</v>
      </c>
      <c r="Z166" s="141">
        <v>0</v>
      </c>
      <c r="AA166" s="142">
        <f t="shared" si="23"/>
        <v>0</v>
      </c>
      <c r="AR166" s="18" t="s">
        <v>132</v>
      </c>
      <c r="AT166" s="18" t="s">
        <v>128</v>
      </c>
      <c r="AU166" s="18" t="s">
        <v>90</v>
      </c>
      <c r="AY166" s="18" t="s">
        <v>126</v>
      </c>
      <c r="BE166" s="143">
        <f t="shared" si="24"/>
        <v>0</v>
      </c>
      <c r="BF166" s="143">
        <f t="shared" si="25"/>
        <v>0</v>
      </c>
      <c r="BG166" s="143">
        <f t="shared" si="26"/>
        <v>0</v>
      </c>
      <c r="BH166" s="143">
        <f t="shared" si="27"/>
        <v>0</v>
      </c>
      <c r="BI166" s="143">
        <f t="shared" si="28"/>
        <v>0</v>
      </c>
      <c r="BJ166" s="18" t="s">
        <v>79</v>
      </c>
      <c r="BK166" s="143">
        <f t="shared" si="29"/>
        <v>0</v>
      </c>
      <c r="BL166" s="18" t="s">
        <v>132</v>
      </c>
      <c r="BM166" s="18" t="s">
        <v>303</v>
      </c>
    </row>
    <row r="167" spans="2:65" s="1" customFormat="1" ht="22.5" customHeight="1">
      <c r="B167" s="134"/>
      <c r="C167" s="135" t="s">
        <v>304</v>
      </c>
      <c r="D167" s="135" t="s">
        <v>128</v>
      </c>
      <c r="E167" s="136" t="s">
        <v>305</v>
      </c>
      <c r="F167" s="198" t="s">
        <v>306</v>
      </c>
      <c r="G167" s="198"/>
      <c r="H167" s="198"/>
      <c r="I167" s="198"/>
      <c r="J167" s="137" t="s">
        <v>131</v>
      </c>
      <c r="K167" s="138">
        <v>200</v>
      </c>
      <c r="L167" s="199"/>
      <c r="M167" s="199"/>
      <c r="N167" s="199">
        <f t="shared" si="20"/>
        <v>0</v>
      </c>
      <c r="O167" s="199"/>
      <c r="P167" s="199"/>
      <c r="Q167" s="199"/>
      <c r="R167" s="139"/>
      <c r="T167" s="140" t="s">
        <v>5</v>
      </c>
      <c r="U167" s="41" t="s">
        <v>37</v>
      </c>
      <c r="V167" s="141">
        <v>0.187</v>
      </c>
      <c r="W167" s="141">
        <f t="shared" si="21"/>
        <v>37.4</v>
      </c>
      <c r="X167" s="141">
        <v>6.0000000000000002E-5</v>
      </c>
      <c r="Y167" s="141">
        <f t="shared" si="22"/>
        <v>1.2E-2</v>
      </c>
      <c r="Z167" s="141">
        <v>8.4100000000000008E-3</v>
      </c>
      <c r="AA167" s="142">
        <f t="shared" si="23"/>
        <v>1.6820000000000002</v>
      </c>
      <c r="AR167" s="18" t="s">
        <v>132</v>
      </c>
      <c r="AT167" s="18" t="s">
        <v>128</v>
      </c>
      <c r="AU167" s="18" t="s">
        <v>90</v>
      </c>
      <c r="AY167" s="18" t="s">
        <v>126</v>
      </c>
      <c r="BE167" s="143">
        <f t="shared" si="24"/>
        <v>0</v>
      </c>
      <c r="BF167" s="143">
        <f t="shared" si="25"/>
        <v>0</v>
      </c>
      <c r="BG167" s="143">
        <f t="shared" si="26"/>
        <v>0</v>
      </c>
      <c r="BH167" s="143">
        <f t="shared" si="27"/>
        <v>0</v>
      </c>
      <c r="BI167" s="143">
        <f t="shared" si="28"/>
        <v>0</v>
      </c>
      <c r="BJ167" s="18" t="s">
        <v>79</v>
      </c>
      <c r="BK167" s="143">
        <f t="shared" si="29"/>
        <v>0</v>
      </c>
      <c r="BL167" s="18" t="s">
        <v>132</v>
      </c>
      <c r="BM167" s="18" t="s">
        <v>307</v>
      </c>
    </row>
    <row r="168" spans="2:65" s="1" customFormat="1" ht="31.5" customHeight="1">
      <c r="B168" s="134"/>
      <c r="C168" s="135" t="s">
        <v>308</v>
      </c>
      <c r="D168" s="135" t="s">
        <v>128</v>
      </c>
      <c r="E168" s="136" t="s">
        <v>309</v>
      </c>
      <c r="F168" s="198" t="s">
        <v>310</v>
      </c>
      <c r="G168" s="198"/>
      <c r="H168" s="198"/>
      <c r="I168" s="198"/>
      <c r="J168" s="137" t="s">
        <v>131</v>
      </c>
      <c r="K168" s="138">
        <v>420</v>
      </c>
      <c r="L168" s="199"/>
      <c r="M168" s="199"/>
      <c r="N168" s="199">
        <f t="shared" si="20"/>
        <v>0</v>
      </c>
      <c r="O168" s="199"/>
      <c r="P168" s="199"/>
      <c r="Q168" s="199"/>
      <c r="R168" s="139"/>
      <c r="T168" s="140" t="s">
        <v>5</v>
      </c>
      <c r="U168" s="41" t="s">
        <v>37</v>
      </c>
      <c r="V168" s="141">
        <v>0.24099999999999999</v>
      </c>
      <c r="W168" s="141">
        <f t="shared" si="21"/>
        <v>101.22</v>
      </c>
      <c r="X168" s="141">
        <v>4.8999999999999998E-4</v>
      </c>
      <c r="Y168" s="141">
        <f t="shared" si="22"/>
        <v>0.20579999999999998</v>
      </c>
      <c r="Z168" s="141">
        <v>0</v>
      </c>
      <c r="AA168" s="142">
        <f t="shared" si="23"/>
        <v>0</v>
      </c>
      <c r="AR168" s="18" t="s">
        <v>132</v>
      </c>
      <c r="AT168" s="18" t="s">
        <v>128</v>
      </c>
      <c r="AU168" s="18" t="s">
        <v>90</v>
      </c>
      <c r="AY168" s="18" t="s">
        <v>126</v>
      </c>
      <c r="BE168" s="143">
        <f t="shared" si="24"/>
        <v>0</v>
      </c>
      <c r="BF168" s="143">
        <f t="shared" si="25"/>
        <v>0</v>
      </c>
      <c r="BG168" s="143">
        <f t="shared" si="26"/>
        <v>0</v>
      </c>
      <c r="BH168" s="143">
        <f t="shared" si="27"/>
        <v>0</v>
      </c>
      <c r="BI168" s="143">
        <f t="shared" si="28"/>
        <v>0</v>
      </c>
      <c r="BJ168" s="18" t="s">
        <v>79</v>
      </c>
      <c r="BK168" s="143">
        <f t="shared" si="29"/>
        <v>0</v>
      </c>
      <c r="BL168" s="18" t="s">
        <v>132</v>
      </c>
      <c r="BM168" s="18" t="s">
        <v>311</v>
      </c>
    </row>
    <row r="169" spans="2:65" s="1" customFormat="1" ht="31.5" customHeight="1">
      <c r="B169" s="134"/>
      <c r="C169" s="135" t="s">
        <v>312</v>
      </c>
      <c r="D169" s="135" t="s">
        <v>128</v>
      </c>
      <c r="E169" s="136" t="s">
        <v>313</v>
      </c>
      <c r="F169" s="198" t="s">
        <v>314</v>
      </c>
      <c r="G169" s="198"/>
      <c r="H169" s="198"/>
      <c r="I169" s="198"/>
      <c r="J169" s="137" t="s">
        <v>131</v>
      </c>
      <c r="K169" s="138">
        <v>150</v>
      </c>
      <c r="L169" s="199"/>
      <c r="M169" s="199"/>
      <c r="N169" s="199">
        <f t="shared" si="20"/>
        <v>0</v>
      </c>
      <c r="O169" s="199"/>
      <c r="P169" s="199"/>
      <c r="Q169" s="199"/>
      <c r="R169" s="139"/>
      <c r="T169" s="140" t="s">
        <v>5</v>
      </c>
      <c r="U169" s="41" t="s">
        <v>37</v>
      </c>
      <c r="V169" s="141">
        <v>0.24099999999999999</v>
      </c>
      <c r="W169" s="141">
        <f t="shared" si="21"/>
        <v>36.15</v>
      </c>
      <c r="X169" s="141">
        <v>5.9999999999999995E-4</v>
      </c>
      <c r="Y169" s="141">
        <f t="shared" si="22"/>
        <v>0.09</v>
      </c>
      <c r="Z169" s="141">
        <v>0</v>
      </c>
      <c r="AA169" s="142">
        <f t="shared" si="23"/>
        <v>0</v>
      </c>
      <c r="AR169" s="18" t="s">
        <v>132</v>
      </c>
      <c r="AT169" s="18" t="s">
        <v>128</v>
      </c>
      <c r="AU169" s="18" t="s">
        <v>90</v>
      </c>
      <c r="AY169" s="18" t="s">
        <v>126</v>
      </c>
      <c r="BE169" s="143">
        <f t="shared" si="24"/>
        <v>0</v>
      </c>
      <c r="BF169" s="143">
        <f t="shared" si="25"/>
        <v>0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8" t="s">
        <v>79</v>
      </c>
      <c r="BK169" s="143">
        <f t="shared" si="29"/>
        <v>0</v>
      </c>
      <c r="BL169" s="18" t="s">
        <v>132</v>
      </c>
      <c r="BM169" s="18" t="s">
        <v>315</v>
      </c>
    </row>
    <row r="170" spans="2:65" s="1" customFormat="1" ht="31.5" customHeight="1">
      <c r="B170" s="134"/>
      <c r="C170" s="135" t="s">
        <v>316</v>
      </c>
      <c r="D170" s="135" t="s">
        <v>128</v>
      </c>
      <c r="E170" s="136" t="s">
        <v>317</v>
      </c>
      <c r="F170" s="198" t="s">
        <v>318</v>
      </c>
      <c r="G170" s="198"/>
      <c r="H170" s="198"/>
      <c r="I170" s="198"/>
      <c r="J170" s="137" t="s">
        <v>131</v>
      </c>
      <c r="K170" s="138">
        <v>85</v>
      </c>
      <c r="L170" s="199"/>
      <c r="M170" s="199"/>
      <c r="N170" s="199">
        <f t="shared" si="20"/>
        <v>0</v>
      </c>
      <c r="O170" s="199"/>
      <c r="P170" s="199"/>
      <c r="Q170" s="199"/>
      <c r="R170" s="139"/>
      <c r="T170" s="140" t="s">
        <v>5</v>
      </c>
      <c r="U170" s="41" t="s">
        <v>37</v>
      </c>
      <c r="V170" s="141">
        <v>0.24099999999999999</v>
      </c>
      <c r="W170" s="141">
        <f t="shared" si="21"/>
        <v>20.484999999999999</v>
      </c>
      <c r="X170" s="141">
        <v>9.1E-4</v>
      </c>
      <c r="Y170" s="141">
        <f t="shared" si="22"/>
        <v>7.7350000000000002E-2</v>
      </c>
      <c r="Z170" s="141">
        <v>0</v>
      </c>
      <c r="AA170" s="142">
        <f t="shared" si="23"/>
        <v>0</v>
      </c>
      <c r="AR170" s="18" t="s">
        <v>132</v>
      </c>
      <c r="AT170" s="18" t="s">
        <v>128</v>
      </c>
      <c r="AU170" s="18" t="s">
        <v>90</v>
      </c>
      <c r="AY170" s="18" t="s">
        <v>126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8" t="s">
        <v>79</v>
      </c>
      <c r="BK170" s="143">
        <f t="shared" si="29"/>
        <v>0</v>
      </c>
      <c r="BL170" s="18" t="s">
        <v>132</v>
      </c>
      <c r="BM170" s="18" t="s">
        <v>319</v>
      </c>
    </row>
    <row r="171" spans="2:65" s="1" customFormat="1" ht="31.5" customHeight="1">
      <c r="B171" s="134"/>
      <c r="C171" s="135" t="s">
        <v>320</v>
      </c>
      <c r="D171" s="135" t="s">
        <v>128</v>
      </c>
      <c r="E171" s="136" t="s">
        <v>321</v>
      </c>
      <c r="F171" s="198" t="s">
        <v>322</v>
      </c>
      <c r="G171" s="198"/>
      <c r="H171" s="198"/>
      <c r="I171" s="198"/>
      <c r="J171" s="137" t="s">
        <v>131</v>
      </c>
      <c r="K171" s="138">
        <v>150</v>
      </c>
      <c r="L171" s="199"/>
      <c r="M171" s="199"/>
      <c r="N171" s="199">
        <f t="shared" si="20"/>
        <v>0</v>
      </c>
      <c r="O171" s="199"/>
      <c r="P171" s="199"/>
      <c r="Q171" s="199"/>
      <c r="R171" s="139"/>
      <c r="T171" s="140" t="s">
        <v>5</v>
      </c>
      <c r="U171" s="41" t="s">
        <v>37</v>
      </c>
      <c r="V171" s="141">
        <v>0.24099999999999999</v>
      </c>
      <c r="W171" s="141">
        <f t="shared" si="21"/>
        <v>36.15</v>
      </c>
      <c r="X171" s="141">
        <v>1.1800000000000001E-3</v>
      </c>
      <c r="Y171" s="141">
        <f t="shared" si="22"/>
        <v>0.17700000000000002</v>
      </c>
      <c r="Z171" s="141">
        <v>0</v>
      </c>
      <c r="AA171" s="142">
        <f t="shared" si="23"/>
        <v>0</v>
      </c>
      <c r="AR171" s="18" t="s">
        <v>132</v>
      </c>
      <c r="AT171" s="18" t="s">
        <v>128</v>
      </c>
      <c r="AU171" s="18" t="s">
        <v>90</v>
      </c>
      <c r="AY171" s="18" t="s">
        <v>126</v>
      </c>
      <c r="BE171" s="143">
        <f t="shared" si="24"/>
        <v>0</v>
      </c>
      <c r="BF171" s="143">
        <f t="shared" si="25"/>
        <v>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18" t="s">
        <v>79</v>
      </c>
      <c r="BK171" s="143">
        <f t="shared" si="29"/>
        <v>0</v>
      </c>
      <c r="BL171" s="18" t="s">
        <v>132</v>
      </c>
      <c r="BM171" s="18" t="s">
        <v>323</v>
      </c>
    </row>
    <row r="172" spans="2:65" s="1" customFormat="1" ht="31.5" customHeight="1">
      <c r="B172" s="134"/>
      <c r="C172" s="135" t="s">
        <v>324</v>
      </c>
      <c r="D172" s="135" t="s">
        <v>128</v>
      </c>
      <c r="E172" s="136" t="s">
        <v>325</v>
      </c>
      <c r="F172" s="198" t="s">
        <v>326</v>
      </c>
      <c r="G172" s="198"/>
      <c r="H172" s="198"/>
      <c r="I172" s="198"/>
      <c r="J172" s="137" t="s">
        <v>131</v>
      </c>
      <c r="K172" s="138">
        <v>150</v>
      </c>
      <c r="L172" s="199"/>
      <c r="M172" s="199"/>
      <c r="N172" s="199">
        <f t="shared" si="20"/>
        <v>0</v>
      </c>
      <c r="O172" s="199"/>
      <c r="P172" s="199"/>
      <c r="Q172" s="199"/>
      <c r="R172" s="139"/>
      <c r="T172" s="140" t="s">
        <v>5</v>
      </c>
      <c r="U172" s="41" t="s">
        <v>37</v>
      </c>
      <c r="V172" s="141">
        <v>0.24099999999999999</v>
      </c>
      <c r="W172" s="141">
        <f t="shared" si="21"/>
        <v>36.15</v>
      </c>
      <c r="X172" s="141">
        <v>1.5E-3</v>
      </c>
      <c r="Y172" s="141">
        <f t="shared" si="22"/>
        <v>0.22500000000000001</v>
      </c>
      <c r="Z172" s="141">
        <v>0</v>
      </c>
      <c r="AA172" s="142">
        <f t="shared" si="23"/>
        <v>0</v>
      </c>
      <c r="AR172" s="18" t="s">
        <v>132</v>
      </c>
      <c r="AT172" s="18" t="s">
        <v>128</v>
      </c>
      <c r="AU172" s="18" t="s">
        <v>90</v>
      </c>
      <c r="AY172" s="18" t="s">
        <v>126</v>
      </c>
      <c r="BE172" s="143">
        <f t="shared" si="24"/>
        <v>0</v>
      </c>
      <c r="BF172" s="143">
        <f t="shared" si="25"/>
        <v>0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18" t="s">
        <v>79</v>
      </c>
      <c r="BK172" s="143">
        <f t="shared" si="29"/>
        <v>0</v>
      </c>
      <c r="BL172" s="18" t="s">
        <v>132</v>
      </c>
      <c r="BM172" s="18" t="s">
        <v>327</v>
      </c>
    </row>
    <row r="173" spans="2:65" s="1" customFormat="1" ht="31.5" customHeight="1">
      <c r="B173" s="134"/>
      <c r="C173" s="135" t="s">
        <v>328</v>
      </c>
      <c r="D173" s="135" t="s">
        <v>128</v>
      </c>
      <c r="E173" s="136" t="s">
        <v>329</v>
      </c>
      <c r="F173" s="198" t="s">
        <v>330</v>
      </c>
      <c r="G173" s="198"/>
      <c r="H173" s="198"/>
      <c r="I173" s="198"/>
      <c r="J173" s="137" t="s">
        <v>131</v>
      </c>
      <c r="K173" s="138">
        <v>130</v>
      </c>
      <c r="L173" s="199"/>
      <c r="M173" s="199"/>
      <c r="N173" s="199">
        <f t="shared" si="20"/>
        <v>0</v>
      </c>
      <c r="O173" s="199"/>
      <c r="P173" s="199"/>
      <c r="Q173" s="199"/>
      <c r="R173" s="139"/>
      <c r="T173" s="140" t="s">
        <v>5</v>
      </c>
      <c r="U173" s="41" t="s">
        <v>37</v>
      </c>
      <c r="V173" s="141">
        <v>0.33400000000000002</v>
      </c>
      <c r="W173" s="141">
        <f t="shared" si="21"/>
        <v>43.42</v>
      </c>
      <c r="X173" s="141">
        <v>1.9400000000000001E-3</v>
      </c>
      <c r="Y173" s="141">
        <f t="shared" si="22"/>
        <v>0.25220000000000004</v>
      </c>
      <c r="Z173" s="141">
        <v>0</v>
      </c>
      <c r="AA173" s="142">
        <f t="shared" si="23"/>
        <v>0</v>
      </c>
      <c r="AR173" s="18" t="s">
        <v>132</v>
      </c>
      <c r="AT173" s="18" t="s">
        <v>128</v>
      </c>
      <c r="AU173" s="18" t="s">
        <v>90</v>
      </c>
      <c r="AY173" s="18" t="s">
        <v>126</v>
      </c>
      <c r="BE173" s="143">
        <f t="shared" si="24"/>
        <v>0</v>
      </c>
      <c r="BF173" s="143">
        <f t="shared" si="25"/>
        <v>0</v>
      </c>
      <c r="BG173" s="143">
        <f t="shared" si="26"/>
        <v>0</v>
      </c>
      <c r="BH173" s="143">
        <f t="shared" si="27"/>
        <v>0</v>
      </c>
      <c r="BI173" s="143">
        <f t="shared" si="28"/>
        <v>0</v>
      </c>
      <c r="BJ173" s="18" t="s">
        <v>79</v>
      </c>
      <c r="BK173" s="143">
        <f t="shared" si="29"/>
        <v>0</v>
      </c>
      <c r="BL173" s="18" t="s">
        <v>132</v>
      </c>
      <c r="BM173" s="18" t="s">
        <v>331</v>
      </c>
    </row>
    <row r="174" spans="2:65" s="1" customFormat="1" ht="22.5" customHeight="1">
      <c r="B174" s="134"/>
      <c r="C174" s="135" t="s">
        <v>332</v>
      </c>
      <c r="D174" s="135" t="s">
        <v>128</v>
      </c>
      <c r="E174" s="136" t="s">
        <v>333</v>
      </c>
      <c r="F174" s="198" t="s">
        <v>334</v>
      </c>
      <c r="G174" s="198"/>
      <c r="H174" s="198"/>
      <c r="I174" s="198"/>
      <c r="J174" s="137" t="s">
        <v>171</v>
      </c>
      <c r="K174" s="138">
        <v>20</v>
      </c>
      <c r="L174" s="199"/>
      <c r="M174" s="199"/>
      <c r="N174" s="199">
        <f t="shared" si="20"/>
        <v>0</v>
      </c>
      <c r="O174" s="199"/>
      <c r="P174" s="199"/>
      <c r="Q174" s="199"/>
      <c r="R174" s="139"/>
      <c r="T174" s="140" t="s">
        <v>5</v>
      </c>
      <c r="U174" s="41" t="s">
        <v>37</v>
      </c>
      <c r="V174" s="141">
        <v>9.2999999999999999E-2</v>
      </c>
      <c r="W174" s="141">
        <f t="shared" si="21"/>
        <v>1.8599999999999999</v>
      </c>
      <c r="X174" s="141">
        <v>4.0000000000000003E-5</v>
      </c>
      <c r="Y174" s="141">
        <f t="shared" si="22"/>
        <v>8.0000000000000004E-4</v>
      </c>
      <c r="Z174" s="141">
        <v>7.0499999999999998E-3</v>
      </c>
      <c r="AA174" s="142">
        <f t="shared" si="23"/>
        <v>0.14099999999999999</v>
      </c>
      <c r="AR174" s="18" t="s">
        <v>132</v>
      </c>
      <c r="AT174" s="18" t="s">
        <v>128</v>
      </c>
      <c r="AU174" s="18" t="s">
        <v>90</v>
      </c>
      <c r="AY174" s="18" t="s">
        <v>126</v>
      </c>
      <c r="BE174" s="143">
        <f t="shared" si="24"/>
        <v>0</v>
      </c>
      <c r="BF174" s="143">
        <f t="shared" si="25"/>
        <v>0</v>
      </c>
      <c r="BG174" s="143">
        <f t="shared" si="26"/>
        <v>0</v>
      </c>
      <c r="BH174" s="143">
        <f t="shared" si="27"/>
        <v>0</v>
      </c>
      <c r="BI174" s="143">
        <f t="shared" si="28"/>
        <v>0</v>
      </c>
      <c r="BJ174" s="18" t="s">
        <v>79</v>
      </c>
      <c r="BK174" s="143">
        <f t="shared" si="29"/>
        <v>0</v>
      </c>
      <c r="BL174" s="18" t="s">
        <v>132</v>
      </c>
      <c r="BM174" s="18" t="s">
        <v>335</v>
      </c>
    </row>
    <row r="175" spans="2:65" s="1" customFormat="1" ht="31.5" customHeight="1">
      <c r="B175" s="134"/>
      <c r="C175" s="135" t="s">
        <v>336</v>
      </c>
      <c r="D175" s="135" t="s">
        <v>128</v>
      </c>
      <c r="E175" s="136" t="s">
        <v>337</v>
      </c>
      <c r="F175" s="198" t="s">
        <v>338</v>
      </c>
      <c r="G175" s="198"/>
      <c r="H175" s="198"/>
      <c r="I175" s="198"/>
      <c r="J175" s="137" t="s">
        <v>131</v>
      </c>
      <c r="K175" s="138">
        <v>1087</v>
      </c>
      <c r="L175" s="199"/>
      <c r="M175" s="199"/>
      <c r="N175" s="199">
        <f t="shared" si="20"/>
        <v>0</v>
      </c>
      <c r="O175" s="199"/>
      <c r="P175" s="199"/>
      <c r="Q175" s="199"/>
      <c r="R175" s="139"/>
      <c r="T175" s="140" t="s">
        <v>5</v>
      </c>
      <c r="U175" s="41" t="s">
        <v>37</v>
      </c>
      <c r="V175" s="141">
        <v>2.1000000000000001E-2</v>
      </c>
      <c r="W175" s="141">
        <f t="shared" si="21"/>
        <v>22.827000000000002</v>
      </c>
      <c r="X175" s="141">
        <v>0</v>
      </c>
      <c r="Y175" s="141">
        <f t="shared" si="22"/>
        <v>0</v>
      </c>
      <c r="Z175" s="141">
        <v>0</v>
      </c>
      <c r="AA175" s="142">
        <f t="shared" si="23"/>
        <v>0</v>
      </c>
      <c r="AR175" s="18" t="s">
        <v>132</v>
      </c>
      <c r="AT175" s="18" t="s">
        <v>128</v>
      </c>
      <c r="AU175" s="18" t="s">
        <v>90</v>
      </c>
      <c r="AY175" s="18" t="s">
        <v>126</v>
      </c>
      <c r="BE175" s="143">
        <f t="shared" si="24"/>
        <v>0</v>
      </c>
      <c r="BF175" s="143">
        <f t="shared" si="25"/>
        <v>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18" t="s">
        <v>79</v>
      </c>
      <c r="BK175" s="143">
        <f t="shared" si="29"/>
        <v>0</v>
      </c>
      <c r="BL175" s="18" t="s">
        <v>132</v>
      </c>
      <c r="BM175" s="18" t="s">
        <v>339</v>
      </c>
    </row>
    <row r="176" spans="2:65" s="1" customFormat="1" ht="31.5" customHeight="1">
      <c r="B176" s="134"/>
      <c r="C176" s="135" t="s">
        <v>340</v>
      </c>
      <c r="D176" s="135" t="s">
        <v>128</v>
      </c>
      <c r="E176" s="136" t="s">
        <v>341</v>
      </c>
      <c r="F176" s="198" t="s">
        <v>342</v>
      </c>
      <c r="G176" s="198"/>
      <c r="H176" s="198"/>
      <c r="I176" s="198"/>
      <c r="J176" s="137" t="s">
        <v>131</v>
      </c>
      <c r="K176" s="138">
        <v>10</v>
      </c>
      <c r="L176" s="199"/>
      <c r="M176" s="199"/>
      <c r="N176" s="199">
        <f t="shared" si="20"/>
        <v>0</v>
      </c>
      <c r="O176" s="199"/>
      <c r="P176" s="199"/>
      <c r="Q176" s="199"/>
      <c r="R176" s="139"/>
      <c r="T176" s="140" t="s">
        <v>5</v>
      </c>
      <c r="U176" s="41" t="s">
        <v>37</v>
      </c>
      <c r="V176" s="141">
        <v>4.2000000000000003E-2</v>
      </c>
      <c r="W176" s="141">
        <f t="shared" si="21"/>
        <v>0.42000000000000004</v>
      </c>
      <c r="X176" s="141">
        <v>0</v>
      </c>
      <c r="Y176" s="141">
        <f t="shared" si="22"/>
        <v>0</v>
      </c>
      <c r="Z176" s="141">
        <v>0</v>
      </c>
      <c r="AA176" s="142">
        <f t="shared" si="23"/>
        <v>0</v>
      </c>
      <c r="AR176" s="18" t="s">
        <v>132</v>
      </c>
      <c r="AT176" s="18" t="s">
        <v>128</v>
      </c>
      <c r="AU176" s="18" t="s">
        <v>90</v>
      </c>
      <c r="AY176" s="18" t="s">
        <v>126</v>
      </c>
      <c r="BE176" s="143">
        <f t="shared" si="24"/>
        <v>0</v>
      </c>
      <c r="BF176" s="143">
        <f t="shared" si="25"/>
        <v>0</v>
      </c>
      <c r="BG176" s="143">
        <f t="shared" si="26"/>
        <v>0</v>
      </c>
      <c r="BH176" s="143">
        <f t="shared" si="27"/>
        <v>0</v>
      </c>
      <c r="BI176" s="143">
        <f t="shared" si="28"/>
        <v>0</v>
      </c>
      <c r="BJ176" s="18" t="s">
        <v>79</v>
      </c>
      <c r="BK176" s="143">
        <f t="shared" si="29"/>
        <v>0</v>
      </c>
      <c r="BL176" s="18" t="s">
        <v>132</v>
      </c>
      <c r="BM176" s="18" t="s">
        <v>343</v>
      </c>
    </row>
    <row r="177" spans="2:65" s="1" customFormat="1" ht="31.5" customHeight="1">
      <c r="B177" s="134"/>
      <c r="C177" s="135" t="s">
        <v>344</v>
      </c>
      <c r="D177" s="135" t="s">
        <v>128</v>
      </c>
      <c r="E177" s="136" t="s">
        <v>345</v>
      </c>
      <c r="F177" s="198" t="s">
        <v>346</v>
      </c>
      <c r="G177" s="198"/>
      <c r="H177" s="198"/>
      <c r="I177" s="198"/>
      <c r="J177" s="137" t="s">
        <v>171</v>
      </c>
      <c r="K177" s="138">
        <v>200</v>
      </c>
      <c r="L177" s="199"/>
      <c r="M177" s="199"/>
      <c r="N177" s="199">
        <f t="shared" si="20"/>
        <v>0</v>
      </c>
      <c r="O177" s="199"/>
      <c r="P177" s="199"/>
      <c r="Q177" s="199"/>
      <c r="R177" s="139"/>
      <c r="T177" s="140" t="s">
        <v>5</v>
      </c>
      <c r="U177" s="41" t="s">
        <v>37</v>
      </c>
      <c r="V177" s="141">
        <v>5.0000000000000001E-3</v>
      </c>
      <c r="W177" s="141">
        <f t="shared" si="21"/>
        <v>1</v>
      </c>
      <c r="X177" s="141">
        <v>0</v>
      </c>
      <c r="Y177" s="141">
        <f t="shared" si="22"/>
        <v>0</v>
      </c>
      <c r="Z177" s="141">
        <v>1.3999999999999999E-4</v>
      </c>
      <c r="AA177" s="142">
        <f t="shared" si="23"/>
        <v>2.7999999999999997E-2</v>
      </c>
      <c r="AR177" s="18" t="s">
        <v>132</v>
      </c>
      <c r="AT177" s="18" t="s">
        <v>128</v>
      </c>
      <c r="AU177" s="18" t="s">
        <v>90</v>
      </c>
      <c r="AY177" s="18" t="s">
        <v>126</v>
      </c>
      <c r="BE177" s="143">
        <f t="shared" si="24"/>
        <v>0</v>
      </c>
      <c r="BF177" s="143">
        <f t="shared" si="25"/>
        <v>0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8" t="s">
        <v>79</v>
      </c>
      <c r="BK177" s="143">
        <f t="shared" si="29"/>
        <v>0</v>
      </c>
      <c r="BL177" s="18" t="s">
        <v>132</v>
      </c>
      <c r="BM177" s="18" t="s">
        <v>347</v>
      </c>
    </row>
    <row r="178" spans="2:65" s="1" customFormat="1" ht="31.5" customHeight="1">
      <c r="B178" s="134"/>
      <c r="C178" s="135" t="s">
        <v>348</v>
      </c>
      <c r="D178" s="135" t="s">
        <v>128</v>
      </c>
      <c r="E178" s="136" t="s">
        <v>349</v>
      </c>
      <c r="F178" s="198" t="s">
        <v>350</v>
      </c>
      <c r="G178" s="198"/>
      <c r="H178" s="198"/>
      <c r="I178" s="198"/>
      <c r="J178" s="137" t="s">
        <v>171</v>
      </c>
      <c r="K178" s="138">
        <v>100</v>
      </c>
      <c r="L178" s="199"/>
      <c r="M178" s="199"/>
      <c r="N178" s="199">
        <f t="shared" si="20"/>
        <v>0</v>
      </c>
      <c r="O178" s="199"/>
      <c r="P178" s="199"/>
      <c r="Q178" s="199"/>
      <c r="R178" s="139"/>
      <c r="T178" s="140" t="s">
        <v>5</v>
      </c>
      <c r="U178" s="41" t="s">
        <v>37</v>
      </c>
      <c r="V178" s="141">
        <v>5.0000000000000001E-3</v>
      </c>
      <c r="W178" s="141">
        <f t="shared" si="21"/>
        <v>0.5</v>
      </c>
      <c r="X178" s="141">
        <v>0</v>
      </c>
      <c r="Y178" s="141">
        <f t="shared" si="22"/>
        <v>0</v>
      </c>
      <c r="Z178" s="141">
        <v>3.1E-4</v>
      </c>
      <c r="AA178" s="142">
        <f t="shared" si="23"/>
        <v>3.1E-2</v>
      </c>
      <c r="AR178" s="18" t="s">
        <v>132</v>
      </c>
      <c r="AT178" s="18" t="s">
        <v>128</v>
      </c>
      <c r="AU178" s="18" t="s">
        <v>90</v>
      </c>
      <c r="AY178" s="18" t="s">
        <v>126</v>
      </c>
      <c r="BE178" s="143">
        <f t="shared" si="24"/>
        <v>0</v>
      </c>
      <c r="BF178" s="143">
        <f t="shared" si="25"/>
        <v>0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8" t="s">
        <v>79</v>
      </c>
      <c r="BK178" s="143">
        <f t="shared" si="29"/>
        <v>0</v>
      </c>
      <c r="BL178" s="18" t="s">
        <v>132</v>
      </c>
      <c r="BM178" s="18" t="s">
        <v>351</v>
      </c>
    </row>
    <row r="179" spans="2:65" s="1" customFormat="1" ht="31.5" customHeight="1">
      <c r="B179" s="134"/>
      <c r="C179" s="135" t="s">
        <v>352</v>
      </c>
      <c r="D179" s="135" t="s">
        <v>128</v>
      </c>
      <c r="E179" s="136" t="s">
        <v>353</v>
      </c>
      <c r="F179" s="198" t="s">
        <v>354</v>
      </c>
      <c r="G179" s="198"/>
      <c r="H179" s="198"/>
      <c r="I179" s="198"/>
      <c r="J179" s="137" t="s">
        <v>171</v>
      </c>
      <c r="K179" s="138">
        <v>100</v>
      </c>
      <c r="L179" s="199"/>
      <c r="M179" s="199"/>
      <c r="N179" s="199">
        <f t="shared" si="20"/>
        <v>0</v>
      </c>
      <c r="O179" s="199"/>
      <c r="P179" s="199"/>
      <c r="Q179" s="199"/>
      <c r="R179" s="139"/>
      <c r="T179" s="140" t="s">
        <v>5</v>
      </c>
      <c r="U179" s="41" t="s">
        <v>37</v>
      </c>
      <c r="V179" s="141">
        <v>0.01</v>
      </c>
      <c r="W179" s="141">
        <f t="shared" si="21"/>
        <v>1</v>
      </c>
      <c r="X179" s="141">
        <v>2.0000000000000002E-5</v>
      </c>
      <c r="Y179" s="141">
        <f t="shared" si="22"/>
        <v>2E-3</v>
      </c>
      <c r="Z179" s="141">
        <v>2.15E-3</v>
      </c>
      <c r="AA179" s="142">
        <f t="shared" si="23"/>
        <v>0.215</v>
      </c>
      <c r="AR179" s="18" t="s">
        <v>132</v>
      </c>
      <c r="AT179" s="18" t="s">
        <v>128</v>
      </c>
      <c r="AU179" s="18" t="s">
        <v>90</v>
      </c>
      <c r="AY179" s="18" t="s">
        <v>126</v>
      </c>
      <c r="BE179" s="143">
        <f t="shared" si="24"/>
        <v>0</v>
      </c>
      <c r="BF179" s="143">
        <f t="shared" si="25"/>
        <v>0</v>
      </c>
      <c r="BG179" s="143">
        <f t="shared" si="26"/>
        <v>0</v>
      </c>
      <c r="BH179" s="143">
        <f t="shared" si="27"/>
        <v>0</v>
      </c>
      <c r="BI179" s="143">
        <f t="shared" si="28"/>
        <v>0</v>
      </c>
      <c r="BJ179" s="18" t="s">
        <v>79</v>
      </c>
      <c r="BK179" s="143">
        <f t="shared" si="29"/>
        <v>0</v>
      </c>
      <c r="BL179" s="18" t="s">
        <v>132</v>
      </c>
      <c r="BM179" s="18" t="s">
        <v>355</v>
      </c>
    </row>
    <row r="180" spans="2:65" s="1" customFormat="1" ht="31.5" customHeight="1">
      <c r="B180" s="134"/>
      <c r="C180" s="135" t="s">
        <v>356</v>
      </c>
      <c r="D180" s="135" t="s">
        <v>128</v>
      </c>
      <c r="E180" s="136" t="s">
        <v>357</v>
      </c>
      <c r="F180" s="198" t="s">
        <v>358</v>
      </c>
      <c r="G180" s="198"/>
      <c r="H180" s="198"/>
      <c r="I180" s="198"/>
      <c r="J180" s="137" t="s">
        <v>209</v>
      </c>
      <c r="K180" s="138">
        <v>4.9989999999999997</v>
      </c>
      <c r="L180" s="199"/>
      <c r="M180" s="199"/>
      <c r="N180" s="199">
        <f t="shared" si="20"/>
        <v>0</v>
      </c>
      <c r="O180" s="199"/>
      <c r="P180" s="199"/>
      <c r="Q180" s="199"/>
      <c r="R180" s="139"/>
      <c r="T180" s="140" t="s">
        <v>5</v>
      </c>
      <c r="U180" s="41" t="s">
        <v>37</v>
      </c>
      <c r="V180" s="141">
        <v>3.5630000000000002</v>
      </c>
      <c r="W180" s="141">
        <f t="shared" si="21"/>
        <v>17.811436999999998</v>
      </c>
      <c r="X180" s="141">
        <v>0</v>
      </c>
      <c r="Y180" s="141">
        <f t="shared" si="22"/>
        <v>0</v>
      </c>
      <c r="Z180" s="141">
        <v>0</v>
      </c>
      <c r="AA180" s="142">
        <f t="shared" si="23"/>
        <v>0</v>
      </c>
      <c r="AR180" s="18" t="s">
        <v>132</v>
      </c>
      <c r="AT180" s="18" t="s">
        <v>128</v>
      </c>
      <c r="AU180" s="18" t="s">
        <v>90</v>
      </c>
      <c r="AY180" s="18" t="s">
        <v>126</v>
      </c>
      <c r="BE180" s="143">
        <f t="shared" si="24"/>
        <v>0</v>
      </c>
      <c r="BF180" s="143">
        <f t="shared" si="25"/>
        <v>0</v>
      </c>
      <c r="BG180" s="143">
        <f t="shared" si="26"/>
        <v>0</v>
      </c>
      <c r="BH180" s="143">
        <f t="shared" si="27"/>
        <v>0</v>
      </c>
      <c r="BI180" s="143">
        <f t="shared" si="28"/>
        <v>0</v>
      </c>
      <c r="BJ180" s="18" t="s">
        <v>79</v>
      </c>
      <c r="BK180" s="143">
        <f t="shared" si="29"/>
        <v>0</v>
      </c>
      <c r="BL180" s="18" t="s">
        <v>132</v>
      </c>
      <c r="BM180" s="18" t="s">
        <v>359</v>
      </c>
    </row>
    <row r="181" spans="2:65" s="1" customFormat="1" ht="31.5" customHeight="1">
      <c r="B181" s="134"/>
      <c r="C181" s="135" t="s">
        <v>360</v>
      </c>
      <c r="D181" s="135" t="s">
        <v>128</v>
      </c>
      <c r="E181" s="136" t="s">
        <v>361</v>
      </c>
      <c r="F181" s="198" t="s">
        <v>362</v>
      </c>
      <c r="G181" s="198"/>
      <c r="H181" s="198"/>
      <c r="I181" s="198"/>
      <c r="J181" s="137" t="s">
        <v>209</v>
      </c>
      <c r="K181" s="138">
        <v>1.1399999999999999</v>
      </c>
      <c r="L181" s="199"/>
      <c r="M181" s="199"/>
      <c r="N181" s="199">
        <f t="shared" si="20"/>
        <v>0</v>
      </c>
      <c r="O181" s="199"/>
      <c r="P181" s="199"/>
      <c r="Q181" s="199"/>
      <c r="R181" s="139"/>
      <c r="T181" s="140" t="s">
        <v>5</v>
      </c>
      <c r="U181" s="41" t="s">
        <v>37</v>
      </c>
      <c r="V181" s="141">
        <v>3.5630000000000002</v>
      </c>
      <c r="W181" s="141">
        <f t="shared" si="21"/>
        <v>4.06182</v>
      </c>
      <c r="X181" s="141">
        <v>0</v>
      </c>
      <c r="Y181" s="141">
        <f t="shared" si="22"/>
        <v>0</v>
      </c>
      <c r="Z181" s="141">
        <v>0</v>
      </c>
      <c r="AA181" s="142">
        <f t="shared" si="23"/>
        <v>0</v>
      </c>
      <c r="AR181" s="18" t="s">
        <v>132</v>
      </c>
      <c r="AT181" s="18" t="s">
        <v>128</v>
      </c>
      <c r="AU181" s="18" t="s">
        <v>90</v>
      </c>
      <c r="AY181" s="18" t="s">
        <v>126</v>
      </c>
      <c r="BE181" s="143">
        <f t="shared" si="24"/>
        <v>0</v>
      </c>
      <c r="BF181" s="143">
        <f t="shared" si="25"/>
        <v>0</v>
      </c>
      <c r="BG181" s="143">
        <f t="shared" si="26"/>
        <v>0</v>
      </c>
      <c r="BH181" s="143">
        <f t="shared" si="27"/>
        <v>0</v>
      </c>
      <c r="BI181" s="143">
        <f t="shared" si="28"/>
        <v>0</v>
      </c>
      <c r="BJ181" s="18" t="s">
        <v>79</v>
      </c>
      <c r="BK181" s="143">
        <f t="shared" si="29"/>
        <v>0</v>
      </c>
      <c r="BL181" s="18" t="s">
        <v>132</v>
      </c>
      <c r="BM181" s="18" t="s">
        <v>363</v>
      </c>
    </row>
    <row r="182" spans="2:65" s="1" customFormat="1" ht="31.5" customHeight="1">
      <c r="B182" s="134"/>
      <c r="C182" s="135" t="s">
        <v>364</v>
      </c>
      <c r="D182" s="135" t="s">
        <v>128</v>
      </c>
      <c r="E182" s="136" t="s">
        <v>365</v>
      </c>
      <c r="F182" s="198" t="s">
        <v>366</v>
      </c>
      <c r="G182" s="198"/>
      <c r="H182" s="198"/>
      <c r="I182" s="198"/>
      <c r="J182" s="137" t="s">
        <v>209</v>
      </c>
      <c r="K182" s="138">
        <v>1.1399999999999999</v>
      </c>
      <c r="L182" s="199"/>
      <c r="M182" s="199"/>
      <c r="N182" s="199">
        <f t="shared" si="20"/>
        <v>0</v>
      </c>
      <c r="O182" s="199"/>
      <c r="P182" s="199"/>
      <c r="Q182" s="199"/>
      <c r="R182" s="139"/>
      <c r="T182" s="140" t="s">
        <v>5</v>
      </c>
      <c r="U182" s="41" t="s">
        <v>37</v>
      </c>
      <c r="V182" s="141">
        <v>1.57</v>
      </c>
      <c r="W182" s="141">
        <f t="shared" si="21"/>
        <v>1.7897999999999998</v>
      </c>
      <c r="X182" s="141">
        <v>0</v>
      </c>
      <c r="Y182" s="141">
        <f t="shared" si="22"/>
        <v>0</v>
      </c>
      <c r="Z182" s="141">
        <v>0</v>
      </c>
      <c r="AA182" s="142">
        <f t="shared" si="23"/>
        <v>0</v>
      </c>
      <c r="AR182" s="18" t="s">
        <v>132</v>
      </c>
      <c r="AT182" s="18" t="s">
        <v>128</v>
      </c>
      <c r="AU182" s="18" t="s">
        <v>90</v>
      </c>
      <c r="AY182" s="18" t="s">
        <v>126</v>
      </c>
      <c r="BE182" s="143">
        <f t="shared" si="24"/>
        <v>0</v>
      </c>
      <c r="BF182" s="143">
        <f t="shared" si="25"/>
        <v>0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8" t="s">
        <v>79</v>
      </c>
      <c r="BK182" s="143">
        <f t="shared" si="29"/>
        <v>0</v>
      </c>
      <c r="BL182" s="18" t="s">
        <v>132</v>
      </c>
      <c r="BM182" s="18" t="s">
        <v>367</v>
      </c>
    </row>
    <row r="183" spans="2:65" s="9" customFormat="1" ht="29.85" customHeight="1">
      <c r="B183" s="123"/>
      <c r="C183" s="124"/>
      <c r="D183" s="133" t="s">
        <v>106</v>
      </c>
      <c r="E183" s="133"/>
      <c r="F183" s="133"/>
      <c r="G183" s="133"/>
      <c r="H183" s="133"/>
      <c r="I183" s="133"/>
      <c r="J183" s="133"/>
      <c r="K183" s="133"/>
      <c r="L183" s="133"/>
      <c r="M183" s="133"/>
      <c r="N183" s="206">
        <f>BK183</f>
        <v>0</v>
      </c>
      <c r="O183" s="207"/>
      <c r="P183" s="207"/>
      <c r="Q183" s="207"/>
      <c r="R183" s="126"/>
      <c r="T183" s="127"/>
      <c r="U183" s="124"/>
      <c r="V183" s="124"/>
      <c r="W183" s="128">
        <f>SUM(W184:W225)</f>
        <v>121.24362500000001</v>
      </c>
      <c r="X183" s="124"/>
      <c r="Y183" s="128">
        <f>SUM(Y184:Y225)</f>
        <v>0.16599000000000003</v>
      </c>
      <c r="Z183" s="124"/>
      <c r="AA183" s="129">
        <f>SUM(AA184:AA225)</f>
        <v>2.415</v>
      </c>
      <c r="AR183" s="130" t="s">
        <v>90</v>
      </c>
      <c r="AT183" s="131" t="s">
        <v>71</v>
      </c>
      <c r="AU183" s="131" t="s">
        <v>79</v>
      </c>
      <c r="AY183" s="130" t="s">
        <v>126</v>
      </c>
      <c r="BK183" s="132">
        <f>SUM(BK184:BK225)</f>
        <v>0</v>
      </c>
    </row>
    <row r="184" spans="2:65" s="1" customFormat="1" ht="22.5" customHeight="1">
      <c r="B184" s="134"/>
      <c r="C184" s="135" t="s">
        <v>368</v>
      </c>
      <c r="D184" s="135" t="s">
        <v>128</v>
      </c>
      <c r="E184" s="136" t="s">
        <v>369</v>
      </c>
      <c r="F184" s="198" t="s">
        <v>370</v>
      </c>
      <c r="G184" s="198"/>
      <c r="H184" s="198"/>
      <c r="I184" s="198"/>
      <c r="J184" s="137" t="s">
        <v>171</v>
      </c>
      <c r="K184" s="138">
        <v>50</v>
      </c>
      <c r="L184" s="199"/>
      <c r="M184" s="199"/>
      <c r="N184" s="199">
        <f t="shared" ref="N184:N225" si="30">ROUND(L184*K184,2)</f>
        <v>0</v>
      </c>
      <c r="O184" s="199"/>
      <c r="P184" s="199"/>
      <c r="Q184" s="199"/>
      <c r="R184" s="139"/>
      <c r="T184" s="140" t="s">
        <v>5</v>
      </c>
      <c r="U184" s="41" t="s">
        <v>37</v>
      </c>
      <c r="V184" s="141">
        <v>0.38500000000000001</v>
      </c>
      <c r="W184" s="141">
        <f t="shared" ref="W184:W225" si="31">V184*K184</f>
        <v>19.25</v>
      </c>
      <c r="X184" s="141">
        <v>2.0000000000000002E-5</v>
      </c>
      <c r="Y184" s="141">
        <f t="shared" ref="Y184:Y225" si="32">X184*K184</f>
        <v>1E-3</v>
      </c>
      <c r="Z184" s="141">
        <v>1.7000000000000001E-2</v>
      </c>
      <c r="AA184" s="142">
        <f t="shared" ref="AA184:AA225" si="33">Z184*K184</f>
        <v>0.85000000000000009</v>
      </c>
      <c r="AR184" s="18" t="s">
        <v>132</v>
      </c>
      <c r="AT184" s="18" t="s">
        <v>128</v>
      </c>
      <c r="AU184" s="18" t="s">
        <v>90</v>
      </c>
      <c r="AY184" s="18" t="s">
        <v>126</v>
      </c>
      <c r="BE184" s="143">
        <f t="shared" ref="BE184:BE225" si="34">IF(U184="základní",N184,0)</f>
        <v>0</v>
      </c>
      <c r="BF184" s="143">
        <f t="shared" ref="BF184:BF225" si="35">IF(U184="snížená",N184,0)</f>
        <v>0</v>
      </c>
      <c r="BG184" s="143">
        <f t="shared" ref="BG184:BG225" si="36">IF(U184="zákl. přenesená",N184,0)</f>
        <v>0</v>
      </c>
      <c r="BH184" s="143">
        <f t="shared" ref="BH184:BH225" si="37">IF(U184="sníž. přenesená",N184,0)</f>
        <v>0</v>
      </c>
      <c r="BI184" s="143">
        <f t="shared" ref="BI184:BI225" si="38">IF(U184="nulová",N184,0)</f>
        <v>0</v>
      </c>
      <c r="BJ184" s="18" t="s">
        <v>79</v>
      </c>
      <c r="BK184" s="143">
        <f t="shared" ref="BK184:BK225" si="39">ROUND(L184*K184,2)</f>
        <v>0</v>
      </c>
      <c r="BL184" s="18" t="s">
        <v>132</v>
      </c>
      <c r="BM184" s="18" t="s">
        <v>371</v>
      </c>
    </row>
    <row r="185" spans="2:65" s="1" customFormat="1" ht="22.5" customHeight="1">
      <c r="B185" s="134"/>
      <c r="C185" s="135" t="s">
        <v>372</v>
      </c>
      <c r="D185" s="135" t="s">
        <v>128</v>
      </c>
      <c r="E185" s="136" t="s">
        <v>373</v>
      </c>
      <c r="F185" s="198" t="s">
        <v>374</v>
      </c>
      <c r="G185" s="198"/>
      <c r="H185" s="198"/>
      <c r="I185" s="198"/>
      <c r="J185" s="137" t="s">
        <v>171</v>
      </c>
      <c r="K185" s="138">
        <v>50</v>
      </c>
      <c r="L185" s="199"/>
      <c r="M185" s="199"/>
      <c r="N185" s="199">
        <f t="shared" si="30"/>
        <v>0</v>
      </c>
      <c r="O185" s="199"/>
      <c r="P185" s="199"/>
      <c r="Q185" s="199"/>
      <c r="R185" s="139"/>
      <c r="T185" s="140" t="s">
        <v>5</v>
      </c>
      <c r="U185" s="41" t="s">
        <v>37</v>
      </c>
      <c r="V185" s="141">
        <v>0.499</v>
      </c>
      <c r="W185" s="141">
        <f t="shared" si="31"/>
        <v>24.95</v>
      </c>
      <c r="X185" s="141">
        <v>2.0000000000000002E-5</v>
      </c>
      <c r="Y185" s="141">
        <f t="shared" si="32"/>
        <v>1E-3</v>
      </c>
      <c r="Z185" s="141">
        <v>2.8000000000000001E-2</v>
      </c>
      <c r="AA185" s="142">
        <f t="shared" si="33"/>
        <v>1.4000000000000001</v>
      </c>
      <c r="AR185" s="18" t="s">
        <v>132</v>
      </c>
      <c r="AT185" s="18" t="s">
        <v>128</v>
      </c>
      <c r="AU185" s="18" t="s">
        <v>90</v>
      </c>
      <c r="AY185" s="18" t="s">
        <v>126</v>
      </c>
      <c r="BE185" s="143">
        <f t="shared" si="34"/>
        <v>0</v>
      </c>
      <c r="BF185" s="143">
        <f t="shared" si="35"/>
        <v>0</v>
      </c>
      <c r="BG185" s="143">
        <f t="shared" si="36"/>
        <v>0</v>
      </c>
      <c r="BH185" s="143">
        <f t="shared" si="37"/>
        <v>0</v>
      </c>
      <c r="BI185" s="143">
        <f t="shared" si="38"/>
        <v>0</v>
      </c>
      <c r="BJ185" s="18" t="s">
        <v>79</v>
      </c>
      <c r="BK185" s="143">
        <f t="shared" si="39"/>
        <v>0</v>
      </c>
      <c r="BL185" s="18" t="s">
        <v>132</v>
      </c>
      <c r="BM185" s="18" t="s">
        <v>375</v>
      </c>
    </row>
    <row r="186" spans="2:65" s="1" customFormat="1" ht="31.5" customHeight="1">
      <c r="B186" s="134"/>
      <c r="C186" s="135" t="s">
        <v>376</v>
      </c>
      <c r="D186" s="135" t="s">
        <v>128</v>
      </c>
      <c r="E186" s="136" t="s">
        <v>377</v>
      </c>
      <c r="F186" s="198" t="s">
        <v>378</v>
      </c>
      <c r="G186" s="198"/>
      <c r="H186" s="198"/>
      <c r="I186" s="198"/>
      <c r="J186" s="137" t="s">
        <v>171</v>
      </c>
      <c r="K186" s="138">
        <v>150</v>
      </c>
      <c r="L186" s="199"/>
      <c r="M186" s="199"/>
      <c r="N186" s="199">
        <f t="shared" si="30"/>
        <v>0</v>
      </c>
      <c r="O186" s="199"/>
      <c r="P186" s="199"/>
      <c r="Q186" s="199"/>
      <c r="R186" s="139"/>
      <c r="T186" s="140" t="s">
        <v>5</v>
      </c>
      <c r="U186" s="41" t="s">
        <v>37</v>
      </c>
      <c r="V186" s="141">
        <v>7.2999999999999995E-2</v>
      </c>
      <c r="W186" s="141">
        <f t="shared" si="31"/>
        <v>10.95</v>
      </c>
      <c r="X186" s="141">
        <v>6.0000000000000002E-5</v>
      </c>
      <c r="Y186" s="141">
        <f t="shared" si="32"/>
        <v>9.0000000000000011E-3</v>
      </c>
      <c r="Z186" s="141">
        <v>1.1000000000000001E-3</v>
      </c>
      <c r="AA186" s="142">
        <f t="shared" si="33"/>
        <v>0.16500000000000001</v>
      </c>
      <c r="AR186" s="18" t="s">
        <v>132</v>
      </c>
      <c r="AT186" s="18" t="s">
        <v>128</v>
      </c>
      <c r="AU186" s="18" t="s">
        <v>90</v>
      </c>
      <c r="AY186" s="18" t="s">
        <v>126</v>
      </c>
      <c r="BE186" s="143">
        <f t="shared" si="34"/>
        <v>0</v>
      </c>
      <c r="BF186" s="143">
        <f t="shared" si="35"/>
        <v>0</v>
      </c>
      <c r="BG186" s="143">
        <f t="shared" si="36"/>
        <v>0</v>
      </c>
      <c r="BH186" s="143">
        <f t="shared" si="37"/>
        <v>0</v>
      </c>
      <c r="BI186" s="143">
        <f t="shared" si="38"/>
        <v>0</v>
      </c>
      <c r="BJ186" s="18" t="s">
        <v>79</v>
      </c>
      <c r="BK186" s="143">
        <f t="shared" si="39"/>
        <v>0</v>
      </c>
      <c r="BL186" s="18" t="s">
        <v>132</v>
      </c>
      <c r="BM186" s="18" t="s">
        <v>379</v>
      </c>
    </row>
    <row r="187" spans="2:65" s="1" customFormat="1" ht="31.5" customHeight="1">
      <c r="B187" s="134"/>
      <c r="C187" s="135" t="s">
        <v>380</v>
      </c>
      <c r="D187" s="135" t="s">
        <v>128</v>
      </c>
      <c r="E187" s="136" t="s">
        <v>381</v>
      </c>
      <c r="F187" s="198" t="s">
        <v>382</v>
      </c>
      <c r="G187" s="198"/>
      <c r="H187" s="198"/>
      <c r="I187" s="198"/>
      <c r="J187" s="137" t="s">
        <v>171</v>
      </c>
      <c r="K187" s="138">
        <v>32</v>
      </c>
      <c r="L187" s="199"/>
      <c r="M187" s="199"/>
      <c r="N187" s="199">
        <f t="shared" si="30"/>
        <v>0</v>
      </c>
      <c r="O187" s="199"/>
      <c r="P187" s="199"/>
      <c r="Q187" s="199"/>
      <c r="R187" s="139"/>
      <c r="T187" s="140" t="s">
        <v>5</v>
      </c>
      <c r="U187" s="41" t="s">
        <v>37</v>
      </c>
      <c r="V187" s="141">
        <v>5.0999999999999997E-2</v>
      </c>
      <c r="W187" s="141">
        <f t="shared" si="31"/>
        <v>1.6319999999999999</v>
      </c>
      <c r="X187" s="141">
        <v>3.0000000000000001E-5</v>
      </c>
      <c r="Y187" s="141">
        <f t="shared" si="32"/>
        <v>9.6000000000000002E-4</v>
      </c>
      <c r="Z187" s="141">
        <v>0</v>
      </c>
      <c r="AA187" s="142">
        <f t="shared" si="33"/>
        <v>0</v>
      </c>
      <c r="AR187" s="18" t="s">
        <v>132</v>
      </c>
      <c r="AT187" s="18" t="s">
        <v>128</v>
      </c>
      <c r="AU187" s="18" t="s">
        <v>90</v>
      </c>
      <c r="AY187" s="18" t="s">
        <v>126</v>
      </c>
      <c r="BE187" s="143">
        <f t="shared" si="34"/>
        <v>0</v>
      </c>
      <c r="BF187" s="143">
        <f t="shared" si="35"/>
        <v>0</v>
      </c>
      <c r="BG187" s="143">
        <f t="shared" si="36"/>
        <v>0</v>
      </c>
      <c r="BH187" s="143">
        <f t="shared" si="37"/>
        <v>0</v>
      </c>
      <c r="BI187" s="143">
        <f t="shared" si="38"/>
        <v>0</v>
      </c>
      <c r="BJ187" s="18" t="s">
        <v>79</v>
      </c>
      <c r="BK187" s="143">
        <f t="shared" si="39"/>
        <v>0</v>
      </c>
      <c r="BL187" s="18" t="s">
        <v>132</v>
      </c>
      <c r="BM187" s="18" t="s">
        <v>383</v>
      </c>
    </row>
    <row r="188" spans="2:65" s="1" customFormat="1" ht="31.5" customHeight="1">
      <c r="B188" s="134"/>
      <c r="C188" s="144" t="s">
        <v>384</v>
      </c>
      <c r="D188" s="144" t="s">
        <v>135</v>
      </c>
      <c r="E188" s="145" t="s">
        <v>385</v>
      </c>
      <c r="F188" s="212" t="s">
        <v>386</v>
      </c>
      <c r="G188" s="212"/>
      <c r="H188" s="212"/>
      <c r="I188" s="212"/>
      <c r="J188" s="146" t="s">
        <v>171</v>
      </c>
      <c r="K188" s="147">
        <v>16</v>
      </c>
      <c r="L188" s="213"/>
      <c r="M188" s="213"/>
      <c r="N188" s="213">
        <f t="shared" si="30"/>
        <v>0</v>
      </c>
      <c r="O188" s="199"/>
      <c r="P188" s="199"/>
      <c r="Q188" s="199"/>
      <c r="R188" s="139"/>
      <c r="T188" s="140" t="s">
        <v>5</v>
      </c>
      <c r="U188" s="41" t="s">
        <v>37</v>
      </c>
      <c r="V188" s="141">
        <v>0</v>
      </c>
      <c r="W188" s="141">
        <f t="shared" si="31"/>
        <v>0</v>
      </c>
      <c r="X188" s="141">
        <v>2.3000000000000001E-4</v>
      </c>
      <c r="Y188" s="141">
        <f t="shared" si="32"/>
        <v>3.6800000000000001E-3</v>
      </c>
      <c r="Z188" s="141">
        <v>0</v>
      </c>
      <c r="AA188" s="142">
        <f t="shared" si="33"/>
        <v>0</v>
      </c>
      <c r="AR188" s="18" t="s">
        <v>138</v>
      </c>
      <c r="AT188" s="18" t="s">
        <v>135</v>
      </c>
      <c r="AU188" s="18" t="s">
        <v>90</v>
      </c>
      <c r="AY188" s="18" t="s">
        <v>126</v>
      </c>
      <c r="BE188" s="143">
        <f t="shared" si="34"/>
        <v>0</v>
      </c>
      <c r="BF188" s="143">
        <f t="shared" si="35"/>
        <v>0</v>
      </c>
      <c r="BG188" s="143">
        <f t="shared" si="36"/>
        <v>0</v>
      </c>
      <c r="BH188" s="143">
        <f t="shared" si="37"/>
        <v>0</v>
      </c>
      <c r="BI188" s="143">
        <f t="shared" si="38"/>
        <v>0</v>
      </c>
      <c r="BJ188" s="18" t="s">
        <v>79</v>
      </c>
      <c r="BK188" s="143">
        <f t="shared" si="39"/>
        <v>0</v>
      </c>
      <c r="BL188" s="18" t="s">
        <v>132</v>
      </c>
      <c r="BM188" s="18" t="s">
        <v>387</v>
      </c>
    </row>
    <row r="189" spans="2:65" s="1" customFormat="1" ht="31.5" customHeight="1">
      <c r="B189" s="134"/>
      <c r="C189" s="144" t="s">
        <v>132</v>
      </c>
      <c r="D189" s="144" t="s">
        <v>135</v>
      </c>
      <c r="E189" s="145" t="s">
        <v>388</v>
      </c>
      <c r="F189" s="212" t="s">
        <v>389</v>
      </c>
      <c r="G189" s="212"/>
      <c r="H189" s="212"/>
      <c r="I189" s="212"/>
      <c r="J189" s="146" t="s">
        <v>171</v>
      </c>
      <c r="K189" s="147">
        <v>16</v>
      </c>
      <c r="L189" s="213"/>
      <c r="M189" s="213"/>
      <c r="N189" s="213">
        <f t="shared" si="30"/>
        <v>0</v>
      </c>
      <c r="O189" s="199"/>
      <c r="P189" s="199"/>
      <c r="Q189" s="199"/>
      <c r="R189" s="139"/>
      <c r="T189" s="140" t="s">
        <v>5</v>
      </c>
      <c r="U189" s="41" t="s">
        <v>37</v>
      </c>
      <c r="V189" s="141">
        <v>0</v>
      </c>
      <c r="W189" s="141">
        <f t="shared" si="31"/>
        <v>0</v>
      </c>
      <c r="X189" s="141">
        <v>1.9000000000000001E-4</v>
      </c>
      <c r="Y189" s="141">
        <f t="shared" si="32"/>
        <v>3.0400000000000002E-3</v>
      </c>
      <c r="Z189" s="141">
        <v>0</v>
      </c>
      <c r="AA189" s="142">
        <f t="shared" si="33"/>
        <v>0</v>
      </c>
      <c r="AR189" s="18" t="s">
        <v>138</v>
      </c>
      <c r="AT189" s="18" t="s">
        <v>135</v>
      </c>
      <c r="AU189" s="18" t="s">
        <v>90</v>
      </c>
      <c r="AY189" s="18" t="s">
        <v>126</v>
      </c>
      <c r="BE189" s="143">
        <f t="shared" si="34"/>
        <v>0</v>
      </c>
      <c r="BF189" s="143">
        <f t="shared" si="35"/>
        <v>0</v>
      </c>
      <c r="BG189" s="143">
        <f t="shared" si="36"/>
        <v>0</v>
      </c>
      <c r="BH189" s="143">
        <f t="shared" si="37"/>
        <v>0</v>
      </c>
      <c r="BI189" s="143">
        <f t="shared" si="38"/>
        <v>0</v>
      </c>
      <c r="BJ189" s="18" t="s">
        <v>79</v>
      </c>
      <c r="BK189" s="143">
        <f t="shared" si="39"/>
        <v>0</v>
      </c>
      <c r="BL189" s="18" t="s">
        <v>132</v>
      </c>
      <c r="BM189" s="18" t="s">
        <v>390</v>
      </c>
    </row>
    <row r="190" spans="2:65" s="1" customFormat="1" ht="22.5" customHeight="1">
      <c r="B190" s="134"/>
      <c r="C190" s="135" t="s">
        <v>391</v>
      </c>
      <c r="D190" s="135" t="s">
        <v>128</v>
      </c>
      <c r="E190" s="136" t="s">
        <v>392</v>
      </c>
      <c r="F190" s="198" t="s">
        <v>393</v>
      </c>
      <c r="G190" s="198"/>
      <c r="H190" s="198"/>
      <c r="I190" s="198"/>
      <c r="J190" s="137" t="s">
        <v>171</v>
      </c>
      <c r="K190" s="138">
        <v>102</v>
      </c>
      <c r="L190" s="199"/>
      <c r="M190" s="199"/>
      <c r="N190" s="199">
        <f t="shared" si="30"/>
        <v>0</v>
      </c>
      <c r="O190" s="199"/>
      <c r="P190" s="199"/>
      <c r="Q190" s="199"/>
      <c r="R190" s="139"/>
      <c r="T190" s="140" t="s">
        <v>5</v>
      </c>
      <c r="U190" s="41" t="s">
        <v>37</v>
      </c>
      <c r="V190" s="141">
        <v>0.16500000000000001</v>
      </c>
      <c r="W190" s="141">
        <f t="shared" si="31"/>
        <v>16.830000000000002</v>
      </c>
      <c r="X190" s="141">
        <v>8.0000000000000007E-5</v>
      </c>
      <c r="Y190" s="141">
        <f t="shared" si="32"/>
        <v>8.1600000000000006E-3</v>
      </c>
      <c r="Z190" s="141">
        <v>0</v>
      </c>
      <c r="AA190" s="142">
        <f t="shared" si="33"/>
        <v>0</v>
      </c>
      <c r="AR190" s="18" t="s">
        <v>132</v>
      </c>
      <c r="AT190" s="18" t="s">
        <v>128</v>
      </c>
      <c r="AU190" s="18" t="s">
        <v>90</v>
      </c>
      <c r="AY190" s="18" t="s">
        <v>126</v>
      </c>
      <c r="BE190" s="143">
        <f t="shared" si="34"/>
        <v>0</v>
      </c>
      <c r="BF190" s="143">
        <f t="shared" si="35"/>
        <v>0</v>
      </c>
      <c r="BG190" s="143">
        <f t="shared" si="36"/>
        <v>0</v>
      </c>
      <c r="BH190" s="143">
        <f t="shared" si="37"/>
        <v>0</v>
      </c>
      <c r="BI190" s="143">
        <f t="shared" si="38"/>
        <v>0</v>
      </c>
      <c r="BJ190" s="18" t="s">
        <v>79</v>
      </c>
      <c r="BK190" s="143">
        <f t="shared" si="39"/>
        <v>0</v>
      </c>
      <c r="BL190" s="18" t="s">
        <v>132</v>
      </c>
      <c r="BM190" s="18" t="s">
        <v>394</v>
      </c>
    </row>
    <row r="191" spans="2:65" s="1" customFormat="1" ht="31.5" customHeight="1">
      <c r="B191" s="134"/>
      <c r="C191" s="144" t="s">
        <v>395</v>
      </c>
      <c r="D191" s="144" t="s">
        <v>135</v>
      </c>
      <c r="E191" s="145" t="s">
        <v>396</v>
      </c>
      <c r="F191" s="212" t="s">
        <v>397</v>
      </c>
      <c r="G191" s="212"/>
      <c r="H191" s="212"/>
      <c r="I191" s="212"/>
      <c r="J191" s="146" t="s">
        <v>171</v>
      </c>
      <c r="K191" s="147">
        <v>51</v>
      </c>
      <c r="L191" s="213"/>
      <c r="M191" s="213"/>
      <c r="N191" s="213">
        <f t="shared" si="30"/>
        <v>0</v>
      </c>
      <c r="O191" s="199"/>
      <c r="P191" s="199"/>
      <c r="Q191" s="199"/>
      <c r="R191" s="139"/>
      <c r="T191" s="140" t="s">
        <v>5</v>
      </c>
      <c r="U191" s="41" t="s">
        <v>37</v>
      </c>
      <c r="V191" s="141">
        <v>0</v>
      </c>
      <c r="W191" s="141">
        <f t="shared" si="31"/>
        <v>0</v>
      </c>
      <c r="X191" s="141">
        <v>2.9E-4</v>
      </c>
      <c r="Y191" s="141">
        <f t="shared" si="32"/>
        <v>1.4789999999999999E-2</v>
      </c>
      <c r="Z191" s="141">
        <v>0</v>
      </c>
      <c r="AA191" s="142">
        <f t="shared" si="33"/>
        <v>0</v>
      </c>
      <c r="AR191" s="18" t="s">
        <v>138</v>
      </c>
      <c r="AT191" s="18" t="s">
        <v>135</v>
      </c>
      <c r="AU191" s="18" t="s">
        <v>90</v>
      </c>
      <c r="AY191" s="18" t="s">
        <v>126</v>
      </c>
      <c r="BE191" s="143">
        <f t="shared" si="34"/>
        <v>0</v>
      </c>
      <c r="BF191" s="143">
        <f t="shared" si="35"/>
        <v>0</v>
      </c>
      <c r="BG191" s="143">
        <f t="shared" si="36"/>
        <v>0</v>
      </c>
      <c r="BH191" s="143">
        <f t="shared" si="37"/>
        <v>0</v>
      </c>
      <c r="BI191" s="143">
        <f t="shared" si="38"/>
        <v>0</v>
      </c>
      <c r="BJ191" s="18" t="s">
        <v>79</v>
      </c>
      <c r="BK191" s="143">
        <f t="shared" si="39"/>
        <v>0</v>
      </c>
      <c r="BL191" s="18" t="s">
        <v>132</v>
      </c>
      <c r="BM191" s="18" t="s">
        <v>398</v>
      </c>
    </row>
    <row r="192" spans="2:65" s="1" customFormat="1" ht="31.5" customHeight="1">
      <c r="B192" s="134"/>
      <c r="C192" s="144" t="s">
        <v>399</v>
      </c>
      <c r="D192" s="144" t="s">
        <v>135</v>
      </c>
      <c r="E192" s="145" t="s">
        <v>400</v>
      </c>
      <c r="F192" s="212" t="s">
        <v>401</v>
      </c>
      <c r="G192" s="212"/>
      <c r="H192" s="212"/>
      <c r="I192" s="212"/>
      <c r="J192" s="146" t="s">
        <v>171</v>
      </c>
      <c r="K192" s="147">
        <v>51</v>
      </c>
      <c r="L192" s="213"/>
      <c r="M192" s="213"/>
      <c r="N192" s="213">
        <f t="shared" si="30"/>
        <v>0</v>
      </c>
      <c r="O192" s="199"/>
      <c r="P192" s="199"/>
      <c r="Q192" s="199"/>
      <c r="R192" s="139"/>
      <c r="T192" s="140" t="s">
        <v>5</v>
      </c>
      <c r="U192" s="41" t="s">
        <v>37</v>
      </c>
      <c r="V192" s="141">
        <v>0</v>
      </c>
      <c r="W192" s="141">
        <f t="shared" si="31"/>
        <v>0</v>
      </c>
      <c r="X192" s="141">
        <v>2.9E-4</v>
      </c>
      <c r="Y192" s="141">
        <f t="shared" si="32"/>
        <v>1.4789999999999999E-2</v>
      </c>
      <c r="Z192" s="141">
        <v>0</v>
      </c>
      <c r="AA192" s="142">
        <f t="shared" si="33"/>
        <v>0</v>
      </c>
      <c r="AR192" s="18" t="s">
        <v>138</v>
      </c>
      <c r="AT192" s="18" t="s">
        <v>135</v>
      </c>
      <c r="AU192" s="18" t="s">
        <v>90</v>
      </c>
      <c r="AY192" s="18" t="s">
        <v>126</v>
      </c>
      <c r="BE192" s="143">
        <f t="shared" si="34"/>
        <v>0</v>
      </c>
      <c r="BF192" s="143">
        <f t="shared" si="35"/>
        <v>0</v>
      </c>
      <c r="BG192" s="143">
        <f t="shared" si="36"/>
        <v>0</v>
      </c>
      <c r="BH192" s="143">
        <f t="shared" si="37"/>
        <v>0</v>
      </c>
      <c r="BI192" s="143">
        <f t="shared" si="38"/>
        <v>0</v>
      </c>
      <c r="BJ192" s="18" t="s">
        <v>79</v>
      </c>
      <c r="BK192" s="143">
        <f t="shared" si="39"/>
        <v>0</v>
      </c>
      <c r="BL192" s="18" t="s">
        <v>132</v>
      </c>
      <c r="BM192" s="18" t="s">
        <v>402</v>
      </c>
    </row>
    <row r="193" spans="2:65" s="1" customFormat="1" ht="22.5" customHeight="1">
      <c r="B193" s="134"/>
      <c r="C193" s="135" t="s">
        <v>403</v>
      </c>
      <c r="D193" s="135" t="s">
        <v>128</v>
      </c>
      <c r="E193" s="136" t="s">
        <v>404</v>
      </c>
      <c r="F193" s="198" t="s">
        <v>405</v>
      </c>
      <c r="G193" s="198"/>
      <c r="H193" s="198"/>
      <c r="I193" s="198"/>
      <c r="J193" s="137" t="s">
        <v>171</v>
      </c>
      <c r="K193" s="138">
        <v>8</v>
      </c>
      <c r="L193" s="199"/>
      <c r="M193" s="199"/>
      <c r="N193" s="199">
        <f t="shared" si="30"/>
        <v>0</v>
      </c>
      <c r="O193" s="199"/>
      <c r="P193" s="199"/>
      <c r="Q193" s="199"/>
      <c r="R193" s="139"/>
      <c r="T193" s="140" t="s">
        <v>5</v>
      </c>
      <c r="U193" s="41" t="s">
        <v>37</v>
      </c>
      <c r="V193" s="141">
        <v>0.20599999999999999</v>
      </c>
      <c r="W193" s="141">
        <f t="shared" si="31"/>
        <v>1.6479999999999999</v>
      </c>
      <c r="X193" s="141">
        <v>1.1E-4</v>
      </c>
      <c r="Y193" s="141">
        <f t="shared" si="32"/>
        <v>8.8000000000000003E-4</v>
      </c>
      <c r="Z193" s="141">
        <v>0</v>
      </c>
      <c r="AA193" s="142">
        <f t="shared" si="33"/>
        <v>0</v>
      </c>
      <c r="AR193" s="18" t="s">
        <v>132</v>
      </c>
      <c r="AT193" s="18" t="s">
        <v>128</v>
      </c>
      <c r="AU193" s="18" t="s">
        <v>90</v>
      </c>
      <c r="AY193" s="18" t="s">
        <v>126</v>
      </c>
      <c r="BE193" s="143">
        <f t="shared" si="34"/>
        <v>0</v>
      </c>
      <c r="BF193" s="143">
        <f t="shared" si="35"/>
        <v>0</v>
      </c>
      <c r="BG193" s="143">
        <f t="shared" si="36"/>
        <v>0</v>
      </c>
      <c r="BH193" s="143">
        <f t="shared" si="37"/>
        <v>0</v>
      </c>
      <c r="BI193" s="143">
        <f t="shared" si="38"/>
        <v>0</v>
      </c>
      <c r="BJ193" s="18" t="s">
        <v>79</v>
      </c>
      <c r="BK193" s="143">
        <f t="shared" si="39"/>
        <v>0</v>
      </c>
      <c r="BL193" s="18" t="s">
        <v>132</v>
      </c>
      <c r="BM193" s="18" t="s">
        <v>406</v>
      </c>
    </row>
    <row r="194" spans="2:65" s="1" customFormat="1" ht="31.5" customHeight="1">
      <c r="B194" s="134"/>
      <c r="C194" s="144" t="s">
        <v>407</v>
      </c>
      <c r="D194" s="144" t="s">
        <v>135</v>
      </c>
      <c r="E194" s="145" t="s">
        <v>408</v>
      </c>
      <c r="F194" s="212" t="s">
        <v>409</v>
      </c>
      <c r="G194" s="212"/>
      <c r="H194" s="212"/>
      <c r="I194" s="212"/>
      <c r="J194" s="146" t="s">
        <v>171</v>
      </c>
      <c r="K194" s="147">
        <v>4</v>
      </c>
      <c r="L194" s="213"/>
      <c r="M194" s="213"/>
      <c r="N194" s="213">
        <f t="shared" si="30"/>
        <v>0</v>
      </c>
      <c r="O194" s="199"/>
      <c r="P194" s="199"/>
      <c r="Q194" s="199"/>
      <c r="R194" s="139"/>
      <c r="T194" s="140" t="s">
        <v>5</v>
      </c>
      <c r="U194" s="41" t="s">
        <v>37</v>
      </c>
      <c r="V194" s="141">
        <v>0</v>
      </c>
      <c r="W194" s="141">
        <f t="shared" si="31"/>
        <v>0</v>
      </c>
      <c r="X194" s="141">
        <v>2.9E-4</v>
      </c>
      <c r="Y194" s="141">
        <f t="shared" si="32"/>
        <v>1.16E-3</v>
      </c>
      <c r="Z194" s="141">
        <v>0</v>
      </c>
      <c r="AA194" s="142">
        <f t="shared" si="33"/>
        <v>0</v>
      </c>
      <c r="AR194" s="18" t="s">
        <v>138</v>
      </c>
      <c r="AT194" s="18" t="s">
        <v>135</v>
      </c>
      <c r="AU194" s="18" t="s">
        <v>90</v>
      </c>
      <c r="AY194" s="18" t="s">
        <v>126</v>
      </c>
      <c r="BE194" s="143">
        <f t="shared" si="34"/>
        <v>0</v>
      </c>
      <c r="BF194" s="143">
        <f t="shared" si="35"/>
        <v>0</v>
      </c>
      <c r="BG194" s="143">
        <f t="shared" si="36"/>
        <v>0</v>
      </c>
      <c r="BH194" s="143">
        <f t="shared" si="37"/>
        <v>0</v>
      </c>
      <c r="BI194" s="143">
        <f t="shared" si="38"/>
        <v>0</v>
      </c>
      <c r="BJ194" s="18" t="s">
        <v>79</v>
      </c>
      <c r="BK194" s="143">
        <f t="shared" si="39"/>
        <v>0</v>
      </c>
      <c r="BL194" s="18" t="s">
        <v>132</v>
      </c>
      <c r="BM194" s="18" t="s">
        <v>410</v>
      </c>
    </row>
    <row r="195" spans="2:65" s="1" customFormat="1" ht="31.5" customHeight="1">
      <c r="B195" s="134"/>
      <c r="C195" s="144" t="s">
        <v>411</v>
      </c>
      <c r="D195" s="144" t="s">
        <v>135</v>
      </c>
      <c r="E195" s="145" t="s">
        <v>412</v>
      </c>
      <c r="F195" s="212" t="s">
        <v>413</v>
      </c>
      <c r="G195" s="212"/>
      <c r="H195" s="212"/>
      <c r="I195" s="212"/>
      <c r="J195" s="146" t="s">
        <v>171</v>
      </c>
      <c r="K195" s="147">
        <v>4</v>
      </c>
      <c r="L195" s="213"/>
      <c r="M195" s="213"/>
      <c r="N195" s="213">
        <f t="shared" si="30"/>
        <v>0</v>
      </c>
      <c r="O195" s="199"/>
      <c r="P195" s="199"/>
      <c r="Q195" s="199"/>
      <c r="R195" s="139"/>
      <c r="T195" s="140" t="s">
        <v>5</v>
      </c>
      <c r="U195" s="41" t="s">
        <v>37</v>
      </c>
      <c r="V195" s="141">
        <v>0</v>
      </c>
      <c r="W195" s="141">
        <f t="shared" si="31"/>
        <v>0</v>
      </c>
      <c r="X195" s="141">
        <v>2.9E-4</v>
      </c>
      <c r="Y195" s="141">
        <f t="shared" si="32"/>
        <v>1.16E-3</v>
      </c>
      <c r="Z195" s="141">
        <v>0</v>
      </c>
      <c r="AA195" s="142">
        <f t="shared" si="33"/>
        <v>0</v>
      </c>
      <c r="AR195" s="18" t="s">
        <v>138</v>
      </c>
      <c r="AT195" s="18" t="s">
        <v>135</v>
      </c>
      <c r="AU195" s="18" t="s">
        <v>90</v>
      </c>
      <c r="AY195" s="18" t="s">
        <v>126</v>
      </c>
      <c r="BE195" s="143">
        <f t="shared" si="34"/>
        <v>0</v>
      </c>
      <c r="BF195" s="143">
        <f t="shared" si="35"/>
        <v>0</v>
      </c>
      <c r="BG195" s="143">
        <f t="shared" si="36"/>
        <v>0</v>
      </c>
      <c r="BH195" s="143">
        <f t="shared" si="37"/>
        <v>0</v>
      </c>
      <c r="BI195" s="143">
        <f t="shared" si="38"/>
        <v>0</v>
      </c>
      <c r="BJ195" s="18" t="s">
        <v>79</v>
      </c>
      <c r="BK195" s="143">
        <f t="shared" si="39"/>
        <v>0</v>
      </c>
      <c r="BL195" s="18" t="s">
        <v>132</v>
      </c>
      <c r="BM195" s="18" t="s">
        <v>414</v>
      </c>
    </row>
    <row r="196" spans="2:65" s="1" customFormat="1" ht="22.5" customHeight="1">
      <c r="B196" s="134"/>
      <c r="C196" s="135" t="s">
        <v>415</v>
      </c>
      <c r="D196" s="135" t="s">
        <v>128</v>
      </c>
      <c r="E196" s="136" t="s">
        <v>416</v>
      </c>
      <c r="F196" s="198" t="s">
        <v>417</v>
      </c>
      <c r="G196" s="198"/>
      <c r="H196" s="198"/>
      <c r="I196" s="198"/>
      <c r="J196" s="137" t="s">
        <v>171</v>
      </c>
      <c r="K196" s="138">
        <v>8</v>
      </c>
      <c r="L196" s="199"/>
      <c r="M196" s="199"/>
      <c r="N196" s="199">
        <f t="shared" si="30"/>
        <v>0</v>
      </c>
      <c r="O196" s="199"/>
      <c r="P196" s="199"/>
      <c r="Q196" s="199"/>
      <c r="R196" s="139"/>
      <c r="T196" s="140" t="s">
        <v>5</v>
      </c>
      <c r="U196" s="41" t="s">
        <v>37</v>
      </c>
      <c r="V196" s="141">
        <v>0.22700000000000001</v>
      </c>
      <c r="W196" s="141">
        <f t="shared" si="31"/>
        <v>1.8160000000000001</v>
      </c>
      <c r="X196" s="141">
        <v>1.4999999999999999E-4</v>
      </c>
      <c r="Y196" s="141">
        <f t="shared" si="32"/>
        <v>1.1999999999999999E-3</v>
      </c>
      <c r="Z196" s="141">
        <v>0</v>
      </c>
      <c r="AA196" s="142">
        <f t="shared" si="33"/>
        <v>0</v>
      </c>
      <c r="AR196" s="18" t="s">
        <v>132</v>
      </c>
      <c r="AT196" s="18" t="s">
        <v>128</v>
      </c>
      <c r="AU196" s="18" t="s">
        <v>90</v>
      </c>
      <c r="AY196" s="18" t="s">
        <v>126</v>
      </c>
      <c r="BE196" s="143">
        <f t="shared" si="34"/>
        <v>0</v>
      </c>
      <c r="BF196" s="143">
        <f t="shared" si="35"/>
        <v>0</v>
      </c>
      <c r="BG196" s="143">
        <f t="shared" si="36"/>
        <v>0</v>
      </c>
      <c r="BH196" s="143">
        <f t="shared" si="37"/>
        <v>0</v>
      </c>
      <c r="BI196" s="143">
        <f t="shared" si="38"/>
        <v>0</v>
      </c>
      <c r="BJ196" s="18" t="s">
        <v>79</v>
      </c>
      <c r="BK196" s="143">
        <f t="shared" si="39"/>
        <v>0</v>
      </c>
      <c r="BL196" s="18" t="s">
        <v>132</v>
      </c>
      <c r="BM196" s="18" t="s">
        <v>418</v>
      </c>
    </row>
    <row r="197" spans="2:65" s="1" customFormat="1" ht="31.5" customHeight="1">
      <c r="B197" s="134"/>
      <c r="C197" s="144" t="s">
        <v>419</v>
      </c>
      <c r="D197" s="144" t="s">
        <v>135</v>
      </c>
      <c r="E197" s="145" t="s">
        <v>420</v>
      </c>
      <c r="F197" s="212" t="s">
        <v>421</v>
      </c>
      <c r="G197" s="212"/>
      <c r="H197" s="212"/>
      <c r="I197" s="212"/>
      <c r="J197" s="146" t="s">
        <v>171</v>
      </c>
      <c r="K197" s="147">
        <v>1</v>
      </c>
      <c r="L197" s="213"/>
      <c r="M197" s="213"/>
      <c r="N197" s="213">
        <f t="shared" si="30"/>
        <v>0</v>
      </c>
      <c r="O197" s="199"/>
      <c r="P197" s="199"/>
      <c r="Q197" s="199"/>
      <c r="R197" s="139"/>
      <c r="T197" s="140" t="s">
        <v>5</v>
      </c>
      <c r="U197" s="41" t="s">
        <v>37</v>
      </c>
      <c r="V197" s="141">
        <v>0</v>
      </c>
      <c r="W197" s="141">
        <f t="shared" si="31"/>
        <v>0</v>
      </c>
      <c r="X197" s="141">
        <v>1.8000000000000001E-4</v>
      </c>
      <c r="Y197" s="141">
        <f t="shared" si="32"/>
        <v>1.8000000000000001E-4</v>
      </c>
      <c r="Z197" s="141">
        <v>0</v>
      </c>
      <c r="AA197" s="142">
        <f t="shared" si="33"/>
        <v>0</v>
      </c>
      <c r="AR197" s="18" t="s">
        <v>138</v>
      </c>
      <c r="AT197" s="18" t="s">
        <v>135</v>
      </c>
      <c r="AU197" s="18" t="s">
        <v>90</v>
      </c>
      <c r="AY197" s="18" t="s">
        <v>126</v>
      </c>
      <c r="BE197" s="143">
        <f t="shared" si="34"/>
        <v>0</v>
      </c>
      <c r="BF197" s="143">
        <f t="shared" si="35"/>
        <v>0</v>
      </c>
      <c r="BG197" s="143">
        <f t="shared" si="36"/>
        <v>0</v>
      </c>
      <c r="BH197" s="143">
        <f t="shared" si="37"/>
        <v>0</v>
      </c>
      <c r="BI197" s="143">
        <f t="shared" si="38"/>
        <v>0</v>
      </c>
      <c r="BJ197" s="18" t="s">
        <v>79</v>
      </c>
      <c r="BK197" s="143">
        <f t="shared" si="39"/>
        <v>0</v>
      </c>
      <c r="BL197" s="18" t="s">
        <v>132</v>
      </c>
      <c r="BM197" s="18" t="s">
        <v>422</v>
      </c>
    </row>
    <row r="198" spans="2:65" s="1" customFormat="1" ht="31.5" customHeight="1">
      <c r="B198" s="134"/>
      <c r="C198" s="144" t="s">
        <v>423</v>
      </c>
      <c r="D198" s="144" t="s">
        <v>135</v>
      </c>
      <c r="E198" s="145" t="s">
        <v>424</v>
      </c>
      <c r="F198" s="212" t="s">
        <v>425</v>
      </c>
      <c r="G198" s="212"/>
      <c r="H198" s="212"/>
      <c r="I198" s="212"/>
      <c r="J198" s="146" t="s">
        <v>171</v>
      </c>
      <c r="K198" s="147">
        <v>4</v>
      </c>
      <c r="L198" s="213"/>
      <c r="M198" s="213"/>
      <c r="N198" s="213">
        <f t="shared" si="30"/>
        <v>0</v>
      </c>
      <c r="O198" s="199"/>
      <c r="P198" s="199"/>
      <c r="Q198" s="199"/>
      <c r="R198" s="139"/>
      <c r="T198" s="140" t="s">
        <v>5</v>
      </c>
      <c r="U198" s="41" t="s">
        <v>37</v>
      </c>
      <c r="V198" s="141">
        <v>0</v>
      </c>
      <c r="W198" s="141">
        <f t="shared" si="31"/>
        <v>0</v>
      </c>
      <c r="X198" s="141">
        <v>4.8000000000000001E-4</v>
      </c>
      <c r="Y198" s="141">
        <f t="shared" si="32"/>
        <v>1.92E-3</v>
      </c>
      <c r="Z198" s="141">
        <v>0</v>
      </c>
      <c r="AA198" s="142">
        <f t="shared" si="33"/>
        <v>0</v>
      </c>
      <c r="AR198" s="18" t="s">
        <v>138</v>
      </c>
      <c r="AT198" s="18" t="s">
        <v>135</v>
      </c>
      <c r="AU198" s="18" t="s">
        <v>90</v>
      </c>
      <c r="AY198" s="18" t="s">
        <v>126</v>
      </c>
      <c r="BE198" s="143">
        <f t="shared" si="34"/>
        <v>0</v>
      </c>
      <c r="BF198" s="143">
        <f t="shared" si="35"/>
        <v>0</v>
      </c>
      <c r="BG198" s="143">
        <f t="shared" si="36"/>
        <v>0</v>
      </c>
      <c r="BH198" s="143">
        <f t="shared" si="37"/>
        <v>0</v>
      </c>
      <c r="BI198" s="143">
        <f t="shared" si="38"/>
        <v>0</v>
      </c>
      <c r="BJ198" s="18" t="s">
        <v>79</v>
      </c>
      <c r="BK198" s="143">
        <f t="shared" si="39"/>
        <v>0</v>
      </c>
      <c r="BL198" s="18" t="s">
        <v>132</v>
      </c>
      <c r="BM198" s="18" t="s">
        <v>426</v>
      </c>
    </row>
    <row r="199" spans="2:65" s="1" customFormat="1" ht="22.5" customHeight="1">
      <c r="B199" s="134"/>
      <c r="C199" s="144" t="s">
        <v>427</v>
      </c>
      <c r="D199" s="144" t="s">
        <v>135</v>
      </c>
      <c r="E199" s="145" t="s">
        <v>428</v>
      </c>
      <c r="F199" s="212" t="s">
        <v>429</v>
      </c>
      <c r="G199" s="212"/>
      <c r="H199" s="212"/>
      <c r="I199" s="212"/>
      <c r="J199" s="146" t="s">
        <v>171</v>
      </c>
      <c r="K199" s="147">
        <v>1</v>
      </c>
      <c r="L199" s="213"/>
      <c r="M199" s="213"/>
      <c r="N199" s="213">
        <f t="shared" si="30"/>
        <v>0</v>
      </c>
      <c r="O199" s="199"/>
      <c r="P199" s="199"/>
      <c r="Q199" s="199"/>
      <c r="R199" s="139"/>
      <c r="T199" s="140" t="s">
        <v>5</v>
      </c>
      <c r="U199" s="41" t="s">
        <v>37</v>
      </c>
      <c r="V199" s="141">
        <v>0</v>
      </c>
      <c r="W199" s="141">
        <f t="shared" si="31"/>
        <v>0</v>
      </c>
      <c r="X199" s="141">
        <v>5.4000000000000001E-4</v>
      </c>
      <c r="Y199" s="141">
        <f t="shared" si="32"/>
        <v>5.4000000000000001E-4</v>
      </c>
      <c r="Z199" s="141">
        <v>0</v>
      </c>
      <c r="AA199" s="142">
        <f t="shared" si="33"/>
        <v>0</v>
      </c>
      <c r="AR199" s="18" t="s">
        <v>138</v>
      </c>
      <c r="AT199" s="18" t="s">
        <v>135</v>
      </c>
      <c r="AU199" s="18" t="s">
        <v>90</v>
      </c>
      <c r="AY199" s="18" t="s">
        <v>126</v>
      </c>
      <c r="BE199" s="143">
        <f t="shared" si="34"/>
        <v>0</v>
      </c>
      <c r="BF199" s="143">
        <f t="shared" si="35"/>
        <v>0</v>
      </c>
      <c r="BG199" s="143">
        <f t="shared" si="36"/>
        <v>0</v>
      </c>
      <c r="BH199" s="143">
        <f t="shared" si="37"/>
        <v>0</v>
      </c>
      <c r="BI199" s="143">
        <f t="shared" si="38"/>
        <v>0</v>
      </c>
      <c r="BJ199" s="18" t="s">
        <v>79</v>
      </c>
      <c r="BK199" s="143">
        <f t="shared" si="39"/>
        <v>0</v>
      </c>
      <c r="BL199" s="18" t="s">
        <v>132</v>
      </c>
      <c r="BM199" s="18" t="s">
        <v>430</v>
      </c>
    </row>
    <row r="200" spans="2:65" s="1" customFormat="1" ht="22.5" customHeight="1">
      <c r="B200" s="134"/>
      <c r="C200" s="144" t="s">
        <v>431</v>
      </c>
      <c r="D200" s="144" t="s">
        <v>135</v>
      </c>
      <c r="E200" s="145" t="s">
        <v>432</v>
      </c>
      <c r="F200" s="212" t="s">
        <v>433</v>
      </c>
      <c r="G200" s="212"/>
      <c r="H200" s="212"/>
      <c r="I200" s="212"/>
      <c r="J200" s="146" t="s">
        <v>171</v>
      </c>
      <c r="K200" s="147">
        <v>1</v>
      </c>
      <c r="L200" s="213"/>
      <c r="M200" s="213"/>
      <c r="N200" s="213">
        <f t="shared" si="30"/>
        <v>0</v>
      </c>
      <c r="O200" s="199"/>
      <c r="P200" s="199"/>
      <c r="Q200" s="199"/>
      <c r="R200" s="139"/>
      <c r="T200" s="140" t="s">
        <v>5</v>
      </c>
      <c r="U200" s="41" t="s">
        <v>37</v>
      </c>
      <c r="V200" s="141">
        <v>0</v>
      </c>
      <c r="W200" s="141">
        <f t="shared" si="31"/>
        <v>0</v>
      </c>
      <c r="X200" s="141">
        <v>2.2000000000000001E-4</v>
      </c>
      <c r="Y200" s="141">
        <f t="shared" si="32"/>
        <v>2.2000000000000001E-4</v>
      </c>
      <c r="Z200" s="141">
        <v>0</v>
      </c>
      <c r="AA200" s="142">
        <f t="shared" si="33"/>
        <v>0</v>
      </c>
      <c r="AR200" s="18" t="s">
        <v>138</v>
      </c>
      <c r="AT200" s="18" t="s">
        <v>135</v>
      </c>
      <c r="AU200" s="18" t="s">
        <v>90</v>
      </c>
      <c r="AY200" s="18" t="s">
        <v>126</v>
      </c>
      <c r="BE200" s="143">
        <f t="shared" si="34"/>
        <v>0</v>
      </c>
      <c r="BF200" s="143">
        <f t="shared" si="35"/>
        <v>0</v>
      </c>
      <c r="BG200" s="143">
        <f t="shared" si="36"/>
        <v>0</v>
      </c>
      <c r="BH200" s="143">
        <f t="shared" si="37"/>
        <v>0</v>
      </c>
      <c r="BI200" s="143">
        <f t="shared" si="38"/>
        <v>0</v>
      </c>
      <c r="BJ200" s="18" t="s">
        <v>79</v>
      </c>
      <c r="BK200" s="143">
        <f t="shared" si="39"/>
        <v>0</v>
      </c>
      <c r="BL200" s="18" t="s">
        <v>132</v>
      </c>
      <c r="BM200" s="18" t="s">
        <v>434</v>
      </c>
    </row>
    <row r="201" spans="2:65" s="1" customFormat="1" ht="22.5" customHeight="1">
      <c r="B201" s="134"/>
      <c r="C201" s="144" t="s">
        <v>435</v>
      </c>
      <c r="D201" s="144" t="s">
        <v>135</v>
      </c>
      <c r="E201" s="145" t="s">
        <v>436</v>
      </c>
      <c r="F201" s="212" t="s">
        <v>437</v>
      </c>
      <c r="G201" s="212"/>
      <c r="H201" s="212"/>
      <c r="I201" s="212"/>
      <c r="J201" s="146" t="s">
        <v>171</v>
      </c>
      <c r="K201" s="147">
        <v>1</v>
      </c>
      <c r="L201" s="213"/>
      <c r="M201" s="213"/>
      <c r="N201" s="213">
        <f t="shared" si="30"/>
        <v>0</v>
      </c>
      <c r="O201" s="199"/>
      <c r="P201" s="199"/>
      <c r="Q201" s="199"/>
      <c r="R201" s="139"/>
      <c r="T201" s="140" t="s">
        <v>5</v>
      </c>
      <c r="U201" s="41" t="s">
        <v>37</v>
      </c>
      <c r="V201" s="141">
        <v>0</v>
      </c>
      <c r="W201" s="141">
        <f t="shared" si="31"/>
        <v>0</v>
      </c>
      <c r="X201" s="141">
        <v>1.0499999999999999E-3</v>
      </c>
      <c r="Y201" s="141">
        <f t="shared" si="32"/>
        <v>1.0499999999999999E-3</v>
      </c>
      <c r="Z201" s="141">
        <v>0</v>
      </c>
      <c r="AA201" s="142">
        <f t="shared" si="33"/>
        <v>0</v>
      </c>
      <c r="AR201" s="18" t="s">
        <v>138</v>
      </c>
      <c r="AT201" s="18" t="s">
        <v>135</v>
      </c>
      <c r="AU201" s="18" t="s">
        <v>90</v>
      </c>
      <c r="AY201" s="18" t="s">
        <v>126</v>
      </c>
      <c r="BE201" s="143">
        <f t="shared" si="34"/>
        <v>0</v>
      </c>
      <c r="BF201" s="143">
        <f t="shared" si="35"/>
        <v>0</v>
      </c>
      <c r="BG201" s="143">
        <f t="shared" si="36"/>
        <v>0</v>
      </c>
      <c r="BH201" s="143">
        <f t="shared" si="37"/>
        <v>0</v>
      </c>
      <c r="BI201" s="143">
        <f t="shared" si="38"/>
        <v>0</v>
      </c>
      <c r="BJ201" s="18" t="s">
        <v>79</v>
      </c>
      <c r="BK201" s="143">
        <f t="shared" si="39"/>
        <v>0</v>
      </c>
      <c r="BL201" s="18" t="s">
        <v>132</v>
      </c>
      <c r="BM201" s="18" t="s">
        <v>438</v>
      </c>
    </row>
    <row r="202" spans="2:65" s="1" customFormat="1" ht="22.5" customHeight="1">
      <c r="B202" s="134"/>
      <c r="C202" s="135" t="s">
        <v>439</v>
      </c>
      <c r="D202" s="135" t="s">
        <v>128</v>
      </c>
      <c r="E202" s="136" t="s">
        <v>440</v>
      </c>
      <c r="F202" s="198" t="s">
        <v>441</v>
      </c>
      <c r="G202" s="198"/>
      <c r="H202" s="198"/>
      <c r="I202" s="198"/>
      <c r="J202" s="137" t="s">
        <v>171</v>
      </c>
      <c r="K202" s="138">
        <v>12</v>
      </c>
      <c r="L202" s="199"/>
      <c r="M202" s="199"/>
      <c r="N202" s="199">
        <f t="shared" si="30"/>
        <v>0</v>
      </c>
      <c r="O202" s="199"/>
      <c r="P202" s="199"/>
      <c r="Q202" s="199"/>
      <c r="R202" s="139"/>
      <c r="T202" s="140" t="s">
        <v>5</v>
      </c>
      <c r="U202" s="41" t="s">
        <v>37</v>
      </c>
      <c r="V202" s="141">
        <v>0.26800000000000002</v>
      </c>
      <c r="W202" s="141">
        <f t="shared" si="31"/>
        <v>3.2160000000000002</v>
      </c>
      <c r="X202" s="141">
        <v>2.2000000000000001E-4</v>
      </c>
      <c r="Y202" s="141">
        <f t="shared" si="32"/>
        <v>2.64E-3</v>
      </c>
      <c r="Z202" s="141">
        <v>0</v>
      </c>
      <c r="AA202" s="142">
        <f t="shared" si="33"/>
        <v>0</v>
      </c>
      <c r="AR202" s="18" t="s">
        <v>132</v>
      </c>
      <c r="AT202" s="18" t="s">
        <v>128</v>
      </c>
      <c r="AU202" s="18" t="s">
        <v>90</v>
      </c>
      <c r="AY202" s="18" t="s">
        <v>126</v>
      </c>
      <c r="BE202" s="143">
        <f t="shared" si="34"/>
        <v>0</v>
      </c>
      <c r="BF202" s="143">
        <f t="shared" si="35"/>
        <v>0</v>
      </c>
      <c r="BG202" s="143">
        <f t="shared" si="36"/>
        <v>0</v>
      </c>
      <c r="BH202" s="143">
        <f t="shared" si="37"/>
        <v>0</v>
      </c>
      <c r="BI202" s="143">
        <f t="shared" si="38"/>
        <v>0</v>
      </c>
      <c r="BJ202" s="18" t="s">
        <v>79</v>
      </c>
      <c r="BK202" s="143">
        <f t="shared" si="39"/>
        <v>0</v>
      </c>
      <c r="BL202" s="18" t="s">
        <v>132</v>
      </c>
      <c r="BM202" s="18" t="s">
        <v>442</v>
      </c>
    </row>
    <row r="203" spans="2:65" s="1" customFormat="1" ht="31.5" customHeight="1">
      <c r="B203" s="134"/>
      <c r="C203" s="144" t="s">
        <v>443</v>
      </c>
      <c r="D203" s="144" t="s">
        <v>135</v>
      </c>
      <c r="E203" s="145" t="s">
        <v>444</v>
      </c>
      <c r="F203" s="212" t="s">
        <v>445</v>
      </c>
      <c r="G203" s="212"/>
      <c r="H203" s="212"/>
      <c r="I203" s="212"/>
      <c r="J203" s="146" t="s">
        <v>171</v>
      </c>
      <c r="K203" s="147">
        <v>2</v>
      </c>
      <c r="L203" s="213"/>
      <c r="M203" s="213"/>
      <c r="N203" s="213">
        <f t="shared" si="30"/>
        <v>0</v>
      </c>
      <c r="O203" s="199"/>
      <c r="P203" s="199"/>
      <c r="Q203" s="199"/>
      <c r="R203" s="139"/>
      <c r="T203" s="140" t="s">
        <v>5</v>
      </c>
      <c r="U203" s="41" t="s">
        <v>37</v>
      </c>
      <c r="V203" s="141">
        <v>0</v>
      </c>
      <c r="W203" s="141">
        <f t="shared" si="31"/>
        <v>0</v>
      </c>
      <c r="X203" s="141">
        <v>1.8000000000000001E-4</v>
      </c>
      <c r="Y203" s="141">
        <f t="shared" si="32"/>
        <v>3.6000000000000002E-4</v>
      </c>
      <c r="Z203" s="141">
        <v>0</v>
      </c>
      <c r="AA203" s="142">
        <f t="shared" si="33"/>
        <v>0</v>
      </c>
      <c r="AR203" s="18" t="s">
        <v>138</v>
      </c>
      <c r="AT203" s="18" t="s">
        <v>135</v>
      </c>
      <c r="AU203" s="18" t="s">
        <v>90</v>
      </c>
      <c r="AY203" s="18" t="s">
        <v>126</v>
      </c>
      <c r="BE203" s="143">
        <f t="shared" si="34"/>
        <v>0</v>
      </c>
      <c r="BF203" s="143">
        <f t="shared" si="35"/>
        <v>0</v>
      </c>
      <c r="BG203" s="143">
        <f t="shared" si="36"/>
        <v>0</v>
      </c>
      <c r="BH203" s="143">
        <f t="shared" si="37"/>
        <v>0</v>
      </c>
      <c r="BI203" s="143">
        <f t="shared" si="38"/>
        <v>0</v>
      </c>
      <c r="BJ203" s="18" t="s">
        <v>79</v>
      </c>
      <c r="BK203" s="143">
        <f t="shared" si="39"/>
        <v>0</v>
      </c>
      <c r="BL203" s="18" t="s">
        <v>132</v>
      </c>
      <c r="BM203" s="18" t="s">
        <v>446</v>
      </c>
    </row>
    <row r="204" spans="2:65" s="1" customFormat="1" ht="31.5" customHeight="1">
      <c r="B204" s="134"/>
      <c r="C204" s="144" t="s">
        <v>10</v>
      </c>
      <c r="D204" s="144" t="s">
        <v>135</v>
      </c>
      <c r="E204" s="145" t="s">
        <v>447</v>
      </c>
      <c r="F204" s="212" t="s">
        <v>448</v>
      </c>
      <c r="G204" s="212"/>
      <c r="H204" s="212"/>
      <c r="I204" s="212"/>
      <c r="J204" s="146" t="s">
        <v>171</v>
      </c>
      <c r="K204" s="147">
        <v>6</v>
      </c>
      <c r="L204" s="213"/>
      <c r="M204" s="213"/>
      <c r="N204" s="213">
        <f t="shared" si="30"/>
        <v>0</v>
      </c>
      <c r="O204" s="199"/>
      <c r="P204" s="199"/>
      <c r="Q204" s="199"/>
      <c r="R204" s="139"/>
      <c r="T204" s="140" t="s">
        <v>5</v>
      </c>
      <c r="U204" s="41" t="s">
        <v>37</v>
      </c>
      <c r="V204" s="141">
        <v>0</v>
      </c>
      <c r="W204" s="141">
        <f t="shared" si="31"/>
        <v>0</v>
      </c>
      <c r="X204" s="141">
        <v>6.8999999999999997E-4</v>
      </c>
      <c r="Y204" s="141">
        <f t="shared" si="32"/>
        <v>4.1399999999999996E-3</v>
      </c>
      <c r="Z204" s="141">
        <v>0</v>
      </c>
      <c r="AA204" s="142">
        <f t="shared" si="33"/>
        <v>0</v>
      </c>
      <c r="AR204" s="18" t="s">
        <v>138</v>
      </c>
      <c r="AT204" s="18" t="s">
        <v>135</v>
      </c>
      <c r="AU204" s="18" t="s">
        <v>90</v>
      </c>
      <c r="AY204" s="18" t="s">
        <v>126</v>
      </c>
      <c r="BE204" s="143">
        <f t="shared" si="34"/>
        <v>0</v>
      </c>
      <c r="BF204" s="143">
        <f t="shared" si="35"/>
        <v>0</v>
      </c>
      <c r="BG204" s="143">
        <f t="shared" si="36"/>
        <v>0</v>
      </c>
      <c r="BH204" s="143">
        <f t="shared" si="37"/>
        <v>0</v>
      </c>
      <c r="BI204" s="143">
        <f t="shared" si="38"/>
        <v>0</v>
      </c>
      <c r="BJ204" s="18" t="s">
        <v>79</v>
      </c>
      <c r="BK204" s="143">
        <f t="shared" si="39"/>
        <v>0</v>
      </c>
      <c r="BL204" s="18" t="s">
        <v>132</v>
      </c>
      <c r="BM204" s="18" t="s">
        <v>449</v>
      </c>
    </row>
    <row r="205" spans="2:65" s="1" customFormat="1" ht="22.5" customHeight="1">
      <c r="B205" s="134"/>
      <c r="C205" s="144" t="s">
        <v>450</v>
      </c>
      <c r="D205" s="144" t="s">
        <v>135</v>
      </c>
      <c r="E205" s="145" t="s">
        <v>451</v>
      </c>
      <c r="F205" s="212" t="s">
        <v>452</v>
      </c>
      <c r="G205" s="212"/>
      <c r="H205" s="212"/>
      <c r="I205" s="212"/>
      <c r="J205" s="146" t="s">
        <v>171</v>
      </c>
      <c r="K205" s="147">
        <v>2</v>
      </c>
      <c r="L205" s="213"/>
      <c r="M205" s="213"/>
      <c r="N205" s="213">
        <f t="shared" si="30"/>
        <v>0</v>
      </c>
      <c r="O205" s="199"/>
      <c r="P205" s="199"/>
      <c r="Q205" s="199"/>
      <c r="R205" s="139"/>
      <c r="T205" s="140" t="s">
        <v>5</v>
      </c>
      <c r="U205" s="41" t="s">
        <v>37</v>
      </c>
      <c r="V205" s="141">
        <v>0</v>
      </c>
      <c r="W205" s="141">
        <f t="shared" si="31"/>
        <v>0</v>
      </c>
      <c r="X205" s="141">
        <v>1.1999999999999999E-3</v>
      </c>
      <c r="Y205" s="141">
        <f t="shared" si="32"/>
        <v>2.3999999999999998E-3</v>
      </c>
      <c r="Z205" s="141">
        <v>0</v>
      </c>
      <c r="AA205" s="142">
        <f t="shared" si="33"/>
        <v>0</v>
      </c>
      <c r="AR205" s="18" t="s">
        <v>138</v>
      </c>
      <c r="AT205" s="18" t="s">
        <v>135</v>
      </c>
      <c r="AU205" s="18" t="s">
        <v>90</v>
      </c>
      <c r="AY205" s="18" t="s">
        <v>126</v>
      </c>
      <c r="BE205" s="143">
        <f t="shared" si="34"/>
        <v>0</v>
      </c>
      <c r="BF205" s="143">
        <f t="shared" si="35"/>
        <v>0</v>
      </c>
      <c r="BG205" s="143">
        <f t="shared" si="36"/>
        <v>0</v>
      </c>
      <c r="BH205" s="143">
        <f t="shared" si="37"/>
        <v>0</v>
      </c>
      <c r="BI205" s="143">
        <f t="shared" si="38"/>
        <v>0</v>
      </c>
      <c r="BJ205" s="18" t="s">
        <v>79</v>
      </c>
      <c r="BK205" s="143">
        <f t="shared" si="39"/>
        <v>0</v>
      </c>
      <c r="BL205" s="18" t="s">
        <v>132</v>
      </c>
      <c r="BM205" s="18" t="s">
        <v>453</v>
      </c>
    </row>
    <row r="206" spans="2:65" s="1" customFormat="1" ht="22.5" customHeight="1">
      <c r="B206" s="134"/>
      <c r="C206" s="144" t="s">
        <v>454</v>
      </c>
      <c r="D206" s="144" t="s">
        <v>135</v>
      </c>
      <c r="E206" s="145" t="s">
        <v>455</v>
      </c>
      <c r="F206" s="212" t="s">
        <v>456</v>
      </c>
      <c r="G206" s="212"/>
      <c r="H206" s="212"/>
      <c r="I206" s="212"/>
      <c r="J206" s="146" t="s">
        <v>171</v>
      </c>
      <c r="K206" s="147">
        <v>2</v>
      </c>
      <c r="L206" s="213"/>
      <c r="M206" s="213"/>
      <c r="N206" s="213">
        <f t="shared" si="30"/>
        <v>0</v>
      </c>
      <c r="O206" s="199"/>
      <c r="P206" s="199"/>
      <c r="Q206" s="199"/>
      <c r="R206" s="139"/>
      <c r="T206" s="140" t="s">
        <v>5</v>
      </c>
      <c r="U206" s="41" t="s">
        <v>37</v>
      </c>
      <c r="V206" s="141">
        <v>0</v>
      </c>
      <c r="W206" s="141">
        <f t="shared" si="31"/>
        <v>0</v>
      </c>
      <c r="X206" s="141">
        <v>3.4000000000000002E-4</v>
      </c>
      <c r="Y206" s="141">
        <f t="shared" si="32"/>
        <v>6.8000000000000005E-4</v>
      </c>
      <c r="Z206" s="141">
        <v>0</v>
      </c>
      <c r="AA206" s="142">
        <f t="shared" si="33"/>
        <v>0</v>
      </c>
      <c r="AR206" s="18" t="s">
        <v>138</v>
      </c>
      <c r="AT206" s="18" t="s">
        <v>135</v>
      </c>
      <c r="AU206" s="18" t="s">
        <v>90</v>
      </c>
      <c r="AY206" s="18" t="s">
        <v>126</v>
      </c>
      <c r="BE206" s="143">
        <f t="shared" si="34"/>
        <v>0</v>
      </c>
      <c r="BF206" s="143">
        <f t="shared" si="35"/>
        <v>0</v>
      </c>
      <c r="BG206" s="143">
        <f t="shared" si="36"/>
        <v>0</v>
      </c>
      <c r="BH206" s="143">
        <f t="shared" si="37"/>
        <v>0</v>
      </c>
      <c r="BI206" s="143">
        <f t="shared" si="38"/>
        <v>0</v>
      </c>
      <c r="BJ206" s="18" t="s">
        <v>79</v>
      </c>
      <c r="BK206" s="143">
        <f t="shared" si="39"/>
        <v>0</v>
      </c>
      <c r="BL206" s="18" t="s">
        <v>132</v>
      </c>
      <c r="BM206" s="18" t="s">
        <v>457</v>
      </c>
    </row>
    <row r="207" spans="2:65" s="1" customFormat="1" ht="22.5" customHeight="1">
      <c r="B207" s="134"/>
      <c r="C207" s="135" t="s">
        <v>458</v>
      </c>
      <c r="D207" s="135" t="s">
        <v>128</v>
      </c>
      <c r="E207" s="136" t="s">
        <v>459</v>
      </c>
      <c r="F207" s="198" t="s">
        <v>460</v>
      </c>
      <c r="G207" s="198"/>
      <c r="H207" s="198"/>
      <c r="I207" s="198"/>
      <c r="J207" s="137" t="s">
        <v>171</v>
      </c>
      <c r="K207" s="138">
        <v>10</v>
      </c>
      <c r="L207" s="199"/>
      <c r="M207" s="199"/>
      <c r="N207" s="199">
        <f t="shared" si="30"/>
        <v>0</v>
      </c>
      <c r="O207" s="199"/>
      <c r="P207" s="199"/>
      <c r="Q207" s="199"/>
      <c r="R207" s="139"/>
      <c r="T207" s="140" t="s">
        <v>5</v>
      </c>
      <c r="U207" s="41" t="s">
        <v>37</v>
      </c>
      <c r="V207" s="141">
        <v>0.35</v>
      </c>
      <c r="W207" s="141">
        <f t="shared" si="31"/>
        <v>3.5</v>
      </c>
      <c r="X207" s="141">
        <v>2.5000000000000001E-4</v>
      </c>
      <c r="Y207" s="141">
        <f t="shared" si="32"/>
        <v>2.5000000000000001E-3</v>
      </c>
      <c r="Z207" s="141">
        <v>0</v>
      </c>
      <c r="AA207" s="142">
        <f t="shared" si="33"/>
        <v>0</v>
      </c>
      <c r="AR207" s="18" t="s">
        <v>132</v>
      </c>
      <c r="AT207" s="18" t="s">
        <v>128</v>
      </c>
      <c r="AU207" s="18" t="s">
        <v>90</v>
      </c>
      <c r="AY207" s="18" t="s">
        <v>126</v>
      </c>
      <c r="BE207" s="143">
        <f t="shared" si="34"/>
        <v>0</v>
      </c>
      <c r="BF207" s="143">
        <f t="shared" si="35"/>
        <v>0</v>
      </c>
      <c r="BG207" s="143">
        <f t="shared" si="36"/>
        <v>0</v>
      </c>
      <c r="BH207" s="143">
        <f t="shared" si="37"/>
        <v>0</v>
      </c>
      <c r="BI207" s="143">
        <f t="shared" si="38"/>
        <v>0</v>
      </c>
      <c r="BJ207" s="18" t="s">
        <v>79</v>
      </c>
      <c r="BK207" s="143">
        <f t="shared" si="39"/>
        <v>0</v>
      </c>
      <c r="BL207" s="18" t="s">
        <v>132</v>
      </c>
      <c r="BM207" s="18" t="s">
        <v>461</v>
      </c>
    </row>
    <row r="208" spans="2:65" s="1" customFormat="1" ht="31.5" customHeight="1">
      <c r="B208" s="134"/>
      <c r="C208" s="144" t="s">
        <v>462</v>
      </c>
      <c r="D208" s="144" t="s">
        <v>135</v>
      </c>
      <c r="E208" s="145" t="s">
        <v>463</v>
      </c>
      <c r="F208" s="212" t="s">
        <v>464</v>
      </c>
      <c r="G208" s="212"/>
      <c r="H208" s="212"/>
      <c r="I208" s="212"/>
      <c r="J208" s="146" t="s">
        <v>171</v>
      </c>
      <c r="K208" s="147">
        <v>5</v>
      </c>
      <c r="L208" s="213"/>
      <c r="M208" s="213"/>
      <c r="N208" s="213">
        <f t="shared" si="30"/>
        <v>0</v>
      </c>
      <c r="O208" s="199"/>
      <c r="P208" s="199"/>
      <c r="Q208" s="199"/>
      <c r="R208" s="139"/>
      <c r="T208" s="140" t="s">
        <v>5</v>
      </c>
      <c r="U208" s="41" t="s">
        <v>37</v>
      </c>
      <c r="V208" s="141">
        <v>0</v>
      </c>
      <c r="W208" s="141">
        <f t="shared" si="31"/>
        <v>0</v>
      </c>
      <c r="X208" s="141">
        <v>1.0499999999999999E-3</v>
      </c>
      <c r="Y208" s="141">
        <f t="shared" si="32"/>
        <v>5.2499999999999995E-3</v>
      </c>
      <c r="Z208" s="141">
        <v>0</v>
      </c>
      <c r="AA208" s="142">
        <f t="shared" si="33"/>
        <v>0</v>
      </c>
      <c r="AR208" s="18" t="s">
        <v>138</v>
      </c>
      <c r="AT208" s="18" t="s">
        <v>135</v>
      </c>
      <c r="AU208" s="18" t="s">
        <v>90</v>
      </c>
      <c r="AY208" s="18" t="s">
        <v>126</v>
      </c>
      <c r="BE208" s="143">
        <f t="shared" si="34"/>
        <v>0</v>
      </c>
      <c r="BF208" s="143">
        <f t="shared" si="35"/>
        <v>0</v>
      </c>
      <c r="BG208" s="143">
        <f t="shared" si="36"/>
        <v>0</v>
      </c>
      <c r="BH208" s="143">
        <f t="shared" si="37"/>
        <v>0</v>
      </c>
      <c r="BI208" s="143">
        <f t="shared" si="38"/>
        <v>0</v>
      </c>
      <c r="BJ208" s="18" t="s">
        <v>79</v>
      </c>
      <c r="BK208" s="143">
        <f t="shared" si="39"/>
        <v>0</v>
      </c>
      <c r="BL208" s="18" t="s">
        <v>132</v>
      </c>
      <c r="BM208" s="18" t="s">
        <v>465</v>
      </c>
    </row>
    <row r="209" spans="2:65" s="1" customFormat="1" ht="22.5" customHeight="1">
      <c r="B209" s="134"/>
      <c r="C209" s="144" t="s">
        <v>466</v>
      </c>
      <c r="D209" s="144" t="s">
        <v>135</v>
      </c>
      <c r="E209" s="145" t="s">
        <v>467</v>
      </c>
      <c r="F209" s="212" t="s">
        <v>468</v>
      </c>
      <c r="G209" s="212"/>
      <c r="H209" s="212"/>
      <c r="I209" s="212"/>
      <c r="J209" s="146" t="s">
        <v>171</v>
      </c>
      <c r="K209" s="147">
        <v>3</v>
      </c>
      <c r="L209" s="213"/>
      <c r="M209" s="213"/>
      <c r="N209" s="213">
        <f t="shared" si="30"/>
        <v>0</v>
      </c>
      <c r="O209" s="199"/>
      <c r="P209" s="199"/>
      <c r="Q209" s="199"/>
      <c r="R209" s="139"/>
      <c r="T209" s="140" t="s">
        <v>5</v>
      </c>
      <c r="U209" s="41" t="s">
        <v>37</v>
      </c>
      <c r="V209" s="141">
        <v>0</v>
      </c>
      <c r="W209" s="141">
        <f t="shared" si="31"/>
        <v>0</v>
      </c>
      <c r="X209" s="141">
        <v>1.0499999999999999E-3</v>
      </c>
      <c r="Y209" s="141">
        <f t="shared" si="32"/>
        <v>3.15E-3</v>
      </c>
      <c r="Z209" s="141">
        <v>0</v>
      </c>
      <c r="AA209" s="142">
        <f t="shared" si="33"/>
        <v>0</v>
      </c>
      <c r="AR209" s="18" t="s">
        <v>138</v>
      </c>
      <c r="AT209" s="18" t="s">
        <v>135</v>
      </c>
      <c r="AU209" s="18" t="s">
        <v>90</v>
      </c>
      <c r="AY209" s="18" t="s">
        <v>126</v>
      </c>
      <c r="BE209" s="143">
        <f t="shared" si="34"/>
        <v>0</v>
      </c>
      <c r="BF209" s="143">
        <f t="shared" si="35"/>
        <v>0</v>
      </c>
      <c r="BG209" s="143">
        <f t="shared" si="36"/>
        <v>0</v>
      </c>
      <c r="BH209" s="143">
        <f t="shared" si="37"/>
        <v>0</v>
      </c>
      <c r="BI209" s="143">
        <f t="shared" si="38"/>
        <v>0</v>
      </c>
      <c r="BJ209" s="18" t="s">
        <v>79</v>
      </c>
      <c r="BK209" s="143">
        <f t="shared" si="39"/>
        <v>0</v>
      </c>
      <c r="BL209" s="18" t="s">
        <v>132</v>
      </c>
      <c r="BM209" s="18" t="s">
        <v>469</v>
      </c>
    </row>
    <row r="210" spans="2:65" s="1" customFormat="1" ht="22.5" customHeight="1">
      <c r="B210" s="134"/>
      <c r="C210" s="144" t="s">
        <v>470</v>
      </c>
      <c r="D210" s="144" t="s">
        <v>135</v>
      </c>
      <c r="E210" s="145" t="s">
        <v>471</v>
      </c>
      <c r="F210" s="212" t="s">
        <v>472</v>
      </c>
      <c r="G210" s="212"/>
      <c r="H210" s="212"/>
      <c r="I210" s="212"/>
      <c r="J210" s="146" t="s">
        <v>171</v>
      </c>
      <c r="K210" s="147">
        <v>2</v>
      </c>
      <c r="L210" s="213"/>
      <c r="M210" s="213"/>
      <c r="N210" s="213">
        <f t="shared" si="30"/>
        <v>0</v>
      </c>
      <c r="O210" s="199"/>
      <c r="P210" s="199"/>
      <c r="Q210" s="199"/>
      <c r="R210" s="139"/>
      <c r="T210" s="140" t="s">
        <v>5</v>
      </c>
      <c r="U210" s="41" t="s">
        <v>37</v>
      </c>
      <c r="V210" s="141">
        <v>0</v>
      </c>
      <c r="W210" s="141">
        <f t="shared" si="31"/>
        <v>0</v>
      </c>
      <c r="X210" s="141">
        <v>4.8000000000000001E-4</v>
      </c>
      <c r="Y210" s="141">
        <f t="shared" si="32"/>
        <v>9.6000000000000002E-4</v>
      </c>
      <c r="Z210" s="141">
        <v>0</v>
      </c>
      <c r="AA210" s="142">
        <f t="shared" si="33"/>
        <v>0</v>
      </c>
      <c r="AR210" s="18" t="s">
        <v>138</v>
      </c>
      <c r="AT210" s="18" t="s">
        <v>135</v>
      </c>
      <c r="AU210" s="18" t="s">
        <v>90</v>
      </c>
      <c r="AY210" s="18" t="s">
        <v>126</v>
      </c>
      <c r="BE210" s="143">
        <f t="shared" si="34"/>
        <v>0</v>
      </c>
      <c r="BF210" s="143">
        <f t="shared" si="35"/>
        <v>0</v>
      </c>
      <c r="BG210" s="143">
        <f t="shared" si="36"/>
        <v>0</v>
      </c>
      <c r="BH210" s="143">
        <f t="shared" si="37"/>
        <v>0</v>
      </c>
      <c r="BI210" s="143">
        <f t="shared" si="38"/>
        <v>0</v>
      </c>
      <c r="BJ210" s="18" t="s">
        <v>79</v>
      </c>
      <c r="BK210" s="143">
        <f t="shared" si="39"/>
        <v>0</v>
      </c>
      <c r="BL210" s="18" t="s">
        <v>132</v>
      </c>
      <c r="BM210" s="18" t="s">
        <v>473</v>
      </c>
    </row>
    <row r="211" spans="2:65" s="1" customFormat="1" ht="22.5" customHeight="1">
      <c r="B211" s="134"/>
      <c r="C211" s="135" t="s">
        <v>474</v>
      </c>
      <c r="D211" s="135" t="s">
        <v>128</v>
      </c>
      <c r="E211" s="136" t="s">
        <v>475</v>
      </c>
      <c r="F211" s="198" t="s">
        <v>476</v>
      </c>
      <c r="G211" s="198"/>
      <c r="H211" s="198"/>
      <c r="I211" s="198"/>
      <c r="J211" s="137" t="s">
        <v>171</v>
      </c>
      <c r="K211" s="138">
        <v>4</v>
      </c>
      <c r="L211" s="199"/>
      <c r="M211" s="199"/>
      <c r="N211" s="199">
        <f t="shared" si="30"/>
        <v>0</v>
      </c>
      <c r="O211" s="199"/>
      <c r="P211" s="199"/>
      <c r="Q211" s="199"/>
      <c r="R211" s="139"/>
      <c r="T211" s="140" t="s">
        <v>5</v>
      </c>
      <c r="U211" s="41" t="s">
        <v>37</v>
      </c>
      <c r="V211" s="141">
        <v>0.42199999999999999</v>
      </c>
      <c r="W211" s="141">
        <f t="shared" si="31"/>
        <v>1.6879999999999999</v>
      </c>
      <c r="X211" s="141">
        <v>3.5E-4</v>
      </c>
      <c r="Y211" s="141">
        <f t="shared" si="32"/>
        <v>1.4E-3</v>
      </c>
      <c r="Z211" s="141">
        <v>0</v>
      </c>
      <c r="AA211" s="142">
        <f t="shared" si="33"/>
        <v>0</v>
      </c>
      <c r="AR211" s="18" t="s">
        <v>132</v>
      </c>
      <c r="AT211" s="18" t="s">
        <v>128</v>
      </c>
      <c r="AU211" s="18" t="s">
        <v>90</v>
      </c>
      <c r="AY211" s="18" t="s">
        <v>126</v>
      </c>
      <c r="BE211" s="143">
        <f t="shared" si="34"/>
        <v>0</v>
      </c>
      <c r="BF211" s="143">
        <f t="shared" si="35"/>
        <v>0</v>
      </c>
      <c r="BG211" s="143">
        <f t="shared" si="36"/>
        <v>0</v>
      </c>
      <c r="BH211" s="143">
        <f t="shared" si="37"/>
        <v>0</v>
      </c>
      <c r="BI211" s="143">
        <f t="shared" si="38"/>
        <v>0</v>
      </c>
      <c r="BJ211" s="18" t="s">
        <v>79</v>
      </c>
      <c r="BK211" s="143">
        <f t="shared" si="39"/>
        <v>0</v>
      </c>
      <c r="BL211" s="18" t="s">
        <v>132</v>
      </c>
      <c r="BM211" s="18" t="s">
        <v>477</v>
      </c>
    </row>
    <row r="212" spans="2:65" s="1" customFormat="1" ht="31.5" customHeight="1">
      <c r="B212" s="134"/>
      <c r="C212" s="144" t="s">
        <v>478</v>
      </c>
      <c r="D212" s="144" t="s">
        <v>135</v>
      </c>
      <c r="E212" s="145" t="s">
        <v>479</v>
      </c>
      <c r="F212" s="212" t="s">
        <v>480</v>
      </c>
      <c r="G212" s="212"/>
      <c r="H212" s="212"/>
      <c r="I212" s="212"/>
      <c r="J212" s="146" t="s">
        <v>171</v>
      </c>
      <c r="K212" s="147">
        <v>4</v>
      </c>
      <c r="L212" s="213"/>
      <c r="M212" s="213"/>
      <c r="N212" s="213">
        <f t="shared" si="30"/>
        <v>0</v>
      </c>
      <c r="O212" s="199"/>
      <c r="P212" s="199"/>
      <c r="Q212" s="199"/>
      <c r="R212" s="139"/>
      <c r="T212" s="140" t="s">
        <v>5</v>
      </c>
      <c r="U212" s="41" t="s">
        <v>37</v>
      </c>
      <c r="V212" s="141">
        <v>0</v>
      </c>
      <c r="W212" s="141">
        <f t="shared" si="31"/>
        <v>0</v>
      </c>
      <c r="X212" s="141">
        <v>1.66E-3</v>
      </c>
      <c r="Y212" s="141">
        <f t="shared" si="32"/>
        <v>6.6400000000000001E-3</v>
      </c>
      <c r="Z212" s="141">
        <v>0</v>
      </c>
      <c r="AA212" s="142">
        <f t="shared" si="33"/>
        <v>0</v>
      </c>
      <c r="AR212" s="18" t="s">
        <v>138</v>
      </c>
      <c r="AT212" s="18" t="s">
        <v>135</v>
      </c>
      <c r="AU212" s="18" t="s">
        <v>90</v>
      </c>
      <c r="AY212" s="18" t="s">
        <v>126</v>
      </c>
      <c r="BE212" s="143">
        <f t="shared" si="34"/>
        <v>0</v>
      </c>
      <c r="BF212" s="143">
        <f t="shared" si="35"/>
        <v>0</v>
      </c>
      <c r="BG212" s="143">
        <f t="shared" si="36"/>
        <v>0</v>
      </c>
      <c r="BH212" s="143">
        <f t="shared" si="37"/>
        <v>0</v>
      </c>
      <c r="BI212" s="143">
        <f t="shared" si="38"/>
        <v>0</v>
      </c>
      <c r="BJ212" s="18" t="s">
        <v>79</v>
      </c>
      <c r="BK212" s="143">
        <f t="shared" si="39"/>
        <v>0</v>
      </c>
      <c r="BL212" s="18" t="s">
        <v>132</v>
      </c>
      <c r="BM212" s="18" t="s">
        <v>481</v>
      </c>
    </row>
    <row r="213" spans="2:65" s="1" customFormat="1" ht="22.5" customHeight="1">
      <c r="B213" s="134"/>
      <c r="C213" s="135" t="s">
        <v>482</v>
      </c>
      <c r="D213" s="135" t="s">
        <v>128</v>
      </c>
      <c r="E213" s="136" t="s">
        <v>483</v>
      </c>
      <c r="F213" s="198" t="s">
        <v>484</v>
      </c>
      <c r="G213" s="198"/>
      <c r="H213" s="198"/>
      <c r="I213" s="198"/>
      <c r="J213" s="137" t="s">
        <v>171</v>
      </c>
      <c r="K213" s="138">
        <v>1</v>
      </c>
      <c r="L213" s="199"/>
      <c r="M213" s="199"/>
      <c r="N213" s="199">
        <f t="shared" si="30"/>
        <v>0</v>
      </c>
      <c r="O213" s="199"/>
      <c r="P213" s="199"/>
      <c r="Q213" s="199"/>
      <c r="R213" s="139"/>
      <c r="T213" s="140" t="s">
        <v>5</v>
      </c>
      <c r="U213" s="41" t="s">
        <v>37</v>
      </c>
      <c r="V213" s="141">
        <v>0.25800000000000001</v>
      </c>
      <c r="W213" s="141">
        <f t="shared" si="31"/>
        <v>0.25800000000000001</v>
      </c>
      <c r="X213" s="141">
        <v>1.6000000000000001E-4</v>
      </c>
      <c r="Y213" s="141">
        <f t="shared" si="32"/>
        <v>1.6000000000000001E-4</v>
      </c>
      <c r="Z213" s="141">
        <v>0</v>
      </c>
      <c r="AA213" s="142">
        <f t="shared" si="33"/>
        <v>0</v>
      </c>
      <c r="AR213" s="18" t="s">
        <v>132</v>
      </c>
      <c r="AT213" s="18" t="s">
        <v>128</v>
      </c>
      <c r="AU213" s="18" t="s">
        <v>90</v>
      </c>
      <c r="AY213" s="18" t="s">
        <v>126</v>
      </c>
      <c r="BE213" s="143">
        <f t="shared" si="34"/>
        <v>0</v>
      </c>
      <c r="BF213" s="143">
        <f t="shared" si="35"/>
        <v>0</v>
      </c>
      <c r="BG213" s="143">
        <f t="shared" si="36"/>
        <v>0</v>
      </c>
      <c r="BH213" s="143">
        <f t="shared" si="37"/>
        <v>0</v>
      </c>
      <c r="BI213" s="143">
        <f t="shared" si="38"/>
        <v>0</v>
      </c>
      <c r="BJ213" s="18" t="s">
        <v>79</v>
      </c>
      <c r="BK213" s="143">
        <f t="shared" si="39"/>
        <v>0</v>
      </c>
      <c r="BL213" s="18" t="s">
        <v>132</v>
      </c>
      <c r="BM213" s="18" t="s">
        <v>485</v>
      </c>
    </row>
    <row r="214" spans="2:65" s="1" customFormat="1" ht="31.5" customHeight="1">
      <c r="B214" s="134"/>
      <c r="C214" s="144" t="s">
        <v>486</v>
      </c>
      <c r="D214" s="144" t="s">
        <v>135</v>
      </c>
      <c r="E214" s="145" t="s">
        <v>487</v>
      </c>
      <c r="F214" s="212" t="s">
        <v>488</v>
      </c>
      <c r="G214" s="212"/>
      <c r="H214" s="212"/>
      <c r="I214" s="212"/>
      <c r="J214" s="146" t="s">
        <v>222</v>
      </c>
      <c r="K214" s="147">
        <v>1</v>
      </c>
      <c r="L214" s="213"/>
      <c r="M214" s="213"/>
      <c r="N214" s="213">
        <f t="shared" si="30"/>
        <v>0</v>
      </c>
      <c r="O214" s="199"/>
      <c r="P214" s="199"/>
      <c r="Q214" s="199"/>
      <c r="R214" s="139"/>
      <c r="T214" s="140" t="s">
        <v>5</v>
      </c>
      <c r="U214" s="41" t="s">
        <v>37</v>
      </c>
      <c r="V214" s="141">
        <v>0</v>
      </c>
      <c r="W214" s="141">
        <f t="shared" si="31"/>
        <v>0</v>
      </c>
      <c r="X214" s="141">
        <v>8.0000000000000004E-4</v>
      </c>
      <c r="Y214" s="141">
        <f t="shared" si="32"/>
        <v>8.0000000000000004E-4</v>
      </c>
      <c r="Z214" s="141">
        <v>0</v>
      </c>
      <c r="AA214" s="142">
        <f t="shared" si="33"/>
        <v>0</v>
      </c>
      <c r="AR214" s="18" t="s">
        <v>138</v>
      </c>
      <c r="AT214" s="18" t="s">
        <v>135</v>
      </c>
      <c r="AU214" s="18" t="s">
        <v>90</v>
      </c>
      <c r="AY214" s="18" t="s">
        <v>126</v>
      </c>
      <c r="BE214" s="143">
        <f t="shared" si="34"/>
        <v>0</v>
      </c>
      <c r="BF214" s="143">
        <f t="shared" si="35"/>
        <v>0</v>
      </c>
      <c r="BG214" s="143">
        <f t="shared" si="36"/>
        <v>0</v>
      </c>
      <c r="BH214" s="143">
        <f t="shared" si="37"/>
        <v>0</v>
      </c>
      <c r="BI214" s="143">
        <f t="shared" si="38"/>
        <v>0</v>
      </c>
      <c r="BJ214" s="18" t="s">
        <v>79</v>
      </c>
      <c r="BK214" s="143">
        <f t="shared" si="39"/>
        <v>0</v>
      </c>
      <c r="BL214" s="18" t="s">
        <v>132</v>
      </c>
      <c r="BM214" s="18" t="s">
        <v>489</v>
      </c>
    </row>
    <row r="215" spans="2:65" s="1" customFormat="1" ht="22.5" customHeight="1">
      <c r="B215" s="134"/>
      <c r="C215" s="135" t="s">
        <v>490</v>
      </c>
      <c r="D215" s="135" t="s">
        <v>128</v>
      </c>
      <c r="E215" s="136" t="s">
        <v>491</v>
      </c>
      <c r="F215" s="198" t="s">
        <v>492</v>
      </c>
      <c r="G215" s="198"/>
      <c r="H215" s="198"/>
      <c r="I215" s="198"/>
      <c r="J215" s="137" t="s">
        <v>171</v>
      </c>
      <c r="K215" s="138">
        <v>2</v>
      </c>
      <c r="L215" s="199"/>
      <c r="M215" s="199"/>
      <c r="N215" s="199">
        <f t="shared" si="30"/>
        <v>0</v>
      </c>
      <c r="O215" s="199"/>
      <c r="P215" s="199"/>
      <c r="Q215" s="199"/>
      <c r="R215" s="139"/>
      <c r="T215" s="140" t="s">
        <v>5</v>
      </c>
      <c r="U215" s="41" t="s">
        <v>37</v>
      </c>
      <c r="V215" s="141">
        <v>0.28799999999999998</v>
      </c>
      <c r="W215" s="141">
        <f t="shared" si="31"/>
        <v>0.57599999999999996</v>
      </c>
      <c r="X215" s="141">
        <v>2.3000000000000001E-4</v>
      </c>
      <c r="Y215" s="141">
        <f t="shared" si="32"/>
        <v>4.6000000000000001E-4</v>
      </c>
      <c r="Z215" s="141">
        <v>0</v>
      </c>
      <c r="AA215" s="142">
        <f t="shared" si="33"/>
        <v>0</v>
      </c>
      <c r="AR215" s="18" t="s">
        <v>132</v>
      </c>
      <c r="AT215" s="18" t="s">
        <v>128</v>
      </c>
      <c r="AU215" s="18" t="s">
        <v>90</v>
      </c>
      <c r="AY215" s="18" t="s">
        <v>126</v>
      </c>
      <c r="BE215" s="143">
        <f t="shared" si="34"/>
        <v>0</v>
      </c>
      <c r="BF215" s="143">
        <f t="shared" si="35"/>
        <v>0</v>
      </c>
      <c r="BG215" s="143">
        <f t="shared" si="36"/>
        <v>0</v>
      </c>
      <c r="BH215" s="143">
        <f t="shared" si="37"/>
        <v>0</v>
      </c>
      <c r="BI215" s="143">
        <f t="shared" si="38"/>
        <v>0</v>
      </c>
      <c r="BJ215" s="18" t="s">
        <v>79</v>
      </c>
      <c r="BK215" s="143">
        <f t="shared" si="39"/>
        <v>0</v>
      </c>
      <c r="BL215" s="18" t="s">
        <v>132</v>
      </c>
      <c r="BM215" s="18" t="s">
        <v>493</v>
      </c>
    </row>
    <row r="216" spans="2:65" s="1" customFormat="1" ht="31.5" customHeight="1">
      <c r="B216" s="134"/>
      <c r="C216" s="144" t="s">
        <v>494</v>
      </c>
      <c r="D216" s="144" t="s">
        <v>135</v>
      </c>
      <c r="E216" s="145" t="s">
        <v>495</v>
      </c>
      <c r="F216" s="212" t="s">
        <v>496</v>
      </c>
      <c r="G216" s="212"/>
      <c r="H216" s="212"/>
      <c r="I216" s="212"/>
      <c r="J216" s="146" t="s">
        <v>171</v>
      </c>
      <c r="K216" s="147">
        <v>1</v>
      </c>
      <c r="L216" s="213"/>
      <c r="M216" s="213"/>
      <c r="N216" s="213">
        <f t="shared" si="30"/>
        <v>0</v>
      </c>
      <c r="O216" s="199"/>
      <c r="P216" s="199"/>
      <c r="Q216" s="199"/>
      <c r="R216" s="139"/>
      <c r="T216" s="140" t="s">
        <v>5</v>
      </c>
      <c r="U216" s="41" t="s">
        <v>37</v>
      </c>
      <c r="V216" s="141">
        <v>0</v>
      </c>
      <c r="W216" s="141">
        <f t="shared" si="31"/>
        <v>0</v>
      </c>
      <c r="X216" s="141">
        <v>7.3999999999999999E-4</v>
      </c>
      <c r="Y216" s="141">
        <f t="shared" si="32"/>
        <v>7.3999999999999999E-4</v>
      </c>
      <c r="Z216" s="141">
        <v>0</v>
      </c>
      <c r="AA216" s="142">
        <f t="shared" si="33"/>
        <v>0</v>
      </c>
      <c r="AR216" s="18" t="s">
        <v>138</v>
      </c>
      <c r="AT216" s="18" t="s">
        <v>135</v>
      </c>
      <c r="AU216" s="18" t="s">
        <v>90</v>
      </c>
      <c r="AY216" s="18" t="s">
        <v>126</v>
      </c>
      <c r="BE216" s="143">
        <f t="shared" si="34"/>
        <v>0</v>
      </c>
      <c r="BF216" s="143">
        <f t="shared" si="35"/>
        <v>0</v>
      </c>
      <c r="BG216" s="143">
        <f t="shared" si="36"/>
        <v>0</v>
      </c>
      <c r="BH216" s="143">
        <f t="shared" si="37"/>
        <v>0</v>
      </c>
      <c r="BI216" s="143">
        <f t="shared" si="38"/>
        <v>0</v>
      </c>
      <c r="BJ216" s="18" t="s">
        <v>79</v>
      </c>
      <c r="BK216" s="143">
        <f t="shared" si="39"/>
        <v>0</v>
      </c>
      <c r="BL216" s="18" t="s">
        <v>132</v>
      </c>
      <c r="BM216" s="18" t="s">
        <v>497</v>
      </c>
    </row>
    <row r="217" spans="2:65" s="1" customFormat="1" ht="31.5" customHeight="1">
      <c r="B217" s="134"/>
      <c r="C217" s="144" t="s">
        <v>498</v>
      </c>
      <c r="D217" s="144" t="s">
        <v>135</v>
      </c>
      <c r="E217" s="145" t="s">
        <v>499</v>
      </c>
      <c r="F217" s="212" t="s">
        <v>500</v>
      </c>
      <c r="G217" s="212"/>
      <c r="H217" s="212"/>
      <c r="I217" s="212"/>
      <c r="J217" s="146" t="s">
        <v>171</v>
      </c>
      <c r="K217" s="147">
        <v>1</v>
      </c>
      <c r="L217" s="213"/>
      <c r="M217" s="213"/>
      <c r="N217" s="213">
        <f t="shared" si="30"/>
        <v>0</v>
      </c>
      <c r="O217" s="199"/>
      <c r="P217" s="199"/>
      <c r="Q217" s="199"/>
      <c r="R217" s="139"/>
      <c r="T217" s="140" t="s">
        <v>5</v>
      </c>
      <c r="U217" s="41" t="s">
        <v>37</v>
      </c>
      <c r="V217" s="141">
        <v>0</v>
      </c>
      <c r="W217" s="141">
        <f t="shared" si="31"/>
        <v>0</v>
      </c>
      <c r="X217" s="141">
        <v>7.3999999999999999E-4</v>
      </c>
      <c r="Y217" s="141">
        <f t="shared" si="32"/>
        <v>7.3999999999999999E-4</v>
      </c>
      <c r="Z217" s="141">
        <v>0</v>
      </c>
      <c r="AA217" s="142">
        <f t="shared" si="33"/>
        <v>0</v>
      </c>
      <c r="AR217" s="18" t="s">
        <v>138</v>
      </c>
      <c r="AT217" s="18" t="s">
        <v>135</v>
      </c>
      <c r="AU217" s="18" t="s">
        <v>90</v>
      </c>
      <c r="AY217" s="18" t="s">
        <v>126</v>
      </c>
      <c r="BE217" s="143">
        <f t="shared" si="34"/>
        <v>0</v>
      </c>
      <c r="BF217" s="143">
        <f t="shared" si="35"/>
        <v>0</v>
      </c>
      <c r="BG217" s="143">
        <f t="shared" si="36"/>
        <v>0</v>
      </c>
      <c r="BH217" s="143">
        <f t="shared" si="37"/>
        <v>0</v>
      </c>
      <c r="BI217" s="143">
        <f t="shared" si="38"/>
        <v>0</v>
      </c>
      <c r="BJ217" s="18" t="s">
        <v>79</v>
      </c>
      <c r="BK217" s="143">
        <f t="shared" si="39"/>
        <v>0</v>
      </c>
      <c r="BL217" s="18" t="s">
        <v>132</v>
      </c>
      <c r="BM217" s="18" t="s">
        <v>501</v>
      </c>
    </row>
    <row r="218" spans="2:65" s="1" customFormat="1" ht="31.5" customHeight="1">
      <c r="B218" s="134"/>
      <c r="C218" s="135" t="s">
        <v>502</v>
      </c>
      <c r="D218" s="135" t="s">
        <v>128</v>
      </c>
      <c r="E218" s="136" t="s">
        <v>503</v>
      </c>
      <c r="F218" s="198" t="s">
        <v>504</v>
      </c>
      <c r="G218" s="198"/>
      <c r="H218" s="198"/>
      <c r="I218" s="198"/>
      <c r="J218" s="137" t="s">
        <v>171</v>
      </c>
      <c r="K218" s="138">
        <v>4</v>
      </c>
      <c r="L218" s="199"/>
      <c r="M218" s="199"/>
      <c r="N218" s="199">
        <f t="shared" si="30"/>
        <v>0</v>
      </c>
      <c r="O218" s="199"/>
      <c r="P218" s="199"/>
      <c r="Q218" s="199"/>
      <c r="R218" s="139"/>
      <c r="T218" s="140" t="s">
        <v>5</v>
      </c>
      <c r="U218" s="41" t="s">
        <v>37</v>
      </c>
      <c r="V218" s="141">
        <v>6.2E-2</v>
      </c>
      <c r="W218" s="141">
        <f t="shared" si="31"/>
        <v>0.248</v>
      </c>
      <c r="X218" s="141">
        <v>6.0000000000000002E-5</v>
      </c>
      <c r="Y218" s="141">
        <f t="shared" si="32"/>
        <v>2.4000000000000001E-4</v>
      </c>
      <c r="Z218" s="141">
        <v>0</v>
      </c>
      <c r="AA218" s="142">
        <f t="shared" si="33"/>
        <v>0</v>
      </c>
      <c r="AR218" s="18" t="s">
        <v>132</v>
      </c>
      <c r="AT218" s="18" t="s">
        <v>128</v>
      </c>
      <c r="AU218" s="18" t="s">
        <v>90</v>
      </c>
      <c r="AY218" s="18" t="s">
        <v>126</v>
      </c>
      <c r="BE218" s="143">
        <f t="shared" si="34"/>
        <v>0</v>
      </c>
      <c r="BF218" s="143">
        <f t="shared" si="35"/>
        <v>0</v>
      </c>
      <c r="BG218" s="143">
        <f t="shared" si="36"/>
        <v>0</v>
      </c>
      <c r="BH218" s="143">
        <f t="shared" si="37"/>
        <v>0</v>
      </c>
      <c r="BI218" s="143">
        <f t="shared" si="38"/>
        <v>0</v>
      </c>
      <c r="BJ218" s="18" t="s">
        <v>79</v>
      </c>
      <c r="BK218" s="143">
        <f t="shared" si="39"/>
        <v>0</v>
      </c>
      <c r="BL218" s="18" t="s">
        <v>132</v>
      </c>
      <c r="BM218" s="18" t="s">
        <v>505</v>
      </c>
    </row>
    <row r="219" spans="2:65" s="1" customFormat="1" ht="31.5" customHeight="1">
      <c r="B219" s="134"/>
      <c r="C219" s="135" t="s">
        <v>506</v>
      </c>
      <c r="D219" s="135" t="s">
        <v>128</v>
      </c>
      <c r="E219" s="136" t="s">
        <v>507</v>
      </c>
      <c r="F219" s="198" t="s">
        <v>508</v>
      </c>
      <c r="G219" s="198"/>
      <c r="H219" s="198"/>
      <c r="I219" s="198"/>
      <c r="J219" s="137" t="s">
        <v>171</v>
      </c>
      <c r="K219" s="138">
        <v>28</v>
      </c>
      <c r="L219" s="199"/>
      <c r="M219" s="199"/>
      <c r="N219" s="199">
        <f t="shared" si="30"/>
        <v>0</v>
      </c>
      <c r="O219" s="199"/>
      <c r="P219" s="199"/>
      <c r="Q219" s="199"/>
      <c r="R219" s="139"/>
      <c r="T219" s="140" t="s">
        <v>5</v>
      </c>
      <c r="U219" s="41" t="s">
        <v>37</v>
      </c>
      <c r="V219" s="141">
        <v>3.5000000000000003E-2</v>
      </c>
      <c r="W219" s="141">
        <f t="shared" si="31"/>
        <v>0.98000000000000009</v>
      </c>
      <c r="X219" s="141">
        <v>1.4999999999999999E-4</v>
      </c>
      <c r="Y219" s="141">
        <f t="shared" si="32"/>
        <v>4.1999999999999997E-3</v>
      </c>
      <c r="Z219" s="141">
        <v>0</v>
      </c>
      <c r="AA219" s="142">
        <f t="shared" si="33"/>
        <v>0</v>
      </c>
      <c r="AR219" s="18" t="s">
        <v>132</v>
      </c>
      <c r="AT219" s="18" t="s">
        <v>128</v>
      </c>
      <c r="AU219" s="18" t="s">
        <v>90</v>
      </c>
      <c r="AY219" s="18" t="s">
        <v>126</v>
      </c>
      <c r="BE219" s="143">
        <f t="shared" si="34"/>
        <v>0</v>
      </c>
      <c r="BF219" s="143">
        <f t="shared" si="35"/>
        <v>0</v>
      </c>
      <c r="BG219" s="143">
        <f t="shared" si="36"/>
        <v>0</v>
      </c>
      <c r="BH219" s="143">
        <f t="shared" si="37"/>
        <v>0</v>
      </c>
      <c r="BI219" s="143">
        <f t="shared" si="38"/>
        <v>0</v>
      </c>
      <c r="BJ219" s="18" t="s">
        <v>79</v>
      </c>
      <c r="BK219" s="143">
        <f t="shared" si="39"/>
        <v>0</v>
      </c>
      <c r="BL219" s="18" t="s">
        <v>132</v>
      </c>
      <c r="BM219" s="18" t="s">
        <v>509</v>
      </c>
    </row>
    <row r="220" spans="2:65" s="1" customFormat="1" ht="57" customHeight="1">
      <c r="B220" s="134"/>
      <c r="C220" s="135" t="s">
        <v>510</v>
      </c>
      <c r="D220" s="135" t="s">
        <v>128</v>
      </c>
      <c r="E220" s="136" t="s">
        <v>511</v>
      </c>
      <c r="F220" s="198" t="s">
        <v>512</v>
      </c>
      <c r="G220" s="198"/>
      <c r="H220" s="198"/>
      <c r="I220" s="198"/>
      <c r="J220" s="137" t="s">
        <v>171</v>
      </c>
      <c r="K220" s="138">
        <v>24</v>
      </c>
      <c r="L220" s="199"/>
      <c r="M220" s="199"/>
      <c r="N220" s="199">
        <f t="shared" si="30"/>
        <v>0</v>
      </c>
      <c r="O220" s="199"/>
      <c r="P220" s="199"/>
      <c r="Q220" s="199"/>
      <c r="R220" s="139"/>
      <c r="T220" s="140" t="s">
        <v>5</v>
      </c>
      <c r="U220" s="41" t="s">
        <v>37</v>
      </c>
      <c r="V220" s="141">
        <v>3.5000000000000003E-2</v>
      </c>
      <c r="W220" s="141">
        <f t="shared" si="31"/>
        <v>0.84000000000000008</v>
      </c>
      <c r="X220" s="141">
        <v>1.4999999999999999E-4</v>
      </c>
      <c r="Y220" s="141">
        <f t="shared" si="32"/>
        <v>3.5999999999999999E-3</v>
      </c>
      <c r="Z220" s="141">
        <v>0</v>
      </c>
      <c r="AA220" s="142">
        <f t="shared" si="33"/>
        <v>0</v>
      </c>
      <c r="AR220" s="18" t="s">
        <v>132</v>
      </c>
      <c r="AT220" s="18" t="s">
        <v>128</v>
      </c>
      <c r="AU220" s="18" t="s">
        <v>90</v>
      </c>
      <c r="AY220" s="18" t="s">
        <v>126</v>
      </c>
      <c r="BE220" s="143">
        <f t="shared" si="34"/>
        <v>0</v>
      </c>
      <c r="BF220" s="143">
        <f t="shared" si="35"/>
        <v>0</v>
      </c>
      <c r="BG220" s="143">
        <f t="shared" si="36"/>
        <v>0</v>
      </c>
      <c r="BH220" s="143">
        <f t="shared" si="37"/>
        <v>0</v>
      </c>
      <c r="BI220" s="143">
        <f t="shared" si="38"/>
        <v>0</v>
      </c>
      <c r="BJ220" s="18" t="s">
        <v>79</v>
      </c>
      <c r="BK220" s="143">
        <f t="shared" si="39"/>
        <v>0</v>
      </c>
      <c r="BL220" s="18" t="s">
        <v>132</v>
      </c>
      <c r="BM220" s="18" t="s">
        <v>513</v>
      </c>
    </row>
    <row r="221" spans="2:65" s="1" customFormat="1" ht="22.5" customHeight="1">
      <c r="B221" s="134"/>
      <c r="C221" s="135" t="s">
        <v>514</v>
      </c>
      <c r="D221" s="135" t="s">
        <v>128</v>
      </c>
      <c r="E221" s="136" t="s">
        <v>515</v>
      </c>
      <c r="F221" s="198" t="s">
        <v>516</v>
      </c>
      <c r="G221" s="198"/>
      <c r="H221" s="198"/>
      <c r="I221" s="198"/>
      <c r="J221" s="137" t="s">
        <v>171</v>
      </c>
      <c r="K221" s="138">
        <v>3</v>
      </c>
      <c r="L221" s="199"/>
      <c r="M221" s="199"/>
      <c r="N221" s="199">
        <f t="shared" si="30"/>
        <v>0</v>
      </c>
      <c r="O221" s="199"/>
      <c r="P221" s="199"/>
      <c r="Q221" s="199"/>
      <c r="R221" s="139"/>
      <c r="T221" s="140" t="s">
        <v>5</v>
      </c>
      <c r="U221" s="41" t="s">
        <v>37</v>
      </c>
      <c r="V221" s="141">
        <v>3.5000000000000003E-2</v>
      </c>
      <c r="W221" s="141">
        <f t="shared" si="31"/>
        <v>0.10500000000000001</v>
      </c>
      <c r="X221" s="141">
        <v>1.3999999999999999E-4</v>
      </c>
      <c r="Y221" s="141">
        <f t="shared" si="32"/>
        <v>4.1999999999999996E-4</v>
      </c>
      <c r="Z221" s="141">
        <v>0</v>
      </c>
      <c r="AA221" s="142">
        <f t="shared" si="33"/>
        <v>0</v>
      </c>
      <c r="AR221" s="18" t="s">
        <v>132</v>
      </c>
      <c r="AT221" s="18" t="s">
        <v>128</v>
      </c>
      <c r="AU221" s="18" t="s">
        <v>90</v>
      </c>
      <c r="AY221" s="18" t="s">
        <v>126</v>
      </c>
      <c r="BE221" s="143">
        <f t="shared" si="34"/>
        <v>0</v>
      </c>
      <c r="BF221" s="143">
        <f t="shared" si="35"/>
        <v>0</v>
      </c>
      <c r="BG221" s="143">
        <f t="shared" si="36"/>
        <v>0</v>
      </c>
      <c r="BH221" s="143">
        <f t="shared" si="37"/>
        <v>0</v>
      </c>
      <c r="BI221" s="143">
        <f t="shared" si="38"/>
        <v>0</v>
      </c>
      <c r="BJ221" s="18" t="s">
        <v>79</v>
      </c>
      <c r="BK221" s="143">
        <f t="shared" si="39"/>
        <v>0</v>
      </c>
      <c r="BL221" s="18" t="s">
        <v>132</v>
      </c>
      <c r="BM221" s="18" t="s">
        <v>517</v>
      </c>
    </row>
    <row r="222" spans="2:65" s="1" customFormat="1" ht="31.5" customHeight="1">
      <c r="B222" s="134"/>
      <c r="C222" s="135" t="s">
        <v>518</v>
      </c>
      <c r="D222" s="135" t="s">
        <v>128</v>
      </c>
      <c r="E222" s="136" t="s">
        <v>519</v>
      </c>
      <c r="F222" s="198" t="s">
        <v>520</v>
      </c>
      <c r="G222" s="198"/>
      <c r="H222" s="198"/>
      <c r="I222" s="198"/>
      <c r="J222" s="137" t="s">
        <v>171</v>
      </c>
      <c r="K222" s="138">
        <v>14</v>
      </c>
      <c r="L222" s="199"/>
      <c r="M222" s="199"/>
      <c r="N222" s="199">
        <f t="shared" si="30"/>
        <v>0</v>
      </c>
      <c r="O222" s="199"/>
      <c r="P222" s="199"/>
      <c r="Q222" s="199"/>
      <c r="R222" s="139"/>
      <c r="T222" s="140" t="s">
        <v>5</v>
      </c>
      <c r="U222" s="41" t="s">
        <v>37</v>
      </c>
      <c r="V222" s="141">
        <v>0.38100000000000001</v>
      </c>
      <c r="W222" s="141">
        <f t="shared" si="31"/>
        <v>5.3339999999999996</v>
      </c>
      <c r="X222" s="141">
        <v>5.1999999999999995E-4</v>
      </c>
      <c r="Y222" s="141">
        <f t="shared" si="32"/>
        <v>7.2799999999999991E-3</v>
      </c>
      <c r="Z222" s="141">
        <v>0</v>
      </c>
      <c r="AA222" s="142">
        <f t="shared" si="33"/>
        <v>0</v>
      </c>
      <c r="AR222" s="18" t="s">
        <v>132</v>
      </c>
      <c r="AT222" s="18" t="s">
        <v>128</v>
      </c>
      <c r="AU222" s="18" t="s">
        <v>90</v>
      </c>
      <c r="AY222" s="18" t="s">
        <v>126</v>
      </c>
      <c r="BE222" s="143">
        <f t="shared" si="34"/>
        <v>0</v>
      </c>
      <c r="BF222" s="143">
        <f t="shared" si="35"/>
        <v>0</v>
      </c>
      <c r="BG222" s="143">
        <f t="shared" si="36"/>
        <v>0</v>
      </c>
      <c r="BH222" s="143">
        <f t="shared" si="37"/>
        <v>0</v>
      </c>
      <c r="BI222" s="143">
        <f t="shared" si="38"/>
        <v>0</v>
      </c>
      <c r="BJ222" s="18" t="s">
        <v>79</v>
      </c>
      <c r="BK222" s="143">
        <f t="shared" si="39"/>
        <v>0</v>
      </c>
      <c r="BL222" s="18" t="s">
        <v>132</v>
      </c>
      <c r="BM222" s="18" t="s">
        <v>521</v>
      </c>
    </row>
    <row r="223" spans="2:65" s="1" customFormat="1" ht="22.5" customHeight="1">
      <c r="B223" s="134"/>
      <c r="C223" s="135" t="s">
        <v>522</v>
      </c>
      <c r="D223" s="135" t="s">
        <v>128</v>
      </c>
      <c r="E223" s="136" t="s">
        <v>523</v>
      </c>
      <c r="F223" s="198" t="s">
        <v>524</v>
      </c>
      <c r="G223" s="198"/>
      <c r="H223" s="198"/>
      <c r="I223" s="198"/>
      <c r="J223" s="137" t="s">
        <v>171</v>
      </c>
      <c r="K223" s="138">
        <v>14</v>
      </c>
      <c r="L223" s="199"/>
      <c r="M223" s="199"/>
      <c r="N223" s="199">
        <f t="shared" si="30"/>
        <v>0</v>
      </c>
      <c r="O223" s="199"/>
      <c r="P223" s="199"/>
      <c r="Q223" s="199"/>
      <c r="R223" s="139"/>
      <c r="T223" s="140" t="s">
        <v>5</v>
      </c>
      <c r="U223" s="41" t="s">
        <v>37</v>
      </c>
      <c r="V223" s="141">
        <v>1.329</v>
      </c>
      <c r="W223" s="141">
        <f t="shared" si="31"/>
        <v>18.605999999999998</v>
      </c>
      <c r="X223" s="141">
        <v>3.1199999999999999E-3</v>
      </c>
      <c r="Y223" s="141">
        <f t="shared" si="32"/>
        <v>4.3679999999999997E-2</v>
      </c>
      <c r="Z223" s="141">
        <v>0</v>
      </c>
      <c r="AA223" s="142">
        <f t="shared" si="33"/>
        <v>0</v>
      </c>
      <c r="AR223" s="18" t="s">
        <v>132</v>
      </c>
      <c r="AT223" s="18" t="s">
        <v>128</v>
      </c>
      <c r="AU223" s="18" t="s">
        <v>90</v>
      </c>
      <c r="AY223" s="18" t="s">
        <v>126</v>
      </c>
      <c r="BE223" s="143">
        <f t="shared" si="34"/>
        <v>0</v>
      </c>
      <c r="BF223" s="143">
        <f t="shared" si="35"/>
        <v>0</v>
      </c>
      <c r="BG223" s="143">
        <f t="shared" si="36"/>
        <v>0</v>
      </c>
      <c r="BH223" s="143">
        <f t="shared" si="37"/>
        <v>0</v>
      </c>
      <c r="BI223" s="143">
        <f t="shared" si="38"/>
        <v>0</v>
      </c>
      <c r="BJ223" s="18" t="s">
        <v>79</v>
      </c>
      <c r="BK223" s="143">
        <f t="shared" si="39"/>
        <v>0</v>
      </c>
      <c r="BL223" s="18" t="s">
        <v>132</v>
      </c>
      <c r="BM223" s="18" t="s">
        <v>525</v>
      </c>
    </row>
    <row r="224" spans="2:65" s="1" customFormat="1" ht="31.5" customHeight="1">
      <c r="B224" s="134"/>
      <c r="C224" s="135" t="s">
        <v>526</v>
      </c>
      <c r="D224" s="135" t="s">
        <v>128</v>
      </c>
      <c r="E224" s="136" t="s">
        <v>527</v>
      </c>
      <c r="F224" s="198" t="s">
        <v>528</v>
      </c>
      <c r="G224" s="198"/>
      <c r="H224" s="198"/>
      <c r="I224" s="198"/>
      <c r="J224" s="137" t="s">
        <v>171</v>
      </c>
      <c r="K224" s="138">
        <v>6</v>
      </c>
      <c r="L224" s="199"/>
      <c r="M224" s="199"/>
      <c r="N224" s="199">
        <f t="shared" si="30"/>
        <v>0</v>
      </c>
      <c r="O224" s="199"/>
      <c r="P224" s="199"/>
      <c r="Q224" s="199"/>
      <c r="R224" s="139"/>
      <c r="T224" s="140" t="s">
        <v>5</v>
      </c>
      <c r="U224" s="41" t="s">
        <v>37</v>
      </c>
      <c r="V224" s="141">
        <v>0.433</v>
      </c>
      <c r="W224" s="141">
        <f t="shared" si="31"/>
        <v>2.5979999999999999</v>
      </c>
      <c r="X224" s="141">
        <v>1.47E-3</v>
      </c>
      <c r="Y224" s="141">
        <f t="shared" si="32"/>
        <v>8.8199999999999997E-3</v>
      </c>
      <c r="Z224" s="141">
        <v>0</v>
      </c>
      <c r="AA224" s="142">
        <f t="shared" si="33"/>
        <v>0</v>
      </c>
      <c r="AR224" s="18" t="s">
        <v>132</v>
      </c>
      <c r="AT224" s="18" t="s">
        <v>128</v>
      </c>
      <c r="AU224" s="18" t="s">
        <v>90</v>
      </c>
      <c r="AY224" s="18" t="s">
        <v>126</v>
      </c>
      <c r="BE224" s="143">
        <f t="shared" si="34"/>
        <v>0</v>
      </c>
      <c r="BF224" s="143">
        <f t="shared" si="35"/>
        <v>0</v>
      </c>
      <c r="BG224" s="143">
        <f t="shared" si="36"/>
        <v>0</v>
      </c>
      <c r="BH224" s="143">
        <f t="shared" si="37"/>
        <v>0</v>
      </c>
      <c r="BI224" s="143">
        <f t="shared" si="38"/>
        <v>0</v>
      </c>
      <c r="BJ224" s="18" t="s">
        <v>79</v>
      </c>
      <c r="BK224" s="143">
        <f t="shared" si="39"/>
        <v>0</v>
      </c>
      <c r="BL224" s="18" t="s">
        <v>132</v>
      </c>
      <c r="BM224" s="18" t="s">
        <v>529</v>
      </c>
    </row>
    <row r="225" spans="2:65" s="1" customFormat="1" ht="31.5" customHeight="1">
      <c r="B225" s="134"/>
      <c r="C225" s="135" t="s">
        <v>530</v>
      </c>
      <c r="D225" s="135" t="s">
        <v>128</v>
      </c>
      <c r="E225" s="136" t="s">
        <v>531</v>
      </c>
      <c r="F225" s="198" t="s">
        <v>532</v>
      </c>
      <c r="G225" s="198"/>
      <c r="H225" s="198"/>
      <c r="I225" s="198"/>
      <c r="J225" s="137" t="s">
        <v>209</v>
      </c>
      <c r="K225" s="138">
        <v>2.415</v>
      </c>
      <c r="L225" s="199"/>
      <c r="M225" s="199"/>
      <c r="N225" s="199">
        <f t="shared" si="30"/>
        <v>0</v>
      </c>
      <c r="O225" s="199"/>
      <c r="P225" s="199"/>
      <c r="Q225" s="199"/>
      <c r="R225" s="139"/>
      <c r="T225" s="140" t="s">
        <v>5</v>
      </c>
      <c r="U225" s="41" t="s">
        <v>37</v>
      </c>
      <c r="V225" s="141">
        <v>2.5750000000000002</v>
      </c>
      <c r="W225" s="141">
        <f t="shared" si="31"/>
        <v>6.2186250000000003</v>
      </c>
      <c r="X225" s="141">
        <v>0</v>
      </c>
      <c r="Y225" s="141">
        <f t="shared" si="32"/>
        <v>0</v>
      </c>
      <c r="Z225" s="141">
        <v>0</v>
      </c>
      <c r="AA225" s="142">
        <f t="shared" si="33"/>
        <v>0</v>
      </c>
      <c r="AR225" s="18" t="s">
        <v>132</v>
      </c>
      <c r="AT225" s="18" t="s">
        <v>128</v>
      </c>
      <c r="AU225" s="18" t="s">
        <v>90</v>
      </c>
      <c r="AY225" s="18" t="s">
        <v>126</v>
      </c>
      <c r="BE225" s="143">
        <f t="shared" si="34"/>
        <v>0</v>
      </c>
      <c r="BF225" s="143">
        <f t="shared" si="35"/>
        <v>0</v>
      </c>
      <c r="BG225" s="143">
        <f t="shared" si="36"/>
        <v>0</v>
      </c>
      <c r="BH225" s="143">
        <f t="shared" si="37"/>
        <v>0</v>
      </c>
      <c r="BI225" s="143">
        <f t="shared" si="38"/>
        <v>0</v>
      </c>
      <c r="BJ225" s="18" t="s">
        <v>79</v>
      </c>
      <c r="BK225" s="143">
        <f t="shared" si="39"/>
        <v>0</v>
      </c>
      <c r="BL225" s="18" t="s">
        <v>132</v>
      </c>
      <c r="BM225" s="18" t="s">
        <v>533</v>
      </c>
    </row>
    <row r="226" spans="2:65" s="9" customFormat="1" ht="29.85" customHeight="1">
      <c r="B226" s="123"/>
      <c r="C226" s="124"/>
      <c r="D226" s="133" t="s">
        <v>107</v>
      </c>
      <c r="E226" s="133"/>
      <c r="F226" s="133"/>
      <c r="G226" s="133"/>
      <c r="H226" s="133"/>
      <c r="I226" s="133"/>
      <c r="J226" s="133"/>
      <c r="K226" s="133"/>
      <c r="L226" s="133"/>
      <c r="M226" s="133"/>
      <c r="N226" s="206">
        <f>BK226</f>
        <v>0</v>
      </c>
      <c r="O226" s="207"/>
      <c r="P226" s="207"/>
      <c r="Q226" s="207"/>
      <c r="R226" s="126"/>
      <c r="T226" s="127"/>
      <c r="U226" s="124"/>
      <c r="V226" s="124"/>
      <c r="W226" s="128">
        <f>SUM(W227:W272)</f>
        <v>174.66545600000003</v>
      </c>
      <c r="X226" s="124"/>
      <c r="Y226" s="128">
        <f>SUM(Y227:Y272)</f>
        <v>3.0796199999999998</v>
      </c>
      <c r="Z226" s="124"/>
      <c r="AA226" s="129">
        <f>SUM(AA227:AA272)</f>
        <v>7.0436800000000002</v>
      </c>
      <c r="AR226" s="130" t="s">
        <v>90</v>
      </c>
      <c r="AT226" s="131" t="s">
        <v>71</v>
      </c>
      <c r="AU226" s="131" t="s">
        <v>79</v>
      </c>
      <c r="AY226" s="130" t="s">
        <v>126</v>
      </c>
      <c r="BK226" s="132">
        <f>SUM(BK227:BK272)</f>
        <v>0</v>
      </c>
    </row>
    <row r="227" spans="2:65" s="1" customFormat="1" ht="31.5" customHeight="1">
      <c r="B227" s="134"/>
      <c r="C227" s="135" t="s">
        <v>534</v>
      </c>
      <c r="D227" s="135" t="s">
        <v>128</v>
      </c>
      <c r="E227" s="136" t="s">
        <v>535</v>
      </c>
      <c r="F227" s="198" t="s">
        <v>536</v>
      </c>
      <c r="G227" s="198"/>
      <c r="H227" s="198"/>
      <c r="I227" s="198"/>
      <c r="J227" s="137" t="s">
        <v>171</v>
      </c>
      <c r="K227" s="138">
        <v>3</v>
      </c>
      <c r="L227" s="199"/>
      <c r="M227" s="199"/>
      <c r="N227" s="199">
        <f>ROUND(L227*K227,2)</f>
        <v>0</v>
      </c>
      <c r="O227" s="199"/>
      <c r="P227" s="199"/>
      <c r="Q227" s="199"/>
      <c r="R227" s="139"/>
      <c r="T227" s="140" t="s">
        <v>5</v>
      </c>
      <c r="U227" s="41" t="s">
        <v>37</v>
      </c>
      <c r="V227" s="141">
        <v>0.13400000000000001</v>
      </c>
      <c r="W227" s="141">
        <f>V227*K227</f>
        <v>0.40200000000000002</v>
      </c>
      <c r="X227" s="141">
        <v>0</v>
      </c>
      <c r="Y227" s="141">
        <f>X227*K227</f>
        <v>0</v>
      </c>
      <c r="Z227" s="141">
        <v>0</v>
      </c>
      <c r="AA227" s="142">
        <f>Z227*K227</f>
        <v>0</v>
      </c>
      <c r="AR227" s="18" t="s">
        <v>132</v>
      </c>
      <c r="AT227" s="18" t="s">
        <v>128</v>
      </c>
      <c r="AU227" s="18" t="s">
        <v>90</v>
      </c>
      <c r="AY227" s="18" t="s">
        <v>126</v>
      </c>
      <c r="BE227" s="143">
        <f>IF(U227="základní",N227,0)</f>
        <v>0</v>
      </c>
      <c r="BF227" s="143">
        <f>IF(U227="snížená",N227,0)</f>
        <v>0</v>
      </c>
      <c r="BG227" s="143">
        <f>IF(U227="zákl. přenesená",N227,0)</f>
        <v>0</v>
      </c>
      <c r="BH227" s="143">
        <f>IF(U227="sníž. přenesená",N227,0)</f>
        <v>0</v>
      </c>
      <c r="BI227" s="143">
        <f>IF(U227="nulová",N227,0)</f>
        <v>0</v>
      </c>
      <c r="BJ227" s="18" t="s">
        <v>79</v>
      </c>
      <c r="BK227" s="143">
        <f>ROUND(L227*K227,2)</f>
        <v>0</v>
      </c>
      <c r="BL227" s="18" t="s">
        <v>132</v>
      </c>
      <c r="BM227" s="18" t="s">
        <v>537</v>
      </c>
    </row>
    <row r="228" spans="2:65" s="10" customFormat="1" ht="44.25" customHeight="1">
      <c r="B228" s="148"/>
      <c r="C228" s="149"/>
      <c r="D228" s="149"/>
      <c r="E228" s="150" t="s">
        <v>5</v>
      </c>
      <c r="F228" s="210" t="s">
        <v>538</v>
      </c>
      <c r="G228" s="211"/>
      <c r="H228" s="211"/>
      <c r="I228" s="211"/>
      <c r="J228" s="149"/>
      <c r="K228" s="151">
        <v>3</v>
      </c>
      <c r="L228" s="149"/>
      <c r="M228" s="149"/>
      <c r="N228" s="149"/>
      <c r="O228" s="149"/>
      <c r="P228" s="149"/>
      <c r="Q228" s="149"/>
      <c r="R228" s="152"/>
      <c r="T228" s="153"/>
      <c r="U228" s="149"/>
      <c r="V228" s="149"/>
      <c r="W228" s="149"/>
      <c r="X228" s="149"/>
      <c r="Y228" s="149"/>
      <c r="Z228" s="149"/>
      <c r="AA228" s="154"/>
      <c r="AT228" s="155" t="s">
        <v>539</v>
      </c>
      <c r="AU228" s="155" t="s">
        <v>90</v>
      </c>
      <c r="AV228" s="10" t="s">
        <v>90</v>
      </c>
      <c r="AW228" s="10" t="s">
        <v>29</v>
      </c>
      <c r="AX228" s="10" t="s">
        <v>79</v>
      </c>
      <c r="AY228" s="155" t="s">
        <v>126</v>
      </c>
    </row>
    <row r="229" spans="2:65" s="1" customFormat="1" ht="31.5" customHeight="1">
      <c r="B229" s="134"/>
      <c r="C229" s="135" t="s">
        <v>540</v>
      </c>
      <c r="D229" s="135" t="s">
        <v>128</v>
      </c>
      <c r="E229" s="136" t="s">
        <v>541</v>
      </c>
      <c r="F229" s="198" t="s">
        <v>542</v>
      </c>
      <c r="G229" s="198"/>
      <c r="H229" s="198"/>
      <c r="I229" s="198"/>
      <c r="J229" s="137" t="s">
        <v>171</v>
      </c>
      <c r="K229" s="138">
        <v>3</v>
      </c>
      <c r="L229" s="199"/>
      <c r="M229" s="199"/>
      <c r="N229" s="199">
        <f t="shared" ref="N229:N272" si="40">ROUND(L229*K229,2)</f>
        <v>0</v>
      </c>
      <c r="O229" s="199"/>
      <c r="P229" s="199"/>
      <c r="Q229" s="199"/>
      <c r="R229" s="139"/>
      <c r="T229" s="140" t="s">
        <v>5</v>
      </c>
      <c r="U229" s="41" t="s">
        <v>37</v>
      </c>
      <c r="V229" s="141">
        <v>0.13400000000000001</v>
      </c>
      <c r="W229" s="141">
        <f t="shared" ref="W229:W272" si="41">V229*K229</f>
        <v>0.40200000000000002</v>
      </c>
      <c r="X229" s="141">
        <v>0</v>
      </c>
      <c r="Y229" s="141">
        <f t="shared" ref="Y229:Y272" si="42">X229*K229</f>
        <v>0</v>
      </c>
      <c r="Z229" s="141">
        <v>0</v>
      </c>
      <c r="AA229" s="142">
        <f t="shared" ref="AA229:AA272" si="43">Z229*K229</f>
        <v>0</v>
      </c>
      <c r="AR229" s="18" t="s">
        <v>132</v>
      </c>
      <c r="AT229" s="18" t="s">
        <v>128</v>
      </c>
      <c r="AU229" s="18" t="s">
        <v>90</v>
      </c>
      <c r="AY229" s="18" t="s">
        <v>126</v>
      </c>
      <c r="BE229" s="143">
        <f t="shared" ref="BE229:BE272" si="44">IF(U229="základní",N229,0)</f>
        <v>0</v>
      </c>
      <c r="BF229" s="143">
        <f t="shared" ref="BF229:BF272" si="45">IF(U229="snížená",N229,0)</f>
        <v>0</v>
      </c>
      <c r="BG229" s="143">
        <f t="shared" ref="BG229:BG272" si="46">IF(U229="zákl. přenesená",N229,0)</f>
        <v>0</v>
      </c>
      <c r="BH229" s="143">
        <f t="shared" ref="BH229:BH272" si="47">IF(U229="sníž. přenesená",N229,0)</f>
        <v>0</v>
      </c>
      <c r="BI229" s="143">
        <f t="shared" ref="BI229:BI272" si="48">IF(U229="nulová",N229,0)</f>
        <v>0</v>
      </c>
      <c r="BJ229" s="18" t="s">
        <v>79</v>
      </c>
      <c r="BK229" s="143">
        <f t="shared" ref="BK229:BK272" si="49">ROUND(L229*K229,2)</f>
        <v>0</v>
      </c>
      <c r="BL229" s="18" t="s">
        <v>132</v>
      </c>
      <c r="BM229" s="18" t="s">
        <v>543</v>
      </c>
    </row>
    <row r="230" spans="2:65" s="1" customFormat="1" ht="31.5" customHeight="1">
      <c r="B230" s="134"/>
      <c r="C230" s="135" t="s">
        <v>544</v>
      </c>
      <c r="D230" s="135" t="s">
        <v>128</v>
      </c>
      <c r="E230" s="136" t="s">
        <v>545</v>
      </c>
      <c r="F230" s="198" t="s">
        <v>546</v>
      </c>
      <c r="G230" s="198"/>
      <c r="H230" s="198"/>
      <c r="I230" s="198"/>
      <c r="J230" s="137" t="s">
        <v>171</v>
      </c>
      <c r="K230" s="138">
        <v>55</v>
      </c>
      <c r="L230" s="199"/>
      <c r="M230" s="199"/>
      <c r="N230" s="199">
        <f t="shared" si="40"/>
        <v>0</v>
      </c>
      <c r="O230" s="199"/>
      <c r="P230" s="199"/>
      <c r="Q230" s="199"/>
      <c r="R230" s="139"/>
      <c r="T230" s="140" t="s">
        <v>5</v>
      </c>
      <c r="U230" s="41" t="s">
        <v>37</v>
      </c>
      <c r="V230" s="141">
        <v>0.26800000000000002</v>
      </c>
      <c r="W230" s="141">
        <f t="shared" si="41"/>
        <v>14.74</v>
      </c>
      <c r="X230" s="141">
        <v>0</v>
      </c>
      <c r="Y230" s="141">
        <f t="shared" si="42"/>
        <v>0</v>
      </c>
      <c r="Z230" s="141">
        <v>0</v>
      </c>
      <c r="AA230" s="142">
        <f t="shared" si="43"/>
        <v>0</v>
      </c>
      <c r="AR230" s="18" t="s">
        <v>132</v>
      </c>
      <c r="AT230" s="18" t="s">
        <v>128</v>
      </c>
      <c r="AU230" s="18" t="s">
        <v>90</v>
      </c>
      <c r="AY230" s="18" t="s">
        <v>126</v>
      </c>
      <c r="BE230" s="143">
        <f t="shared" si="44"/>
        <v>0</v>
      </c>
      <c r="BF230" s="143">
        <f t="shared" si="45"/>
        <v>0</v>
      </c>
      <c r="BG230" s="143">
        <f t="shared" si="46"/>
        <v>0</v>
      </c>
      <c r="BH230" s="143">
        <f t="shared" si="47"/>
        <v>0</v>
      </c>
      <c r="BI230" s="143">
        <f t="shared" si="48"/>
        <v>0</v>
      </c>
      <c r="BJ230" s="18" t="s">
        <v>79</v>
      </c>
      <c r="BK230" s="143">
        <f t="shared" si="49"/>
        <v>0</v>
      </c>
      <c r="BL230" s="18" t="s">
        <v>132</v>
      </c>
      <c r="BM230" s="18" t="s">
        <v>547</v>
      </c>
    </row>
    <row r="231" spans="2:65" s="1" customFormat="1" ht="22.5" customHeight="1">
      <c r="B231" s="134"/>
      <c r="C231" s="135" t="s">
        <v>548</v>
      </c>
      <c r="D231" s="135" t="s">
        <v>128</v>
      </c>
      <c r="E231" s="136" t="s">
        <v>549</v>
      </c>
      <c r="F231" s="198" t="s">
        <v>550</v>
      </c>
      <c r="G231" s="198"/>
      <c r="H231" s="198"/>
      <c r="I231" s="198"/>
      <c r="J231" s="137" t="s">
        <v>204</v>
      </c>
      <c r="K231" s="138">
        <v>80</v>
      </c>
      <c r="L231" s="199"/>
      <c r="M231" s="199"/>
      <c r="N231" s="199">
        <f t="shared" si="40"/>
        <v>0</v>
      </c>
      <c r="O231" s="199"/>
      <c r="P231" s="199"/>
      <c r="Q231" s="199"/>
      <c r="R231" s="139"/>
      <c r="T231" s="140" t="s">
        <v>5</v>
      </c>
      <c r="U231" s="41" t="s">
        <v>37</v>
      </c>
      <c r="V231" s="141">
        <v>8.2000000000000003E-2</v>
      </c>
      <c r="W231" s="141">
        <f t="shared" si="41"/>
        <v>6.5600000000000005</v>
      </c>
      <c r="X231" s="141">
        <v>0</v>
      </c>
      <c r="Y231" s="141">
        <f t="shared" si="42"/>
        <v>0</v>
      </c>
      <c r="Z231" s="141">
        <v>2.3800000000000002E-2</v>
      </c>
      <c r="AA231" s="142">
        <f t="shared" si="43"/>
        <v>1.9040000000000001</v>
      </c>
      <c r="AR231" s="18" t="s">
        <v>132</v>
      </c>
      <c r="AT231" s="18" t="s">
        <v>128</v>
      </c>
      <c r="AU231" s="18" t="s">
        <v>90</v>
      </c>
      <c r="AY231" s="18" t="s">
        <v>126</v>
      </c>
      <c r="BE231" s="143">
        <f t="shared" si="44"/>
        <v>0</v>
      </c>
      <c r="BF231" s="143">
        <f t="shared" si="45"/>
        <v>0</v>
      </c>
      <c r="BG231" s="143">
        <f t="shared" si="46"/>
        <v>0</v>
      </c>
      <c r="BH231" s="143">
        <f t="shared" si="47"/>
        <v>0</v>
      </c>
      <c r="BI231" s="143">
        <f t="shared" si="48"/>
        <v>0</v>
      </c>
      <c r="BJ231" s="18" t="s">
        <v>79</v>
      </c>
      <c r="BK231" s="143">
        <f t="shared" si="49"/>
        <v>0</v>
      </c>
      <c r="BL231" s="18" t="s">
        <v>132</v>
      </c>
      <c r="BM231" s="18" t="s">
        <v>551</v>
      </c>
    </row>
    <row r="232" spans="2:65" s="1" customFormat="1" ht="31.5" customHeight="1">
      <c r="B232" s="134"/>
      <c r="C232" s="135" t="s">
        <v>552</v>
      </c>
      <c r="D232" s="135" t="s">
        <v>128</v>
      </c>
      <c r="E232" s="136" t="s">
        <v>553</v>
      </c>
      <c r="F232" s="198" t="s">
        <v>554</v>
      </c>
      <c r="G232" s="198"/>
      <c r="H232" s="198"/>
      <c r="I232" s="198"/>
      <c r="J232" s="137" t="s">
        <v>204</v>
      </c>
      <c r="K232" s="138">
        <v>2</v>
      </c>
      <c r="L232" s="199"/>
      <c r="M232" s="199"/>
      <c r="N232" s="199">
        <f t="shared" si="40"/>
        <v>0</v>
      </c>
      <c r="O232" s="199"/>
      <c r="P232" s="199"/>
      <c r="Q232" s="199"/>
      <c r="R232" s="139"/>
      <c r="T232" s="140" t="s">
        <v>5</v>
      </c>
      <c r="U232" s="41" t="s">
        <v>37</v>
      </c>
      <c r="V232" s="141">
        <v>8.2000000000000003E-2</v>
      </c>
      <c r="W232" s="141">
        <f t="shared" si="41"/>
        <v>0.16400000000000001</v>
      </c>
      <c r="X232" s="141">
        <v>0</v>
      </c>
      <c r="Y232" s="141">
        <f t="shared" si="42"/>
        <v>0</v>
      </c>
      <c r="Z232" s="141">
        <v>4.8399999999999997E-3</v>
      </c>
      <c r="AA232" s="142">
        <f t="shared" si="43"/>
        <v>9.6799999999999994E-3</v>
      </c>
      <c r="AR232" s="18" t="s">
        <v>132</v>
      </c>
      <c r="AT232" s="18" t="s">
        <v>128</v>
      </c>
      <c r="AU232" s="18" t="s">
        <v>90</v>
      </c>
      <c r="AY232" s="18" t="s">
        <v>126</v>
      </c>
      <c r="BE232" s="143">
        <f t="shared" si="44"/>
        <v>0</v>
      </c>
      <c r="BF232" s="143">
        <f t="shared" si="45"/>
        <v>0</v>
      </c>
      <c r="BG232" s="143">
        <f t="shared" si="46"/>
        <v>0</v>
      </c>
      <c r="BH232" s="143">
        <f t="shared" si="47"/>
        <v>0</v>
      </c>
      <c r="BI232" s="143">
        <f t="shared" si="48"/>
        <v>0</v>
      </c>
      <c r="BJ232" s="18" t="s">
        <v>79</v>
      </c>
      <c r="BK232" s="143">
        <f t="shared" si="49"/>
        <v>0</v>
      </c>
      <c r="BL232" s="18" t="s">
        <v>132</v>
      </c>
      <c r="BM232" s="18" t="s">
        <v>555</v>
      </c>
    </row>
    <row r="233" spans="2:65" s="1" customFormat="1" ht="44.25" customHeight="1">
      <c r="B233" s="134"/>
      <c r="C233" s="135" t="s">
        <v>556</v>
      </c>
      <c r="D233" s="135" t="s">
        <v>128</v>
      </c>
      <c r="E233" s="136" t="s">
        <v>557</v>
      </c>
      <c r="F233" s="198" t="s">
        <v>558</v>
      </c>
      <c r="G233" s="198"/>
      <c r="H233" s="198"/>
      <c r="I233" s="198"/>
      <c r="J233" s="137" t="s">
        <v>171</v>
      </c>
      <c r="K233" s="138">
        <v>15</v>
      </c>
      <c r="L233" s="199"/>
      <c r="M233" s="199"/>
      <c r="N233" s="199">
        <f t="shared" si="40"/>
        <v>0</v>
      </c>
      <c r="O233" s="199"/>
      <c r="P233" s="199"/>
      <c r="Q233" s="199"/>
      <c r="R233" s="139"/>
      <c r="T233" s="140" t="s">
        <v>5</v>
      </c>
      <c r="U233" s="41" t="s">
        <v>37</v>
      </c>
      <c r="V233" s="141">
        <v>0.248</v>
      </c>
      <c r="W233" s="141">
        <f t="shared" si="41"/>
        <v>3.7199999999999998</v>
      </c>
      <c r="X233" s="141">
        <v>1.8200000000000001E-2</v>
      </c>
      <c r="Y233" s="141">
        <f t="shared" si="42"/>
        <v>0.27300000000000002</v>
      </c>
      <c r="Z233" s="141">
        <v>0</v>
      </c>
      <c r="AA233" s="142">
        <f t="shared" si="43"/>
        <v>0</v>
      </c>
      <c r="AR233" s="18" t="s">
        <v>132</v>
      </c>
      <c r="AT233" s="18" t="s">
        <v>128</v>
      </c>
      <c r="AU233" s="18" t="s">
        <v>90</v>
      </c>
      <c r="AY233" s="18" t="s">
        <v>126</v>
      </c>
      <c r="BE233" s="143">
        <f t="shared" si="44"/>
        <v>0</v>
      </c>
      <c r="BF233" s="143">
        <f t="shared" si="45"/>
        <v>0</v>
      </c>
      <c r="BG233" s="143">
        <f t="shared" si="46"/>
        <v>0</v>
      </c>
      <c r="BH233" s="143">
        <f t="shared" si="47"/>
        <v>0</v>
      </c>
      <c r="BI233" s="143">
        <f t="shared" si="48"/>
        <v>0</v>
      </c>
      <c r="BJ233" s="18" t="s">
        <v>79</v>
      </c>
      <c r="BK233" s="143">
        <f t="shared" si="49"/>
        <v>0</v>
      </c>
      <c r="BL233" s="18" t="s">
        <v>132</v>
      </c>
      <c r="BM233" s="18" t="s">
        <v>559</v>
      </c>
    </row>
    <row r="234" spans="2:65" s="1" customFormat="1" ht="44.25" customHeight="1">
      <c r="B234" s="134"/>
      <c r="C234" s="135" t="s">
        <v>560</v>
      </c>
      <c r="D234" s="135" t="s">
        <v>128</v>
      </c>
      <c r="E234" s="136" t="s">
        <v>561</v>
      </c>
      <c r="F234" s="198" t="s">
        <v>562</v>
      </c>
      <c r="G234" s="198"/>
      <c r="H234" s="198"/>
      <c r="I234" s="198"/>
      <c r="J234" s="137" t="s">
        <v>171</v>
      </c>
      <c r="K234" s="138">
        <v>4</v>
      </c>
      <c r="L234" s="199"/>
      <c r="M234" s="199"/>
      <c r="N234" s="199">
        <f t="shared" si="40"/>
        <v>0</v>
      </c>
      <c r="O234" s="199"/>
      <c r="P234" s="199"/>
      <c r="Q234" s="199"/>
      <c r="R234" s="139"/>
      <c r="T234" s="140" t="s">
        <v>5</v>
      </c>
      <c r="U234" s="41" t="s">
        <v>37</v>
      </c>
      <c r="V234" s="141">
        <v>0.248</v>
      </c>
      <c r="W234" s="141">
        <f t="shared" si="41"/>
        <v>0.99199999999999999</v>
      </c>
      <c r="X234" s="141">
        <v>1.8200000000000001E-2</v>
      </c>
      <c r="Y234" s="141">
        <f t="shared" si="42"/>
        <v>7.2800000000000004E-2</v>
      </c>
      <c r="Z234" s="141">
        <v>0</v>
      </c>
      <c r="AA234" s="142">
        <f t="shared" si="43"/>
        <v>0</v>
      </c>
      <c r="AR234" s="18" t="s">
        <v>132</v>
      </c>
      <c r="AT234" s="18" t="s">
        <v>128</v>
      </c>
      <c r="AU234" s="18" t="s">
        <v>90</v>
      </c>
      <c r="AY234" s="18" t="s">
        <v>126</v>
      </c>
      <c r="BE234" s="143">
        <f t="shared" si="44"/>
        <v>0</v>
      </c>
      <c r="BF234" s="143">
        <f t="shared" si="45"/>
        <v>0</v>
      </c>
      <c r="BG234" s="143">
        <f t="shared" si="46"/>
        <v>0</v>
      </c>
      <c r="BH234" s="143">
        <f t="shared" si="47"/>
        <v>0</v>
      </c>
      <c r="BI234" s="143">
        <f t="shared" si="48"/>
        <v>0</v>
      </c>
      <c r="BJ234" s="18" t="s">
        <v>79</v>
      </c>
      <c r="BK234" s="143">
        <f t="shared" si="49"/>
        <v>0</v>
      </c>
      <c r="BL234" s="18" t="s">
        <v>132</v>
      </c>
      <c r="BM234" s="18" t="s">
        <v>563</v>
      </c>
    </row>
    <row r="235" spans="2:65" s="1" customFormat="1" ht="44.25" customHeight="1">
      <c r="B235" s="134"/>
      <c r="C235" s="135" t="s">
        <v>564</v>
      </c>
      <c r="D235" s="135" t="s">
        <v>128</v>
      </c>
      <c r="E235" s="136" t="s">
        <v>565</v>
      </c>
      <c r="F235" s="198" t="s">
        <v>566</v>
      </c>
      <c r="G235" s="198"/>
      <c r="H235" s="198"/>
      <c r="I235" s="198"/>
      <c r="J235" s="137" t="s">
        <v>171</v>
      </c>
      <c r="K235" s="138">
        <v>3</v>
      </c>
      <c r="L235" s="199"/>
      <c r="M235" s="199"/>
      <c r="N235" s="199">
        <f t="shared" si="40"/>
        <v>0</v>
      </c>
      <c r="O235" s="199"/>
      <c r="P235" s="199"/>
      <c r="Q235" s="199"/>
      <c r="R235" s="139"/>
      <c r="T235" s="140" t="s">
        <v>5</v>
      </c>
      <c r="U235" s="41" t="s">
        <v>37</v>
      </c>
      <c r="V235" s="141">
        <v>0.22700000000000001</v>
      </c>
      <c r="W235" s="141">
        <f t="shared" si="41"/>
        <v>0.68100000000000005</v>
      </c>
      <c r="X235" s="141">
        <v>1.1350000000000001E-2</v>
      </c>
      <c r="Y235" s="141">
        <f t="shared" si="42"/>
        <v>3.4050000000000004E-2</v>
      </c>
      <c r="Z235" s="141">
        <v>0</v>
      </c>
      <c r="AA235" s="142">
        <f t="shared" si="43"/>
        <v>0</v>
      </c>
      <c r="AR235" s="18" t="s">
        <v>132</v>
      </c>
      <c r="AT235" s="18" t="s">
        <v>128</v>
      </c>
      <c r="AU235" s="18" t="s">
        <v>90</v>
      </c>
      <c r="AY235" s="18" t="s">
        <v>126</v>
      </c>
      <c r="BE235" s="143">
        <f t="shared" si="44"/>
        <v>0</v>
      </c>
      <c r="BF235" s="143">
        <f t="shared" si="45"/>
        <v>0</v>
      </c>
      <c r="BG235" s="143">
        <f t="shared" si="46"/>
        <v>0</v>
      </c>
      <c r="BH235" s="143">
        <f t="shared" si="47"/>
        <v>0</v>
      </c>
      <c r="BI235" s="143">
        <f t="shared" si="48"/>
        <v>0</v>
      </c>
      <c r="BJ235" s="18" t="s">
        <v>79</v>
      </c>
      <c r="BK235" s="143">
        <f t="shared" si="49"/>
        <v>0</v>
      </c>
      <c r="BL235" s="18" t="s">
        <v>132</v>
      </c>
      <c r="BM235" s="18" t="s">
        <v>567</v>
      </c>
    </row>
    <row r="236" spans="2:65" s="1" customFormat="1" ht="44.25" customHeight="1">
      <c r="B236" s="134"/>
      <c r="C236" s="135" t="s">
        <v>568</v>
      </c>
      <c r="D236" s="135" t="s">
        <v>128</v>
      </c>
      <c r="E236" s="136" t="s">
        <v>569</v>
      </c>
      <c r="F236" s="198" t="s">
        <v>570</v>
      </c>
      <c r="G236" s="198"/>
      <c r="H236" s="198"/>
      <c r="I236" s="198"/>
      <c r="J236" s="137" t="s">
        <v>171</v>
      </c>
      <c r="K236" s="138">
        <v>1</v>
      </c>
      <c r="L236" s="199"/>
      <c r="M236" s="199"/>
      <c r="N236" s="199">
        <f t="shared" si="40"/>
        <v>0</v>
      </c>
      <c r="O236" s="199"/>
      <c r="P236" s="199"/>
      <c r="Q236" s="199"/>
      <c r="R236" s="139"/>
      <c r="T236" s="140" t="s">
        <v>5</v>
      </c>
      <c r="U236" s="41" t="s">
        <v>37</v>
      </c>
      <c r="V236" s="141">
        <v>0.23799999999999999</v>
      </c>
      <c r="W236" s="141">
        <f t="shared" si="41"/>
        <v>0.23799999999999999</v>
      </c>
      <c r="X236" s="141">
        <v>1.5010000000000001E-2</v>
      </c>
      <c r="Y236" s="141">
        <f t="shared" si="42"/>
        <v>1.5010000000000001E-2</v>
      </c>
      <c r="Z236" s="141">
        <v>0</v>
      </c>
      <c r="AA236" s="142">
        <f t="shared" si="43"/>
        <v>0</v>
      </c>
      <c r="AR236" s="18" t="s">
        <v>132</v>
      </c>
      <c r="AT236" s="18" t="s">
        <v>128</v>
      </c>
      <c r="AU236" s="18" t="s">
        <v>90</v>
      </c>
      <c r="AY236" s="18" t="s">
        <v>126</v>
      </c>
      <c r="BE236" s="143">
        <f t="shared" si="44"/>
        <v>0</v>
      </c>
      <c r="BF236" s="143">
        <f t="shared" si="45"/>
        <v>0</v>
      </c>
      <c r="BG236" s="143">
        <f t="shared" si="46"/>
        <v>0</v>
      </c>
      <c r="BH236" s="143">
        <f t="shared" si="47"/>
        <v>0</v>
      </c>
      <c r="BI236" s="143">
        <f t="shared" si="48"/>
        <v>0</v>
      </c>
      <c r="BJ236" s="18" t="s">
        <v>79</v>
      </c>
      <c r="BK236" s="143">
        <f t="shared" si="49"/>
        <v>0</v>
      </c>
      <c r="BL236" s="18" t="s">
        <v>132</v>
      </c>
      <c r="BM236" s="18" t="s">
        <v>571</v>
      </c>
    </row>
    <row r="237" spans="2:65" s="1" customFormat="1" ht="44.25" customHeight="1">
      <c r="B237" s="134"/>
      <c r="C237" s="135" t="s">
        <v>572</v>
      </c>
      <c r="D237" s="135" t="s">
        <v>128</v>
      </c>
      <c r="E237" s="136" t="s">
        <v>573</v>
      </c>
      <c r="F237" s="198" t="s">
        <v>574</v>
      </c>
      <c r="G237" s="198"/>
      <c r="H237" s="198"/>
      <c r="I237" s="198"/>
      <c r="J237" s="137" t="s">
        <v>171</v>
      </c>
      <c r="K237" s="138">
        <v>1</v>
      </c>
      <c r="L237" s="199"/>
      <c r="M237" s="199"/>
      <c r="N237" s="199">
        <f t="shared" si="40"/>
        <v>0</v>
      </c>
      <c r="O237" s="199"/>
      <c r="P237" s="199"/>
      <c r="Q237" s="199"/>
      <c r="R237" s="139"/>
      <c r="T237" s="140" t="s">
        <v>5</v>
      </c>
      <c r="U237" s="41" t="s">
        <v>37</v>
      </c>
      <c r="V237" s="141">
        <v>0.30299999999999999</v>
      </c>
      <c r="W237" s="141">
        <f t="shared" si="41"/>
        <v>0.30299999999999999</v>
      </c>
      <c r="X237" s="141">
        <v>3.6639999999999999E-2</v>
      </c>
      <c r="Y237" s="141">
        <f t="shared" si="42"/>
        <v>3.6639999999999999E-2</v>
      </c>
      <c r="Z237" s="141">
        <v>0</v>
      </c>
      <c r="AA237" s="142">
        <f t="shared" si="43"/>
        <v>0</v>
      </c>
      <c r="AR237" s="18" t="s">
        <v>132</v>
      </c>
      <c r="AT237" s="18" t="s">
        <v>128</v>
      </c>
      <c r="AU237" s="18" t="s">
        <v>90</v>
      </c>
      <c r="AY237" s="18" t="s">
        <v>126</v>
      </c>
      <c r="BE237" s="143">
        <f t="shared" si="44"/>
        <v>0</v>
      </c>
      <c r="BF237" s="143">
        <f t="shared" si="45"/>
        <v>0</v>
      </c>
      <c r="BG237" s="143">
        <f t="shared" si="46"/>
        <v>0</v>
      </c>
      <c r="BH237" s="143">
        <f t="shared" si="47"/>
        <v>0</v>
      </c>
      <c r="BI237" s="143">
        <f t="shared" si="48"/>
        <v>0</v>
      </c>
      <c r="BJ237" s="18" t="s">
        <v>79</v>
      </c>
      <c r="BK237" s="143">
        <f t="shared" si="49"/>
        <v>0</v>
      </c>
      <c r="BL237" s="18" t="s">
        <v>132</v>
      </c>
      <c r="BM237" s="18" t="s">
        <v>575</v>
      </c>
    </row>
    <row r="238" spans="2:65" s="1" customFormat="1" ht="44.25" customHeight="1">
      <c r="B238" s="134"/>
      <c r="C238" s="135" t="s">
        <v>576</v>
      </c>
      <c r="D238" s="135" t="s">
        <v>128</v>
      </c>
      <c r="E238" s="136" t="s">
        <v>577</v>
      </c>
      <c r="F238" s="198" t="s">
        <v>578</v>
      </c>
      <c r="G238" s="198"/>
      <c r="H238" s="198"/>
      <c r="I238" s="198"/>
      <c r="J238" s="137" t="s">
        <v>171</v>
      </c>
      <c r="K238" s="138">
        <v>1</v>
      </c>
      <c r="L238" s="199"/>
      <c r="M238" s="199"/>
      <c r="N238" s="199">
        <f t="shared" si="40"/>
        <v>0</v>
      </c>
      <c r="O238" s="199"/>
      <c r="P238" s="199"/>
      <c r="Q238" s="199"/>
      <c r="R238" s="139"/>
      <c r="T238" s="140" t="s">
        <v>5</v>
      </c>
      <c r="U238" s="41" t="s">
        <v>37</v>
      </c>
      <c r="V238" s="141">
        <v>0.255</v>
      </c>
      <c r="W238" s="141">
        <f t="shared" si="41"/>
        <v>0.255</v>
      </c>
      <c r="X238" s="141">
        <v>2.0400000000000001E-2</v>
      </c>
      <c r="Y238" s="141">
        <f t="shared" si="42"/>
        <v>2.0400000000000001E-2</v>
      </c>
      <c r="Z238" s="141">
        <v>0</v>
      </c>
      <c r="AA238" s="142">
        <f t="shared" si="43"/>
        <v>0</v>
      </c>
      <c r="AR238" s="18" t="s">
        <v>132</v>
      </c>
      <c r="AT238" s="18" t="s">
        <v>128</v>
      </c>
      <c r="AU238" s="18" t="s">
        <v>90</v>
      </c>
      <c r="AY238" s="18" t="s">
        <v>126</v>
      </c>
      <c r="BE238" s="143">
        <f t="shared" si="44"/>
        <v>0</v>
      </c>
      <c r="BF238" s="143">
        <f t="shared" si="45"/>
        <v>0</v>
      </c>
      <c r="BG238" s="143">
        <f t="shared" si="46"/>
        <v>0</v>
      </c>
      <c r="BH238" s="143">
        <f t="shared" si="47"/>
        <v>0</v>
      </c>
      <c r="BI238" s="143">
        <f t="shared" si="48"/>
        <v>0</v>
      </c>
      <c r="BJ238" s="18" t="s">
        <v>79</v>
      </c>
      <c r="BK238" s="143">
        <f t="shared" si="49"/>
        <v>0</v>
      </c>
      <c r="BL238" s="18" t="s">
        <v>132</v>
      </c>
      <c r="BM238" s="18" t="s">
        <v>579</v>
      </c>
    </row>
    <row r="239" spans="2:65" s="1" customFormat="1" ht="44.25" customHeight="1">
      <c r="B239" s="134"/>
      <c r="C239" s="135" t="s">
        <v>580</v>
      </c>
      <c r="D239" s="135" t="s">
        <v>128</v>
      </c>
      <c r="E239" s="136" t="s">
        <v>581</v>
      </c>
      <c r="F239" s="198" t="s">
        <v>582</v>
      </c>
      <c r="G239" s="198"/>
      <c r="H239" s="198"/>
      <c r="I239" s="198"/>
      <c r="J239" s="137" t="s">
        <v>171</v>
      </c>
      <c r="K239" s="138">
        <v>1</v>
      </c>
      <c r="L239" s="199"/>
      <c r="M239" s="199"/>
      <c r="N239" s="199">
        <f t="shared" si="40"/>
        <v>0</v>
      </c>
      <c r="O239" s="199"/>
      <c r="P239" s="199"/>
      <c r="Q239" s="199"/>
      <c r="R239" s="139"/>
      <c r="T239" s="140" t="s">
        <v>5</v>
      </c>
      <c r="U239" s="41" t="s">
        <v>37</v>
      </c>
      <c r="V239" s="141">
        <v>0.27</v>
      </c>
      <c r="W239" s="141">
        <f t="shared" si="41"/>
        <v>0.27</v>
      </c>
      <c r="X239" s="141">
        <v>2.5700000000000001E-2</v>
      </c>
      <c r="Y239" s="141">
        <f t="shared" si="42"/>
        <v>2.5700000000000001E-2</v>
      </c>
      <c r="Z239" s="141">
        <v>0</v>
      </c>
      <c r="AA239" s="142">
        <f t="shared" si="43"/>
        <v>0</v>
      </c>
      <c r="AR239" s="18" t="s">
        <v>132</v>
      </c>
      <c r="AT239" s="18" t="s">
        <v>128</v>
      </c>
      <c r="AU239" s="18" t="s">
        <v>90</v>
      </c>
      <c r="AY239" s="18" t="s">
        <v>126</v>
      </c>
      <c r="BE239" s="143">
        <f t="shared" si="44"/>
        <v>0</v>
      </c>
      <c r="BF239" s="143">
        <f t="shared" si="45"/>
        <v>0</v>
      </c>
      <c r="BG239" s="143">
        <f t="shared" si="46"/>
        <v>0</v>
      </c>
      <c r="BH239" s="143">
        <f t="shared" si="47"/>
        <v>0</v>
      </c>
      <c r="BI239" s="143">
        <f t="shared" si="48"/>
        <v>0</v>
      </c>
      <c r="BJ239" s="18" t="s">
        <v>79</v>
      </c>
      <c r="BK239" s="143">
        <f t="shared" si="49"/>
        <v>0</v>
      </c>
      <c r="BL239" s="18" t="s">
        <v>132</v>
      </c>
      <c r="BM239" s="18" t="s">
        <v>583</v>
      </c>
    </row>
    <row r="240" spans="2:65" s="1" customFormat="1" ht="44.25" customHeight="1">
      <c r="B240" s="134"/>
      <c r="C240" s="135" t="s">
        <v>584</v>
      </c>
      <c r="D240" s="135" t="s">
        <v>128</v>
      </c>
      <c r="E240" s="136" t="s">
        <v>585</v>
      </c>
      <c r="F240" s="198" t="s">
        <v>586</v>
      </c>
      <c r="G240" s="198"/>
      <c r="H240" s="198"/>
      <c r="I240" s="198"/>
      <c r="J240" s="137" t="s">
        <v>171</v>
      </c>
      <c r="K240" s="138">
        <v>1</v>
      </c>
      <c r="L240" s="199"/>
      <c r="M240" s="199"/>
      <c r="N240" s="199">
        <f t="shared" si="40"/>
        <v>0</v>
      </c>
      <c r="O240" s="199"/>
      <c r="P240" s="199"/>
      <c r="Q240" s="199"/>
      <c r="R240" s="139"/>
      <c r="T240" s="140" t="s">
        <v>5</v>
      </c>
      <c r="U240" s="41" t="s">
        <v>37</v>
      </c>
      <c r="V240" s="141">
        <v>0.28499999999999998</v>
      </c>
      <c r="W240" s="141">
        <f t="shared" si="41"/>
        <v>0.28499999999999998</v>
      </c>
      <c r="X240" s="141">
        <v>3.04E-2</v>
      </c>
      <c r="Y240" s="141">
        <f t="shared" si="42"/>
        <v>3.04E-2</v>
      </c>
      <c r="Z240" s="141">
        <v>0</v>
      </c>
      <c r="AA240" s="142">
        <f t="shared" si="43"/>
        <v>0</v>
      </c>
      <c r="AR240" s="18" t="s">
        <v>132</v>
      </c>
      <c r="AT240" s="18" t="s">
        <v>128</v>
      </c>
      <c r="AU240" s="18" t="s">
        <v>90</v>
      </c>
      <c r="AY240" s="18" t="s">
        <v>126</v>
      </c>
      <c r="BE240" s="143">
        <f t="shared" si="44"/>
        <v>0</v>
      </c>
      <c r="BF240" s="143">
        <f t="shared" si="45"/>
        <v>0</v>
      </c>
      <c r="BG240" s="143">
        <f t="shared" si="46"/>
        <v>0</v>
      </c>
      <c r="BH240" s="143">
        <f t="shared" si="47"/>
        <v>0</v>
      </c>
      <c r="BI240" s="143">
        <f t="shared" si="48"/>
        <v>0</v>
      </c>
      <c r="BJ240" s="18" t="s">
        <v>79</v>
      </c>
      <c r="BK240" s="143">
        <f t="shared" si="49"/>
        <v>0</v>
      </c>
      <c r="BL240" s="18" t="s">
        <v>132</v>
      </c>
      <c r="BM240" s="18" t="s">
        <v>587</v>
      </c>
    </row>
    <row r="241" spans="2:65" s="1" customFormat="1" ht="44.25" customHeight="1">
      <c r="B241" s="134"/>
      <c r="C241" s="135" t="s">
        <v>588</v>
      </c>
      <c r="D241" s="135" t="s">
        <v>128</v>
      </c>
      <c r="E241" s="136" t="s">
        <v>589</v>
      </c>
      <c r="F241" s="198" t="s">
        <v>590</v>
      </c>
      <c r="G241" s="198"/>
      <c r="H241" s="198"/>
      <c r="I241" s="198"/>
      <c r="J241" s="137" t="s">
        <v>171</v>
      </c>
      <c r="K241" s="138">
        <v>1</v>
      </c>
      <c r="L241" s="199"/>
      <c r="M241" s="199"/>
      <c r="N241" s="199">
        <f t="shared" si="40"/>
        <v>0</v>
      </c>
      <c r="O241" s="199"/>
      <c r="P241" s="199"/>
      <c r="Q241" s="199"/>
      <c r="R241" s="139"/>
      <c r="T241" s="140" t="s">
        <v>5</v>
      </c>
      <c r="U241" s="41" t="s">
        <v>37</v>
      </c>
      <c r="V241" s="141">
        <v>0.313</v>
      </c>
      <c r="W241" s="141">
        <f t="shared" si="41"/>
        <v>0.313</v>
      </c>
      <c r="X241" s="141">
        <v>3.9800000000000002E-2</v>
      </c>
      <c r="Y241" s="141">
        <f t="shared" si="42"/>
        <v>3.9800000000000002E-2</v>
      </c>
      <c r="Z241" s="141">
        <v>0</v>
      </c>
      <c r="AA241" s="142">
        <f t="shared" si="43"/>
        <v>0</v>
      </c>
      <c r="AR241" s="18" t="s">
        <v>132</v>
      </c>
      <c r="AT241" s="18" t="s">
        <v>128</v>
      </c>
      <c r="AU241" s="18" t="s">
        <v>90</v>
      </c>
      <c r="AY241" s="18" t="s">
        <v>126</v>
      </c>
      <c r="BE241" s="143">
        <f t="shared" si="44"/>
        <v>0</v>
      </c>
      <c r="BF241" s="143">
        <f t="shared" si="45"/>
        <v>0</v>
      </c>
      <c r="BG241" s="143">
        <f t="shared" si="46"/>
        <v>0</v>
      </c>
      <c r="BH241" s="143">
        <f t="shared" si="47"/>
        <v>0</v>
      </c>
      <c r="BI241" s="143">
        <f t="shared" si="48"/>
        <v>0</v>
      </c>
      <c r="BJ241" s="18" t="s">
        <v>79</v>
      </c>
      <c r="BK241" s="143">
        <f t="shared" si="49"/>
        <v>0</v>
      </c>
      <c r="BL241" s="18" t="s">
        <v>132</v>
      </c>
      <c r="BM241" s="18" t="s">
        <v>591</v>
      </c>
    </row>
    <row r="242" spans="2:65" s="1" customFormat="1" ht="44.25" customHeight="1">
      <c r="B242" s="134"/>
      <c r="C242" s="135" t="s">
        <v>592</v>
      </c>
      <c r="D242" s="135" t="s">
        <v>128</v>
      </c>
      <c r="E242" s="136" t="s">
        <v>593</v>
      </c>
      <c r="F242" s="198" t="s">
        <v>594</v>
      </c>
      <c r="G242" s="198"/>
      <c r="H242" s="198"/>
      <c r="I242" s="198"/>
      <c r="J242" s="137" t="s">
        <v>171</v>
      </c>
      <c r="K242" s="138">
        <v>1</v>
      </c>
      <c r="L242" s="199"/>
      <c r="M242" s="199"/>
      <c r="N242" s="199">
        <f t="shared" si="40"/>
        <v>0</v>
      </c>
      <c r="O242" s="199"/>
      <c r="P242" s="199"/>
      <c r="Q242" s="199"/>
      <c r="R242" s="139"/>
      <c r="T242" s="140" t="s">
        <v>5</v>
      </c>
      <c r="U242" s="41" t="s">
        <v>37</v>
      </c>
      <c r="V242" s="141">
        <v>0.27100000000000002</v>
      </c>
      <c r="W242" s="141">
        <f t="shared" si="41"/>
        <v>0.27100000000000002</v>
      </c>
      <c r="X242" s="141">
        <v>2.605E-2</v>
      </c>
      <c r="Y242" s="141">
        <f t="shared" si="42"/>
        <v>2.605E-2</v>
      </c>
      <c r="Z242" s="141">
        <v>0</v>
      </c>
      <c r="AA242" s="142">
        <f t="shared" si="43"/>
        <v>0</v>
      </c>
      <c r="AR242" s="18" t="s">
        <v>132</v>
      </c>
      <c r="AT242" s="18" t="s">
        <v>128</v>
      </c>
      <c r="AU242" s="18" t="s">
        <v>90</v>
      </c>
      <c r="AY242" s="18" t="s">
        <v>126</v>
      </c>
      <c r="BE242" s="143">
        <f t="shared" si="44"/>
        <v>0</v>
      </c>
      <c r="BF242" s="143">
        <f t="shared" si="45"/>
        <v>0</v>
      </c>
      <c r="BG242" s="143">
        <f t="shared" si="46"/>
        <v>0</v>
      </c>
      <c r="BH242" s="143">
        <f t="shared" si="47"/>
        <v>0</v>
      </c>
      <c r="BI242" s="143">
        <f t="shared" si="48"/>
        <v>0</v>
      </c>
      <c r="BJ242" s="18" t="s">
        <v>79</v>
      </c>
      <c r="BK242" s="143">
        <f t="shared" si="49"/>
        <v>0</v>
      </c>
      <c r="BL242" s="18" t="s">
        <v>132</v>
      </c>
      <c r="BM242" s="18" t="s">
        <v>595</v>
      </c>
    </row>
    <row r="243" spans="2:65" s="1" customFormat="1" ht="44.25" customHeight="1">
      <c r="B243" s="134"/>
      <c r="C243" s="135" t="s">
        <v>596</v>
      </c>
      <c r="D243" s="135" t="s">
        <v>128</v>
      </c>
      <c r="E243" s="136" t="s">
        <v>597</v>
      </c>
      <c r="F243" s="198" t="s">
        <v>598</v>
      </c>
      <c r="G243" s="198"/>
      <c r="H243" s="198"/>
      <c r="I243" s="198"/>
      <c r="J243" s="137" t="s">
        <v>171</v>
      </c>
      <c r="K243" s="138">
        <v>1</v>
      </c>
      <c r="L243" s="199"/>
      <c r="M243" s="199"/>
      <c r="N243" s="199">
        <f t="shared" si="40"/>
        <v>0</v>
      </c>
      <c r="O243" s="199"/>
      <c r="P243" s="199"/>
      <c r="Q243" s="199"/>
      <c r="R243" s="139"/>
      <c r="T243" s="140" t="s">
        <v>5</v>
      </c>
      <c r="U243" s="41" t="s">
        <v>37</v>
      </c>
      <c r="V243" s="141">
        <v>0.28000000000000003</v>
      </c>
      <c r="W243" s="141">
        <f t="shared" si="41"/>
        <v>0.28000000000000003</v>
      </c>
      <c r="X243" s="141">
        <v>2.828E-2</v>
      </c>
      <c r="Y243" s="141">
        <f t="shared" si="42"/>
        <v>2.828E-2</v>
      </c>
      <c r="Z243" s="141">
        <v>0</v>
      </c>
      <c r="AA243" s="142">
        <f t="shared" si="43"/>
        <v>0</v>
      </c>
      <c r="AR243" s="18" t="s">
        <v>132</v>
      </c>
      <c r="AT243" s="18" t="s">
        <v>128</v>
      </c>
      <c r="AU243" s="18" t="s">
        <v>90</v>
      </c>
      <c r="AY243" s="18" t="s">
        <v>126</v>
      </c>
      <c r="BE243" s="143">
        <f t="shared" si="44"/>
        <v>0</v>
      </c>
      <c r="BF243" s="143">
        <f t="shared" si="45"/>
        <v>0</v>
      </c>
      <c r="BG243" s="143">
        <f t="shared" si="46"/>
        <v>0</v>
      </c>
      <c r="BH243" s="143">
        <f t="shared" si="47"/>
        <v>0</v>
      </c>
      <c r="BI243" s="143">
        <f t="shared" si="48"/>
        <v>0</v>
      </c>
      <c r="BJ243" s="18" t="s">
        <v>79</v>
      </c>
      <c r="BK243" s="143">
        <f t="shared" si="49"/>
        <v>0</v>
      </c>
      <c r="BL243" s="18" t="s">
        <v>132</v>
      </c>
      <c r="BM243" s="18" t="s">
        <v>599</v>
      </c>
    </row>
    <row r="244" spans="2:65" s="1" customFormat="1" ht="44.25" customHeight="1">
      <c r="B244" s="134"/>
      <c r="C244" s="135" t="s">
        <v>600</v>
      </c>
      <c r="D244" s="135" t="s">
        <v>128</v>
      </c>
      <c r="E244" s="136" t="s">
        <v>601</v>
      </c>
      <c r="F244" s="198" t="s">
        <v>602</v>
      </c>
      <c r="G244" s="198"/>
      <c r="H244" s="198"/>
      <c r="I244" s="198"/>
      <c r="J244" s="137" t="s">
        <v>171</v>
      </c>
      <c r="K244" s="138">
        <v>1</v>
      </c>
      <c r="L244" s="199"/>
      <c r="M244" s="199"/>
      <c r="N244" s="199">
        <f t="shared" si="40"/>
        <v>0</v>
      </c>
      <c r="O244" s="199"/>
      <c r="P244" s="199"/>
      <c r="Q244" s="199"/>
      <c r="R244" s="139"/>
      <c r="T244" s="140" t="s">
        <v>5</v>
      </c>
      <c r="U244" s="41" t="s">
        <v>37</v>
      </c>
      <c r="V244" s="141">
        <v>0.28799999999999998</v>
      </c>
      <c r="W244" s="141">
        <f t="shared" si="41"/>
        <v>0.28799999999999998</v>
      </c>
      <c r="X244" s="141">
        <v>3.1539999999999999E-2</v>
      </c>
      <c r="Y244" s="141">
        <f t="shared" si="42"/>
        <v>3.1539999999999999E-2</v>
      </c>
      <c r="Z244" s="141">
        <v>0</v>
      </c>
      <c r="AA244" s="142">
        <f t="shared" si="43"/>
        <v>0</v>
      </c>
      <c r="AR244" s="18" t="s">
        <v>132</v>
      </c>
      <c r="AT244" s="18" t="s">
        <v>128</v>
      </c>
      <c r="AU244" s="18" t="s">
        <v>90</v>
      </c>
      <c r="AY244" s="18" t="s">
        <v>126</v>
      </c>
      <c r="BE244" s="143">
        <f t="shared" si="44"/>
        <v>0</v>
      </c>
      <c r="BF244" s="143">
        <f t="shared" si="45"/>
        <v>0</v>
      </c>
      <c r="BG244" s="143">
        <f t="shared" si="46"/>
        <v>0</v>
      </c>
      <c r="BH244" s="143">
        <f t="shared" si="47"/>
        <v>0</v>
      </c>
      <c r="BI244" s="143">
        <f t="shared" si="48"/>
        <v>0</v>
      </c>
      <c r="BJ244" s="18" t="s">
        <v>79</v>
      </c>
      <c r="BK244" s="143">
        <f t="shared" si="49"/>
        <v>0</v>
      </c>
      <c r="BL244" s="18" t="s">
        <v>132</v>
      </c>
      <c r="BM244" s="18" t="s">
        <v>603</v>
      </c>
    </row>
    <row r="245" spans="2:65" s="1" customFormat="1" ht="44.25" customHeight="1">
      <c r="B245" s="134"/>
      <c r="C245" s="135" t="s">
        <v>604</v>
      </c>
      <c r="D245" s="135" t="s">
        <v>128</v>
      </c>
      <c r="E245" s="136" t="s">
        <v>605</v>
      </c>
      <c r="F245" s="198" t="s">
        <v>606</v>
      </c>
      <c r="G245" s="198"/>
      <c r="H245" s="198"/>
      <c r="I245" s="198"/>
      <c r="J245" s="137" t="s">
        <v>171</v>
      </c>
      <c r="K245" s="138">
        <v>1</v>
      </c>
      <c r="L245" s="199"/>
      <c r="M245" s="199"/>
      <c r="N245" s="199">
        <f t="shared" si="40"/>
        <v>0</v>
      </c>
      <c r="O245" s="199"/>
      <c r="P245" s="199"/>
      <c r="Q245" s="199"/>
      <c r="R245" s="139"/>
      <c r="T245" s="140" t="s">
        <v>5</v>
      </c>
      <c r="U245" s="41" t="s">
        <v>37</v>
      </c>
      <c r="V245" s="141">
        <v>0.39600000000000002</v>
      </c>
      <c r="W245" s="141">
        <f t="shared" si="41"/>
        <v>0.39600000000000002</v>
      </c>
      <c r="X245" s="141">
        <v>6.8500000000000005E-2</v>
      </c>
      <c r="Y245" s="141">
        <f t="shared" si="42"/>
        <v>6.8500000000000005E-2</v>
      </c>
      <c r="Z245" s="141">
        <v>0</v>
      </c>
      <c r="AA245" s="142">
        <f t="shared" si="43"/>
        <v>0</v>
      </c>
      <c r="AR245" s="18" t="s">
        <v>132</v>
      </c>
      <c r="AT245" s="18" t="s">
        <v>128</v>
      </c>
      <c r="AU245" s="18" t="s">
        <v>90</v>
      </c>
      <c r="AY245" s="18" t="s">
        <v>126</v>
      </c>
      <c r="BE245" s="143">
        <f t="shared" si="44"/>
        <v>0</v>
      </c>
      <c r="BF245" s="143">
        <f t="shared" si="45"/>
        <v>0</v>
      </c>
      <c r="BG245" s="143">
        <f t="shared" si="46"/>
        <v>0</v>
      </c>
      <c r="BH245" s="143">
        <f t="shared" si="47"/>
        <v>0</v>
      </c>
      <c r="BI245" s="143">
        <f t="shared" si="48"/>
        <v>0</v>
      </c>
      <c r="BJ245" s="18" t="s">
        <v>79</v>
      </c>
      <c r="BK245" s="143">
        <f t="shared" si="49"/>
        <v>0</v>
      </c>
      <c r="BL245" s="18" t="s">
        <v>132</v>
      </c>
      <c r="BM245" s="18" t="s">
        <v>607</v>
      </c>
    </row>
    <row r="246" spans="2:65" s="1" customFormat="1" ht="44.25" customHeight="1">
      <c r="B246" s="134"/>
      <c r="C246" s="135" t="s">
        <v>608</v>
      </c>
      <c r="D246" s="135" t="s">
        <v>128</v>
      </c>
      <c r="E246" s="136" t="s">
        <v>609</v>
      </c>
      <c r="F246" s="198" t="s">
        <v>610</v>
      </c>
      <c r="G246" s="198"/>
      <c r="H246" s="198"/>
      <c r="I246" s="198"/>
      <c r="J246" s="137" t="s">
        <v>171</v>
      </c>
      <c r="K246" s="138">
        <v>1</v>
      </c>
      <c r="L246" s="199"/>
      <c r="M246" s="199"/>
      <c r="N246" s="199">
        <f t="shared" si="40"/>
        <v>0</v>
      </c>
      <c r="O246" s="199"/>
      <c r="P246" s="199"/>
      <c r="Q246" s="199"/>
      <c r="R246" s="139"/>
      <c r="T246" s="140" t="s">
        <v>5</v>
      </c>
      <c r="U246" s="41" t="s">
        <v>37</v>
      </c>
      <c r="V246" s="141">
        <v>0.29699999999999999</v>
      </c>
      <c r="W246" s="141">
        <f t="shared" si="41"/>
        <v>0.29699999999999999</v>
      </c>
      <c r="X246" s="141">
        <v>3.4540000000000001E-2</v>
      </c>
      <c r="Y246" s="141">
        <f t="shared" si="42"/>
        <v>3.4540000000000001E-2</v>
      </c>
      <c r="Z246" s="141">
        <v>0</v>
      </c>
      <c r="AA246" s="142">
        <f t="shared" si="43"/>
        <v>0</v>
      </c>
      <c r="AR246" s="18" t="s">
        <v>132</v>
      </c>
      <c r="AT246" s="18" t="s">
        <v>128</v>
      </c>
      <c r="AU246" s="18" t="s">
        <v>90</v>
      </c>
      <c r="AY246" s="18" t="s">
        <v>126</v>
      </c>
      <c r="BE246" s="143">
        <f t="shared" si="44"/>
        <v>0</v>
      </c>
      <c r="BF246" s="143">
        <f t="shared" si="45"/>
        <v>0</v>
      </c>
      <c r="BG246" s="143">
        <f t="shared" si="46"/>
        <v>0</v>
      </c>
      <c r="BH246" s="143">
        <f t="shared" si="47"/>
        <v>0</v>
      </c>
      <c r="BI246" s="143">
        <f t="shared" si="48"/>
        <v>0</v>
      </c>
      <c r="BJ246" s="18" t="s">
        <v>79</v>
      </c>
      <c r="BK246" s="143">
        <f t="shared" si="49"/>
        <v>0</v>
      </c>
      <c r="BL246" s="18" t="s">
        <v>132</v>
      </c>
      <c r="BM246" s="18" t="s">
        <v>611</v>
      </c>
    </row>
    <row r="247" spans="2:65" s="1" customFormat="1" ht="44.25" customHeight="1">
      <c r="B247" s="134"/>
      <c r="C247" s="135" t="s">
        <v>612</v>
      </c>
      <c r="D247" s="135" t="s">
        <v>128</v>
      </c>
      <c r="E247" s="136" t="s">
        <v>613</v>
      </c>
      <c r="F247" s="198" t="s">
        <v>614</v>
      </c>
      <c r="G247" s="198"/>
      <c r="H247" s="198"/>
      <c r="I247" s="198"/>
      <c r="J247" s="137" t="s">
        <v>171</v>
      </c>
      <c r="K247" s="138">
        <v>1</v>
      </c>
      <c r="L247" s="199"/>
      <c r="M247" s="199"/>
      <c r="N247" s="199">
        <f t="shared" si="40"/>
        <v>0</v>
      </c>
      <c r="O247" s="199"/>
      <c r="P247" s="199"/>
      <c r="Q247" s="199"/>
      <c r="R247" s="139"/>
      <c r="T247" s="140" t="s">
        <v>5</v>
      </c>
      <c r="U247" s="41" t="s">
        <v>37</v>
      </c>
      <c r="V247" s="141">
        <v>0.313</v>
      </c>
      <c r="W247" s="141">
        <f t="shared" si="41"/>
        <v>0.313</v>
      </c>
      <c r="X247" s="141">
        <v>3.993E-2</v>
      </c>
      <c r="Y247" s="141">
        <f t="shared" si="42"/>
        <v>3.993E-2</v>
      </c>
      <c r="Z247" s="141">
        <v>0</v>
      </c>
      <c r="AA247" s="142">
        <f t="shared" si="43"/>
        <v>0</v>
      </c>
      <c r="AR247" s="18" t="s">
        <v>132</v>
      </c>
      <c r="AT247" s="18" t="s">
        <v>128</v>
      </c>
      <c r="AU247" s="18" t="s">
        <v>90</v>
      </c>
      <c r="AY247" s="18" t="s">
        <v>126</v>
      </c>
      <c r="BE247" s="143">
        <f t="shared" si="44"/>
        <v>0</v>
      </c>
      <c r="BF247" s="143">
        <f t="shared" si="45"/>
        <v>0</v>
      </c>
      <c r="BG247" s="143">
        <f t="shared" si="46"/>
        <v>0</v>
      </c>
      <c r="BH247" s="143">
        <f t="shared" si="47"/>
        <v>0</v>
      </c>
      <c r="BI247" s="143">
        <f t="shared" si="48"/>
        <v>0</v>
      </c>
      <c r="BJ247" s="18" t="s">
        <v>79</v>
      </c>
      <c r="BK247" s="143">
        <f t="shared" si="49"/>
        <v>0</v>
      </c>
      <c r="BL247" s="18" t="s">
        <v>132</v>
      </c>
      <c r="BM247" s="18" t="s">
        <v>615</v>
      </c>
    </row>
    <row r="248" spans="2:65" s="1" customFormat="1" ht="44.25" customHeight="1">
      <c r="B248" s="134"/>
      <c r="C248" s="135" t="s">
        <v>616</v>
      </c>
      <c r="D248" s="135" t="s">
        <v>128</v>
      </c>
      <c r="E248" s="136" t="s">
        <v>617</v>
      </c>
      <c r="F248" s="198" t="s">
        <v>618</v>
      </c>
      <c r="G248" s="198"/>
      <c r="H248" s="198"/>
      <c r="I248" s="198"/>
      <c r="J248" s="137" t="s">
        <v>171</v>
      </c>
      <c r="K248" s="138">
        <v>1</v>
      </c>
      <c r="L248" s="199"/>
      <c r="M248" s="199"/>
      <c r="N248" s="199">
        <f t="shared" si="40"/>
        <v>0</v>
      </c>
      <c r="O248" s="199"/>
      <c r="P248" s="199"/>
      <c r="Q248" s="199"/>
      <c r="R248" s="139"/>
      <c r="T248" s="140" t="s">
        <v>5</v>
      </c>
      <c r="U248" s="41" t="s">
        <v>37</v>
      </c>
      <c r="V248" s="141">
        <v>0.34499999999999997</v>
      </c>
      <c r="W248" s="141">
        <f t="shared" si="41"/>
        <v>0.34499999999999997</v>
      </c>
      <c r="X248" s="141">
        <v>5.0709999999999998E-2</v>
      </c>
      <c r="Y248" s="141">
        <f t="shared" si="42"/>
        <v>5.0709999999999998E-2</v>
      </c>
      <c r="Z248" s="141">
        <v>0</v>
      </c>
      <c r="AA248" s="142">
        <f t="shared" si="43"/>
        <v>0</v>
      </c>
      <c r="AR248" s="18" t="s">
        <v>132</v>
      </c>
      <c r="AT248" s="18" t="s">
        <v>128</v>
      </c>
      <c r="AU248" s="18" t="s">
        <v>90</v>
      </c>
      <c r="AY248" s="18" t="s">
        <v>126</v>
      </c>
      <c r="BE248" s="143">
        <f t="shared" si="44"/>
        <v>0</v>
      </c>
      <c r="BF248" s="143">
        <f t="shared" si="45"/>
        <v>0</v>
      </c>
      <c r="BG248" s="143">
        <f t="shared" si="46"/>
        <v>0</v>
      </c>
      <c r="BH248" s="143">
        <f t="shared" si="47"/>
        <v>0</v>
      </c>
      <c r="BI248" s="143">
        <f t="shared" si="48"/>
        <v>0</v>
      </c>
      <c r="BJ248" s="18" t="s">
        <v>79</v>
      </c>
      <c r="BK248" s="143">
        <f t="shared" si="49"/>
        <v>0</v>
      </c>
      <c r="BL248" s="18" t="s">
        <v>132</v>
      </c>
      <c r="BM248" s="18" t="s">
        <v>619</v>
      </c>
    </row>
    <row r="249" spans="2:65" s="1" customFormat="1" ht="44.25" customHeight="1">
      <c r="B249" s="134"/>
      <c r="C249" s="135" t="s">
        <v>620</v>
      </c>
      <c r="D249" s="135" t="s">
        <v>128</v>
      </c>
      <c r="E249" s="136" t="s">
        <v>621</v>
      </c>
      <c r="F249" s="198" t="s">
        <v>622</v>
      </c>
      <c r="G249" s="198"/>
      <c r="H249" s="198"/>
      <c r="I249" s="198"/>
      <c r="J249" s="137" t="s">
        <v>171</v>
      </c>
      <c r="K249" s="138">
        <v>1</v>
      </c>
      <c r="L249" s="199"/>
      <c r="M249" s="199"/>
      <c r="N249" s="199">
        <f t="shared" si="40"/>
        <v>0</v>
      </c>
      <c r="O249" s="199"/>
      <c r="P249" s="199"/>
      <c r="Q249" s="199"/>
      <c r="R249" s="139"/>
      <c r="T249" s="140" t="s">
        <v>5</v>
      </c>
      <c r="U249" s="41" t="s">
        <v>37</v>
      </c>
      <c r="V249" s="141">
        <v>0.36199999999999999</v>
      </c>
      <c r="W249" s="141">
        <f t="shared" si="41"/>
        <v>0.36199999999999999</v>
      </c>
      <c r="X249" s="141">
        <v>5.6099999999999997E-2</v>
      </c>
      <c r="Y249" s="141">
        <f t="shared" si="42"/>
        <v>5.6099999999999997E-2</v>
      </c>
      <c r="Z249" s="141">
        <v>0</v>
      </c>
      <c r="AA249" s="142">
        <f t="shared" si="43"/>
        <v>0</v>
      </c>
      <c r="AR249" s="18" t="s">
        <v>132</v>
      </c>
      <c r="AT249" s="18" t="s">
        <v>128</v>
      </c>
      <c r="AU249" s="18" t="s">
        <v>90</v>
      </c>
      <c r="AY249" s="18" t="s">
        <v>126</v>
      </c>
      <c r="BE249" s="143">
        <f t="shared" si="44"/>
        <v>0</v>
      </c>
      <c r="BF249" s="143">
        <f t="shared" si="45"/>
        <v>0</v>
      </c>
      <c r="BG249" s="143">
        <f t="shared" si="46"/>
        <v>0</v>
      </c>
      <c r="BH249" s="143">
        <f t="shared" si="47"/>
        <v>0</v>
      </c>
      <c r="BI249" s="143">
        <f t="shared" si="48"/>
        <v>0</v>
      </c>
      <c r="BJ249" s="18" t="s">
        <v>79</v>
      </c>
      <c r="BK249" s="143">
        <f t="shared" si="49"/>
        <v>0</v>
      </c>
      <c r="BL249" s="18" t="s">
        <v>132</v>
      </c>
      <c r="BM249" s="18" t="s">
        <v>623</v>
      </c>
    </row>
    <row r="250" spans="2:65" s="1" customFormat="1" ht="44.25" customHeight="1">
      <c r="B250" s="134"/>
      <c r="C250" s="135" t="s">
        <v>624</v>
      </c>
      <c r="D250" s="135" t="s">
        <v>128</v>
      </c>
      <c r="E250" s="136" t="s">
        <v>625</v>
      </c>
      <c r="F250" s="198" t="s">
        <v>626</v>
      </c>
      <c r="G250" s="198"/>
      <c r="H250" s="198"/>
      <c r="I250" s="198"/>
      <c r="J250" s="137" t="s">
        <v>171</v>
      </c>
      <c r="K250" s="138">
        <v>1</v>
      </c>
      <c r="L250" s="199"/>
      <c r="M250" s="199"/>
      <c r="N250" s="199">
        <f t="shared" si="40"/>
        <v>0</v>
      </c>
      <c r="O250" s="199"/>
      <c r="P250" s="199"/>
      <c r="Q250" s="199"/>
      <c r="R250" s="139"/>
      <c r="T250" s="140" t="s">
        <v>5</v>
      </c>
      <c r="U250" s="41" t="s">
        <v>37</v>
      </c>
      <c r="V250" s="141">
        <v>0.39400000000000002</v>
      </c>
      <c r="W250" s="141">
        <f t="shared" si="41"/>
        <v>0.39400000000000002</v>
      </c>
      <c r="X250" s="141">
        <v>6.6879999999999995E-2</v>
      </c>
      <c r="Y250" s="141">
        <f t="shared" si="42"/>
        <v>6.6879999999999995E-2</v>
      </c>
      <c r="Z250" s="141">
        <v>0</v>
      </c>
      <c r="AA250" s="142">
        <f t="shared" si="43"/>
        <v>0</v>
      </c>
      <c r="AR250" s="18" t="s">
        <v>132</v>
      </c>
      <c r="AT250" s="18" t="s">
        <v>128</v>
      </c>
      <c r="AU250" s="18" t="s">
        <v>90</v>
      </c>
      <c r="AY250" s="18" t="s">
        <v>126</v>
      </c>
      <c r="BE250" s="143">
        <f t="shared" si="44"/>
        <v>0</v>
      </c>
      <c r="BF250" s="143">
        <f t="shared" si="45"/>
        <v>0</v>
      </c>
      <c r="BG250" s="143">
        <f t="shared" si="46"/>
        <v>0</v>
      </c>
      <c r="BH250" s="143">
        <f t="shared" si="47"/>
        <v>0</v>
      </c>
      <c r="BI250" s="143">
        <f t="shared" si="48"/>
        <v>0</v>
      </c>
      <c r="BJ250" s="18" t="s">
        <v>79</v>
      </c>
      <c r="BK250" s="143">
        <f t="shared" si="49"/>
        <v>0</v>
      </c>
      <c r="BL250" s="18" t="s">
        <v>132</v>
      </c>
      <c r="BM250" s="18" t="s">
        <v>627</v>
      </c>
    </row>
    <row r="251" spans="2:65" s="1" customFormat="1" ht="44.25" customHeight="1">
      <c r="B251" s="134"/>
      <c r="C251" s="135" t="s">
        <v>628</v>
      </c>
      <c r="D251" s="135" t="s">
        <v>128</v>
      </c>
      <c r="E251" s="136" t="s">
        <v>629</v>
      </c>
      <c r="F251" s="198" t="s">
        <v>630</v>
      </c>
      <c r="G251" s="198"/>
      <c r="H251" s="198"/>
      <c r="I251" s="198"/>
      <c r="J251" s="137" t="s">
        <v>171</v>
      </c>
      <c r="K251" s="138">
        <v>1</v>
      </c>
      <c r="L251" s="199"/>
      <c r="M251" s="199"/>
      <c r="N251" s="199">
        <f t="shared" si="40"/>
        <v>0</v>
      </c>
      <c r="O251" s="199"/>
      <c r="P251" s="199"/>
      <c r="Q251" s="199"/>
      <c r="R251" s="139"/>
      <c r="T251" s="140" t="s">
        <v>5</v>
      </c>
      <c r="U251" s="41" t="s">
        <v>37</v>
      </c>
      <c r="V251" s="141">
        <v>0.36699999999999999</v>
      </c>
      <c r="W251" s="141">
        <f t="shared" si="41"/>
        <v>0.36699999999999999</v>
      </c>
      <c r="X251" s="141">
        <v>5.8000000000000003E-2</v>
      </c>
      <c r="Y251" s="141">
        <f t="shared" si="42"/>
        <v>5.8000000000000003E-2</v>
      </c>
      <c r="Z251" s="141">
        <v>0</v>
      </c>
      <c r="AA251" s="142">
        <f t="shared" si="43"/>
        <v>0</v>
      </c>
      <c r="AR251" s="18" t="s">
        <v>132</v>
      </c>
      <c r="AT251" s="18" t="s">
        <v>128</v>
      </c>
      <c r="AU251" s="18" t="s">
        <v>90</v>
      </c>
      <c r="AY251" s="18" t="s">
        <v>126</v>
      </c>
      <c r="BE251" s="143">
        <f t="shared" si="44"/>
        <v>0</v>
      </c>
      <c r="BF251" s="143">
        <f t="shared" si="45"/>
        <v>0</v>
      </c>
      <c r="BG251" s="143">
        <f t="shared" si="46"/>
        <v>0</v>
      </c>
      <c r="BH251" s="143">
        <f t="shared" si="47"/>
        <v>0</v>
      </c>
      <c r="BI251" s="143">
        <f t="shared" si="48"/>
        <v>0</v>
      </c>
      <c r="BJ251" s="18" t="s">
        <v>79</v>
      </c>
      <c r="BK251" s="143">
        <f t="shared" si="49"/>
        <v>0</v>
      </c>
      <c r="BL251" s="18" t="s">
        <v>132</v>
      </c>
      <c r="BM251" s="18" t="s">
        <v>631</v>
      </c>
    </row>
    <row r="252" spans="2:65" s="1" customFormat="1" ht="44.25" customHeight="1">
      <c r="B252" s="134"/>
      <c r="C252" s="135" t="s">
        <v>632</v>
      </c>
      <c r="D252" s="135" t="s">
        <v>128</v>
      </c>
      <c r="E252" s="136" t="s">
        <v>633</v>
      </c>
      <c r="F252" s="198" t="s">
        <v>634</v>
      </c>
      <c r="G252" s="198"/>
      <c r="H252" s="198"/>
      <c r="I252" s="198"/>
      <c r="J252" s="137" t="s">
        <v>171</v>
      </c>
      <c r="K252" s="138">
        <v>1</v>
      </c>
      <c r="L252" s="199"/>
      <c r="M252" s="199"/>
      <c r="N252" s="199">
        <f t="shared" si="40"/>
        <v>0</v>
      </c>
      <c r="O252" s="199"/>
      <c r="P252" s="199"/>
      <c r="Q252" s="199"/>
      <c r="R252" s="139"/>
      <c r="T252" s="140" t="s">
        <v>5</v>
      </c>
      <c r="U252" s="41" t="s">
        <v>37</v>
      </c>
      <c r="V252" s="141">
        <v>0.38</v>
      </c>
      <c r="W252" s="141">
        <f t="shared" si="41"/>
        <v>0.38</v>
      </c>
      <c r="X252" s="141">
        <v>6.2199999999999998E-2</v>
      </c>
      <c r="Y252" s="141">
        <f t="shared" si="42"/>
        <v>6.2199999999999998E-2</v>
      </c>
      <c r="Z252" s="141">
        <v>0</v>
      </c>
      <c r="AA252" s="142">
        <f t="shared" si="43"/>
        <v>0</v>
      </c>
      <c r="AR252" s="18" t="s">
        <v>132</v>
      </c>
      <c r="AT252" s="18" t="s">
        <v>128</v>
      </c>
      <c r="AU252" s="18" t="s">
        <v>90</v>
      </c>
      <c r="AY252" s="18" t="s">
        <v>126</v>
      </c>
      <c r="BE252" s="143">
        <f t="shared" si="44"/>
        <v>0</v>
      </c>
      <c r="BF252" s="143">
        <f t="shared" si="45"/>
        <v>0</v>
      </c>
      <c r="BG252" s="143">
        <f t="shared" si="46"/>
        <v>0</v>
      </c>
      <c r="BH252" s="143">
        <f t="shared" si="47"/>
        <v>0</v>
      </c>
      <c r="BI252" s="143">
        <f t="shared" si="48"/>
        <v>0</v>
      </c>
      <c r="BJ252" s="18" t="s">
        <v>79</v>
      </c>
      <c r="BK252" s="143">
        <f t="shared" si="49"/>
        <v>0</v>
      </c>
      <c r="BL252" s="18" t="s">
        <v>132</v>
      </c>
      <c r="BM252" s="18" t="s">
        <v>635</v>
      </c>
    </row>
    <row r="253" spans="2:65" s="1" customFormat="1" ht="44.25" customHeight="1">
      <c r="B253" s="134"/>
      <c r="C253" s="135" t="s">
        <v>636</v>
      </c>
      <c r="D253" s="135" t="s">
        <v>128</v>
      </c>
      <c r="E253" s="136" t="s">
        <v>637</v>
      </c>
      <c r="F253" s="198" t="s">
        <v>638</v>
      </c>
      <c r="G253" s="198"/>
      <c r="H253" s="198"/>
      <c r="I253" s="198"/>
      <c r="J253" s="137" t="s">
        <v>171</v>
      </c>
      <c r="K253" s="138">
        <v>5</v>
      </c>
      <c r="L253" s="199"/>
      <c r="M253" s="199"/>
      <c r="N253" s="199">
        <f t="shared" si="40"/>
        <v>0</v>
      </c>
      <c r="O253" s="199"/>
      <c r="P253" s="199"/>
      <c r="Q253" s="199"/>
      <c r="R253" s="139"/>
      <c r="T253" s="140" t="s">
        <v>5</v>
      </c>
      <c r="U253" s="41" t="s">
        <v>37</v>
      </c>
      <c r="V253" s="141">
        <v>0.434</v>
      </c>
      <c r="W253" s="141">
        <f t="shared" si="41"/>
        <v>2.17</v>
      </c>
      <c r="X253" s="141">
        <v>8.0320000000000003E-2</v>
      </c>
      <c r="Y253" s="141">
        <f t="shared" si="42"/>
        <v>0.40160000000000001</v>
      </c>
      <c r="Z253" s="141">
        <v>0</v>
      </c>
      <c r="AA253" s="142">
        <f t="shared" si="43"/>
        <v>0</v>
      </c>
      <c r="AR253" s="18" t="s">
        <v>132</v>
      </c>
      <c r="AT253" s="18" t="s">
        <v>128</v>
      </c>
      <c r="AU253" s="18" t="s">
        <v>90</v>
      </c>
      <c r="AY253" s="18" t="s">
        <v>126</v>
      </c>
      <c r="BE253" s="143">
        <f t="shared" si="44"/>
        <v>0</v>
      </c>
      <c r="BF253" s="143">
        <f t="shared" si="45"/>
        <v>0</v>
      </c>
      <c r="BG253" s="143">
        <f t="shared" si="46"/>
        <v>0</v>
      </c>
      <c r="BH253" s="143">
        <f t="shared" si="47"/>
        <v>0</v>
      </c>
      <c r="BI253" s="143">
        <f t="shared" si="48"/>
        <v>0</v>
      </c>
      <c r="BJ253" s="18" t="s">
        <v>79</v>
      </c>
      <c r="BK253" s="143">
        <f t="shared" si="49"/>
        <v>0</v>
      </c>
      <c r="BL253" s="18" t="s">
        <v>132</v>
      </c>
      <c r="BM253" s="18" t="s">
        <v>639</v>
      </c>
    </row>
    <row r="254" spans="2:65" s="1" customFormat="1" ht="44.25" customHeight="1">
      <c r="B254" s="134"/>
      <c r="C254" s="135" t="s">
        <v>640</v>
      </c>
      <c r="D254" s="135" t="s">
        <v>128</v>
      </c>
      <c r="E254" s="136" t="s">
        <v>641</v>
      </c>
      <c r="F254" s="198" t="s">
        <v>642</v>
      </c>
      <c r="G254" s="198"/>
      <c r="H254" s="198"/>
      <c r="I254" s="198"/>
      <c r="J254" s="137" t="s">
        <v>171</v>
      </c>
      <c r="K254" s="138">
        <v>3</v>
      </c>
      <c r="L254" s="199"/>
      <c r="M254" s="199"/>
      <c r="N254" s="199">
        <f t="shared" si="40"/>
        <v>0</v>
      </c>
      <c r="O254" s="199"/>
      <c r="P254" s="199"/>
      <c r="Q254" s="199"/>
      <c r="R254" s="139"/>
      <c r="T254" s="140" t="s">
        <v>5</v>
      </c>
      <c r="U254" s="41" t="s">
        <v>37</v>
      </c>
      <c r="V254" s="141">
        <v>0.46800000000000003</v>
      </c>
      <c r="W254" s="141">
        <f t="shared" si="41"/>
        <v>1.4040000000000001</v>
      </c>
      <c r="X254" s="141">
        <v>9.1480000000000006E-2</v>
      </c>
      <c r="Y254" s="141">
        <f t="shared" si="42"/>
        <v>0.27444000000000002</v>
      </c>
      <c r="Z254" s="141">
        <v>0</v>
      </c>
      <c r="AA254" s="142">
        <f t="shared" si="43"/>
        <v>0</v>
      </c>
      <c r="AR254" s="18" t="s">
        <v>132</v>
      </c>
      <c r="AT254" s="18" t="s">
        <v>128</v>
      </c>
      <c r="AU254" s="18" t="s">
        <v>90</v>
      </c>
      <c r="AY254" s="18" t="s">
        <v>126</v>
      </c>
      <c r="BE254" s="143">
        <f t="shared" si="44"/>
        <v>0</v>
      </c>
      <c r="BF254" s="143">
        <f t="shared" si="45"/>
        <v>0</v>
      </c>
      <c r="BG254" s="143">
        <f t="shared" si="46"/>
        <v>0</v>
      </c>
      <c r="BH254" s="143">
        <f t="shared" si="47"/>
        <v>0</v>
      </c>
      <c r="BI254" s="143">
        <f t="shared" si="48"/>
        <v>0</v>
      </c>
      <c r="BJ254" s="18" t="s">
        <v>79</v>
      </c>
      <c r="BK254" s="143">
        <f t="shared" si="49"/>
        <v>0</v>
      </c>
      <c r="BL254" s="18" t="s">
        <v>132</v>
      </c>
      <c r="BM254" s="18" t="s">
        <v>643</v>
      </c>
    </row>
    <row r="255" spans="2:65" s="1" customFormat="1" ht="44.25" customHeight="1">
      <c r="B255" s="134"/>
      <c r="C255" s="135" t="s">
        <v>644</v>
      </c>
      <c r="D255" s="135" t="s">
        <v>128</v>
      </c>
      <c r="E255" s="136" t="s">
        <v>645</v>
      </c>
      <c r="F255" s="198" t="s">
        <v>646</v>
      </c>
      <c r="G255" s="198"/>
      <c r="H255" s="198"/>
      <c r="I255" s="198"/>
      <c r="J255" s="137" t="s">
        <v>171</v>
      </c>
      <c r="K255" s="138">
        <v>1</v>
      </c>
      <c r="L255" s="199"/>
      <c r="M255" s="199"/>
      <c r="N255" s="199">
        <f t="shared" si="40"/>
        <v>0</v>
      </c>
      <c r="O255" s="199"/>
      <c r="P255" s="199"/>
      <c r="Q255" s="199"/>
      <c r="R255" s="139"/>
      <c r="T255" s="140" t="s">
        <v>5</v>
      </c>
      <c r="U255" s="41" t="s">
        <v>37</v>
      </c>
      <c r="V255" s="141">
        <v>0.53500000000000003</v>
      </c>
      <c r="W255" s="141">
        <f t="shared" si="41"/>
        <v>0.53500000000000003</v>
      </c>
      <c r="X255" s="141">
        <v>0.1149</v>
      </c>
      <c r="Y255" s="141">
        <f t="shared" si="42"/>
        <v>0.1149</v>
      </c>
      <c r="Z255" s="141">
        <v>0</v>
      </c>
      <c r="AA255" s="142">
        <f t="shared" si="43"/>
        <v>0</v>
      </c>
      <c r="AR255" s="18" t="s">
        <v>132</v>
      </c>
      <c r="AT255" s="18" t="s">
        <v>128</v>
      </c>
      <c r="AU255" s="18" t="s">
        <v>90</v>
      </c>
      <c r="AY255" s="18" t="s">
        <v>126</v>
      </c>
      <c r="BE255" s="143">
        <f t="shared" si="44"/>
        <v>0</v>
      </c>
      <c r="BF255" s="143">
        <f t="shared" si="45"/>
        <v>0</v>
      </c>
      <c r="BG255" s="143">
        <f t="shared" si="46"/>
        <v>0</v>
      </c>
      <c r="BH255" s="143">
        <f t="shared" si="47"/>
        <v>0</v>
      </c>
      <c r="BI255" s="143">
        <f t="shared" si="48"/>
        <v>0</v>
      </c>
      <c r="BJ255" s="18" t="s">
        <v>79</v>
      </c>
      <c r="BK255" s="143">
        <f t="shared" si="49"/>
        <v>0</v>
      </c>
      <c r="BL255" s="18" t="s">
        <v>132</v>
      </c>
      <c r="BM255" s="18" t="s">
        <v>647</v>
      </c>
    </row>
    <row r="256" spans="2:65" s="1" customFormat="1" ht="44.25" customHeight="1">
      <c r="B256" s="134"/>
      <c r="C256" s="135" t="s">
        <v>648</v>
      </c>
      <c r="D256" s="135" t="s">
        <v>128</v>
      </c>
      <c r="E256" s="136" t="s">
        <v>649</v>
      </c>
      <c r="F256" s="198" t="s">
        <v>650</v>
      </c>
      <c r="G256" s="198"/>
      <c r="H256" s="198"/>
      <c r="I256" s="198"/>
      <c r="J256" s="137" t="s">
        <v>171</v>
      </c>
      <c r="K256" s="138">
        <v>2</v>
      </c>
      <c r="L256" s="199"/>
      <c r="M256" s="199"/>
      <c r="N256" s="199">
        <f t="shared" si="40"/>
        <v>0</v>
      </c>
      <c r="O256" s="199"/>
      <c r="P256" s="199"/>
      <c r="Q256" s="199"/>
      <c r="R256" s="139"/>
      <c r="T256" s="140" t="s">
        <v>5</v>
      </c>
      <c r="U256" s="41" t="s">
        <v>37</v>
      </c>
      <c r="V256" s="141">
        <v>0.53400000000000003</v>
      </c>
      <c r="W256" s="141">
        <f t="shared" si="41"/>
        <v>1.0680000000000001</v>
      </c>
      <c r="X256" s="141">
        <v>0.1135</v>
      </c>
      <c r="Y256" s="141">
        <f t="shared" si="42"/>
        <v>0.22700000000000001</v>
      </c>
      <c r="Z256" s="141">
        <v>0</v>
      </c>
      <c r="AA256" s="142">
        <f t="shared" si="43"/>
        <v>0</v>
      </c>
      <c r="AR256" s="18" t="s">
        <v>132</v>
      </c>
      <c r="AT256" s="18" t="s">
        <v>128</v>
      </c>
      <c r="AU256" s="18" t="s">
        <v>90</v>
      </c>
      <c r="AY256" s="18" t="s">
        <v>126</v>
      </c>
      <c r="BE256" s="143">
        <f t="shared" si="44"/>
        <v>0</v>
      </c>
      <c r="BF256" s="143">
        <f t="shared" si="45"/>
        <v>0</v>
      </c>
      <c r="BG256" s="143">
        <f t="shared" si="46"/>
        <v>0</v>
      </c>
      <c r="BH256" s="143">
        <f t="shared" si="47"/>
        <v>0</v>
      </c>
      <c r="BI256" s="143">
        <f t="shared" si="48"/>
        <v>0</v>
      </c>
      <c r="BJ256" s="18" t="s">
        <v>79</v>
      </c>
      <c r="BK256" s="143">
        <f t="shared" si="49"/>
        <v>0</v>
      </c>
      <c r="BL256" s="18" t="s">
        <v>132</v>
      </c>
      <c r="BM256" s="18" t="s">
        <v>651</v>
      </c>
    </row>
    <row r="257" spans="2:65" s="1" customFormat="1" ht="22.5" customHeight="1">
      <c r="B257" s="134"/>
      <c r="C257" s="135" t="s">
        <v>652</v>
      </c>
      <c r="D257" s="135" t="s">
        <v>128</v>
      </c>
      <c r="E257" s="136" t="s">
        <v>653</v>
      </c>
      <c r="F257" s="198" t="s">
        <v>654</v>
      </c>
      <c r="G257" s="198"/>
      <c r="H257" s="198"/>
      <c r="I257" s="198"/>
      <c r="J257" s="137" t="s">
        <v>171</v>
      </c>
      <c r="K257" s="138">
        <v>55</v>
      </c>
      <c r="L257" s="199"/>
      <c r="M257" s="199"/>
      <c r="N257" s="199">
        <f t="shared" si="40"/>
        <v>0</v>
      </c>
      <c r="O257" s="199"/>
      <c r="P257" s="199"/>
      <c r="Q257" s="199"/>
      <c r="R257" s="139"/>
      <c r="T257" s="140" t="s">
        <v>5</v>
      </c>
      <c r="U257" s="41" t="s">
        <v>37</v>
      </c>
      <c r="V257" s="141">
        <v>6.2E-2</v>
      </c>
      <c r="W257" s="141">
        <f t="shared" si="41"/>
        <v>3.41</v>
      </c>
      <c r="X257" s="141">
        <v>0</v>
      </c>
      <c r="Y257" s="141">
        <f t="shared" si="42"/>
        <v>0</v>
      </c>
      <c r="Z257" s="141">
        <v>0</v>
      </c>
      <c r="AA257" s="142">
        <f t="shared" si="43"/>
        <v>0</v>
      </c>
      <c r="AR257" s="18" t="s">
        <v>132</v>
      </c>
      <c r="AT257" s="18" t="s">
        <v>128</v>
      </c>
      <c r="AU257" s="18" t="s">
        <v>90</v>
      </c>
      <c r="AY257" s="18" t="s">
        <v>126</v>
      </c>
      <c r="BE257" s="143">
        <f t="shared" si="44"/>
        <v>0</v>
      </c>
      <c r="BF257" s="143">
        <f t="shared" si="45"/>
        <v>0</v>
      </c>
      <c r="BG257" s="143">
        <f t="shared" si="46"/>
        <v>0</v>
      </c>
      <c r="BH257" s="143">
        <f t="shared" si="47"/>
        <v>0</v>
      </c>
      <c r="BI257" s="143">
        <f t="shared" si="48"/>
        <v>0</v>
      </c>
      <c r="BJ257" s="18" t="s">
        <v>79</v>
      </c>
      <c r="BK257" s="143">
        <f t="shared" si="49"/>
        <v>0</v>
      </c>
      <c r="BL257" s="18" t="s">
        <v>132</v>
      </c>
      <c r="BM257" s="18" t="s">
        <v>655</v>
      </c>
    </row>
    <row r="258" spans="2:65" s="1" customFormat="1" ht="22.5" customHeight="1">
      <c r="B258" s="134"/>
      <c r="C258" s="135" t="s">
        <v>138</v>
      </c>
      <c r="D258" s="135" t="s">
        <v>128</v>
      </c>
      <c r="E258" s="136" t="s">
        <v>656</v>
      </c>
      <c r="F258" s="198" t="s">
        <v>657</v>
      </c>
      <c r="G258" s="198"/>
      <c r="H258" s="198"/>
      <c r="I258" s="198"/>
      <c r="J258" s="137" t="s">
        <v>204</v>
      </c>
      <c r="K258" s="138">
        <v>200</v>
      </c>
      <c r="L258" s="199"/>
      <c r="M258" s="199"/>
      <c r="N258" s="199">
        <f t="shared" si="40"/>
        <v>0</v>
      </c>
      <c r="O258" s="199"/>
      <c r="P258" s="199"/>
      <c r="Q258" s="199"/>
      <c r="R258" s="139"/>
      <c r="T258" s="140" t="s">
        <v>5</v>
      </c>
      <c r="U258" s="41" t="s">
        <v>37</v>
      </c>
      <c r="V258" s="141">
        <v>3.1E-2</v>
      </c>
      <c r="W258" s="141">
        <f t="shared" si="41"/>
        <v>6.2</v>
      </c>
      <c r="X258" s="141">
        <v>0</v>
      </c>
      <c r="Y258" s="141">
        <f t="shared" si="42"/>
        <v>0</v>
      </c>
      <c r="Z258" s="141">
        <v>0</v>
      </c>
      <c r="AA258" s="142">
        <f t="shared" si="43"/>
        <v>0</v>
      </c>
      <c r="AR258" s="18" t="s">
        <v>132</v>
      </c>
      <c r="AT258" s="18" t="s">
        <v>128</v>
      </c>
      <c r="AU258" s="18" t="s">
        <v>90</v>
      </c>
      <c r="AY258" s="18" t="s">
        <v>126</v>
      </c>
      <c r="BE258" s="143">
        <f t="shared" si="44"/>
        <v>0</v>
      </c>
      <c r="BF258" s="143">
        <f t="shared" si="45"/>
        <v>0</v>
      </c>
      <c r="BG258" s="143">
        <f t="shared" si="46"/>
        <v>0</v>
      </c>
      <c r="BH258" s="143">
        <f t="shared" si="47"/>
        <v>0</v>
      </c>
      <c r="BI258" s="143">
        <f t="shared" si="48"/>
        <v>0</v>
      </c>
      <c r="BJ258" s="18" t="s">
        <v>79</v>
      </c>
      <c r="BK258" s="143">
        <f t="shared" si="49"/>
        <v>0</v>
      </c>
      <c r="BL258" s="18" t="s">
        <v>132</v>
      </c>
      <c r="BM258" s="18" t="s">
        <v>658</v>
      </c>
    </row>
    <row r="259" spans="2:65" s="1" customFormat="1" ht="31.5" customHeight="1">
      <c r="B259" s="134"/>
      <c r="C259" s="135" t="s">
        <v>659</v>
      </c>
      <c r="D259" s="135" t="s">
        <v>128</v>
      </c>
      <c r="E259" s="136" t="s">
        <v>660</v>
      </c>
      <c r="F259" s="198" t="s">
        <v>661</v>
      </c>
      <c r="G259" s="198"/>
      <c r="H259" s="198"/>
      <c r="I259" s="198"/>
      <c r="J259" s="137" t="s">
        <v>222</v>
      </c>
      <c r="K259" s="138">
        <v>1</v>
      </c>
      <c r="L259" s="199"/>
      <c r="M259" s="199"/>
      <c r="N259" s="199">
        <f t="shared" si="40"/>
        <v>0</v>
      </c>
      <c r="O259" s="199"/>
      <c r="P259" s="199"/>
      <c r="Q259" s="199"/>
      <c r="R259" s="139"/>
      <c r="T259" s="140" t="s">
        <v>5</v>
      </c>
      <c r="U259" s="41" t="s">
        <v>37</v>
      </c>
      <c r="V259" s="141">
        <v>4.3040000000000003</v>
      </c>
      <c r="W259" s="141">
        <f t="shared" si="41"/>
        <v>4.3040000000000003</v>
      </c>
      <c r="X259" s="141">
        <v>9.7250000000000003E-2</v>
      </c>
      <c r="Y259" s="141">
        <f t="shared" si="42"/>
        <v>9.7250000000000003E-2</v>
      </c>
      <c r="Z259" s="141">
        <v>0</v>
      </c>
      <c r="AA259" s="142">
        <f t="shared" si="43"/>
        <v>0</v>
      </c>
      <c r="AR259" s="18" t="s">
        <v>132</v>
      </c>
      <c r="AT259" s="18" t="s">
        <v>128</v>
      </c>
      <c r="AU259" s="18" t="s">
        <v>90</v>
      </c>
      <c r="AY259" s="18" t="s">
        <v>126</v>
      </c>
      <c r="BE259" s="143">
        <f t="shared" si="44"/>
        <v>0</v>
      </c>
      <c r="BF259" s="143">
        <f t="shared" si="45"/>
        <v>0</v>
      </c>
      <c r="BG259" s="143">
        <f t="shared" si="46"/>
        <v>0</v>
      </c>
      <c r="BH259" s="143">
        <f t="shared" si="47"/>
        <v>0</v>
      </c>
      <c r="BI259" s="143">
        <f t="shared" si="48"/>
        <v>0</v>
      </c>
      <c r="BJ259" s="18" t="s">
        <v>79</v>
      </c>
      <c r="BK259" s="143">
        <f t="shared" si="49"/>
        <v>0</v>
      </c>
      <c r="BL259" s="18" t="s">
        <v>132</v>
      </c>
      <c r="BM259" s="18" t="s">
        <v>662</v>
      </c>
    </row>
    <row r="260" spans="2:65" s="1" customFormat="1" ht="31.5" customHeight="1">
      <c r="B260" s="134"/>
      <c r="C260" s="135" t="s">
        <v>663</v>
      </c>
      <c r="D260" s="135" t="s">
        <v>128</v>
      </c>
      <c r="E260" s="136" t="s">
        <v>664</v>
      </c>
      <c r="F260" s="198" t="s">
        <v>665</v>
      </c>
      <c r="G260" s="198"/>
      <c r="H260" s="198"/>
      <c r="I260" s="198"/>
      <c r="J260" s="137" t="s">
        <v>222</v>
      </c>
      <c r="K260" s="138">
        <v>3</v>
      </c>
      <c r="L260" s="199"/>
      <c r="M260" s="199"/>
      <c r="N260" s="199">
        <f t="shared" si="40"/>
        <v>0</v>
      </c>
      <c r="O260" s="199"/>
      <c r="P260" s="199"/>
      <c r="Q260" s="199"/>
      <c r="R260" s="139"/>
      <c r="T260" s="140" t="s">
        <v>5</v>
      </c>
      <c r="U260" s="41" t="s">
        <v>37</v>
      </c>
      <c r="V260" s="141">
        <v>4.6239999999999997</v>
      </c>
      <c r="W260" s="141">
        <f t="shared" si="41"/>
        <v>13.872</v>
      </c>
      <c r="X260" s="141">
        <v>0.14301</v>
      </c>
      <c r="Y260" s="141">
        <f t="shared" si="42"/>
        <v>0.42903000000000002</v>
      </c>
      <c r="Z260" s="141">
        <v>0</v>
      </c>
      <c r="AA260" s="142">
        <f t="shared" si="43"/>
        <v>0</v>
      </c>
      <c r="AR260" s="18" t="s">
        <v>132</v>
      </c>
      <c r="AT260" s="18" t="s">
        <v>128</v>
      </c>
      <c r="AU260" s="18" t="s">
        <v>90</v>
      </c>
      <c r="AY260" s="18" t="s">
        <v>126</v>
      </c>
      <c r="BE260" s="143">
        <f t="shared" si="44"/>
        <v>0</v>
      </c>
      <c r="BF260" s="143">
        <f t="shared" si="45"/>
        <v>0</v>
      </c>
      <c r="BG260" s="143">
        <f t="shared" si="46"/>
        <v>0</v>
      </c>
      <c r="BH260" s="143">
        <f t="shared" si="47"/>
        <v>0</v>
      </c>
      <c r="BI260" s="143">
        <f t="shared" si="48"/>
        <v>0</v>
      </c>
      <c r="BJ260" s="18" t="s">
        <v>79</v>
      </c>
      <c r="BK260" s="143">
        <f t="shared" si="49"/>
        <v>0</v>
      </c>
      <c r="BL260" s="18" t="s">
        <v>132</v>
      </c>
      <c r="BM260" s="18" t="s">
        <v>666</v>
      </c>
    </row>
    <row r="261" spans="2:65" s="1" customFormat="1" ht="31.5" customHeight="1">
      <c r="B261" s="134"/>
      <c r="C261" s="135" t="s">
        <v>667</v>
      </c>
      <c r="D261" s="135" t="s">
        <v>128</v>
      </c>
      <c r="E261" s="136" t="s">
        <v>668</v>
      </c>
      <c r="F261" s="198" t="s">
        <v>669</v>
      </c>
      <c r="G261" s="198"/>
      <c r="H261" s="198"/>
      <c r="I261" s="198"/>
      <c r="J261" s="137" t="s">
        <v>171</v>
      </c>
      <c r="K261" s="138">
        <v>80</v>
      </c>
      <c r="L261" s="199"/>
      <c r="M261" s="199"/>
      <c r="N261" s="199">
        <f t="shared" si="40"/>
        <v>0</v>
      </c>
      <c r="O261" s="199"/>
      <c r="P261" s="199"/>
      <c r="Q261" s="199"/>
      <c r="R261" s="139"/>
      <c r="T261" s="140" t="s">
        <v>5</v>
      </c>
      <c r="U261" s="41" t="s">
        <v>37</v>
      </c>
      <c r="V261" s="141">
        <v>0.309</v>
      </c>
      <c r="W261" s="141">
        <f t="shared" si="41"/>
        <v>24.72</v>
      </c>
      <c r="X261" s="141">
        <v>1.7000000000000001E-4</v>
      </c>
      <c r="Y261" s="141">
        <f t="shared" si="42"/>
        <v>1.3600000000000001E-2</v>
      </c>
      <c r="Z261" s="141">
        <v>2.419E-2</v>
      </c>
      <c r="AA261" s="142">
        <f t="shared" si="43"/>
        <v>1.9352</v>
      </c>
      <c r="AR261" s="18" t="s">
        <v>132</v>
      </c>
      <c r="AT261" s="18" t="s">
        <v>128</v>
      </c>
      <c r="AU261" s="18" t="s">
        <v>90</v>
      </c>
      <c r="AY261" s="18" t="s">
        <v>126</v>
      </c>
      <c r="BE261" s="143">
        <f t="shared" si="44"/>
        <v>0</v>
      </c>
      <c r="BF261" s="143">
        <f t="shared" si="45"/>
        <v>0</v>
      </c>
      <c r="BG261" s="143">
        <f t="shared" si="46"/>
        <v>0</v>
      </c>
      <c r="BH261" s="143">
        <f t="shared" si="47"/>
        <v>0</v>
      </c>
      <c r="BI261" s="143">
        <f t="shared" si="48"/>
        <v>0</v>
      </c>
      <c r="BJ261" s="18" t="s">
        <v>79</v>
      </c>
      <c r="BK261" s="143">
        <f t="shared" si="49"/>
        <v>0</v>
      </c>
      <c r="BL261" s="18" t="s">
        <v>132</v>
      </c>
      <c r="BM261" s="18" t="s">
        <v>670</v>
      </c>
    </row>
    <row r="262" spans="2:65" s="1" customFormat="1" ht="31.5" customHeight="1">
      <c r="B262" s="134"/>
      <c r="C262" s="135" t="s">
        <v>671</v>
      </c>
      <c r="D262" s="135" t="s">
        <v>128</v>
      </c>
      <c r="E262" s="136" t="s">
        <v>672</v>
      </c>
      <c r="F262" s="198" t="s">
        <v>673</v>
      </c>
      <c r="G262" s="198"/>
      <c r="H262" s="198"/>
      <c r="I262" s="198"/>
      <c r="J262" s="137" t="s">
        <v>131</v>
      </c>
      <c r="K262" s="138">
        <v>230</v>
      </c>
      <c r="L262" s="199"/>
      <c r="M262" s="199"/>
      <c r="N262" s="199">
        <f t="shared" si="40"/>
        <v>0</v>
      </c>
      <c r="O262" s="199"/>
      <c r="P262" s="199"/>
      <c r="Q262" s="199"/>
      <c r="R262" s="139"/>
      <c r="T262" s="140" t="s">
        <v>5</v>
      </c>
      <c r="U262" s="41" t="s">
        <v>37</v>
      </c>
      <c r="V262" s="141">
        <v>5.1999999999999998E-2</v>
      </c>
      <c r="W262" s="141">
        <f t="shared" si="41"/>
        <v>11.959999999999999</v>
      </c>
      <c r="X262" s="141">
        <v>6.0000000000000002E-5</v>
      </c>
      <c r="Y262" s="141">
        <f t="shared" si="42"/>
        <v>1.38E-2</v>
      </c>
      <c r="Z262" s="141">
        <v>1.14E-2</v>
      </c>
      <c r="AA262" s="142">
        <f t="shared" si="43"/>
        <v>2.6219999999999999</v>
      </c>
      <c r="AR262" s="18" t="s">
        <v>132</v>
      </c>
      <c r="AT262" s="18" t="s">
        <v>128</v>
      </c>
      <c r="AU262" s="18" t="s">
        <v>90</v>
      </c>
      <c r="AY262" s="18" t="s">
        <v>126</v>
      </c>
      <c r="BE262" s="143">
        <f t="shared" si="44"/>
        <v>0</v>
      </c>
      <c r="BF262" s="143">
        <f t="shared" si="45"/>
        <v>0</v>
      </c>
      <c r="BG262" s="143">
        <f t="shared" si="46"/>
        <v>0</v>
      </c>
      <c r="BH262" s="143">
        <f t="shared" si="47"/>
        <v>0</v>
      </c>
      <c r="BI262" s="143">
        <f t="shared" si="48"/>
        <v>0</v>
      </c>
      <c r="BJ262" s="18" t="s">
        <v>79</v>
      </c>
      <c r="BK262" s="143">
        <f t="shared" si="49"/>
        <v>0</v>
      </c>
      <c r="BL262" s="18" t="s">
        <v>132</v>
      </c>
      <c r="BM262" s="18" t="s">
        <v>674</v>
      </c>
    </row>
    <row r="263" spans="2:65" s="1" customFormat="1" ht="31.5" customHeight="1">
      <c r="B263" s="134"/>
      <c r="C263" s="135" t="s">
        <v>675</v>
      </c>
      <c r="D263" s="135" t="s">
        <v>128</v>
      </c>
      <c r="E263" s="136" t="s">
        <v>676</v>
      </c>
      <c r="F263" s="198" t="s">
        <v>677</v>
      </c>
      <c r="G263" s="198"/>
      <c r="H263" s="198"/>
      <c r="I263" s="198"/>
      <c r="J263" s="137" t="s">
        <v>222</v>
      </c>
      <c r="K263" s="138">
        <v>1</v>
      </c>
      <c r="L263" s="199"/>
      <c r="M263" s="199"/>
      <c r="N263" s="199">
        <f t="shared" si="40"/>
        <v>0</v>
      </c>
      <c r="O263" s="199"/>
      <c r="P263" s="199"/>
      <c r="Q263" s="199"/>
      <c r="R263" s="139"/>
      <c r="T263" s="140" t="s">
        <v>5</v>
      </c>
      <c r="U263" s="41" t="s">
        <v>37</v>
      </c>
      <c r="V263" s="141">
        <v>4.2720000000000002</v>
      </c>
      <c r="W263" s="141">
        <f t="shared" si="41"/>
        <v>4.2720000000000002</v>
      </c>
      <c r="X263" s="141">
        <v>8.0680000000000002E-2</v>
      </c>
      <c r="Y263" s="141">
        <f t="shared" si="42"/>
        <v>8.0680000000000002E-2</v>
      </c>
      <c r="Z263" s="141">
        <v>0</v>
      </c>
      <c r="AA263" s="142">
        <f t="shared" si="43"/>
        <v>0</v>
      </c>
      <c r="AR263" s="18" t="s">
        <v>132</v>
      </c>
      <c r="AT263" s="18" t="s">
        <v>128</v>
      </c>
      <c r="AU263" s="18" t="s">
        <v>90</v>
      </c>
      <c r="AY263" s="18" t="s">
        <v>126</v>
      </c>
      <c r="BE263" s="143">
        <f t="shared" si="44"/>
        <v>0</v>
      </c>
      <c r="BF263" s="143">
        <f t="shared" si="45"/>
        <v>0</v>
      </c>
      <c r="BG263" s="143">
        <f t="shared" si="46"/>
        <v>0</v>
      </c>
      <c r="BH263" s="143">
        <f t="shared" si="47"/>
        <v>0</v>
      </c>
      <c r="BI263" s="143">
        <f t="shared" si="48"/>
        <v>0</v>
      </c>
      <c r="BJ263" s="18" t="s">
        <v>79</v>
      </c>
      <c r="BK263" s="143">
        <f t="shared" si="49"/>
        <v>0</v>
      </c>
      <c r="BL263" s="18" t="s">
        <v>132</v>
      </c>
      <c r="BM263" s="18" t="s">
        <v>678</v>
      </c>
    </row>
    <row r="264" spans="2:65" s="1" customFormat="1" ht="22.5" customHeight="1">
      <c r="B264" s="134"/>
      <c r="C264" s="135" t="s">
        <v>679</v>
      </c>
      <c r="D264" s="135" t="s">
        <v>128</v>
      </c>
      <c r="E264" s="136" t="s">
        <v>680</v>
      </c>
      <c r="F264" s="198" t="s">
        <v>681</v>
      </c>
      <c r="G264" s="198"/>
      <c r="H264" s="198"/>
      <c r="I264" s="198"/>
      <c r="J264" s="137" t="s">
        <v>171</v>
      </c>
      <c r="K264" s="138">
        <v>2</v>
      </c>
      <c r="L264" s="199"/>
      <c r="M264" s="199"/>
      <c r="N264" s="199">
        <f t="shared" si="40"/>
        <v>0</v>
      </c>
      <c r="O264" s="199"/>
      <c r="P264" s="199"/>
      <c r="Q264" s="199"/>
      <c r="R264" s="139"/>
      <c r="T264" s="140" t="s">
        <v>5</v>
      </c>
      <c r="U264" s="41" t="s">
        <v>37</v>
      </c>
      <c r="V264" s="141">
        <v>0.309</v>
      </c>
      <c r="W264" s="141">
        <f t="shared" si="41"/>
        <v>0.61799999999999999</v>
      </c>
      <c r="X264" s="141">
        <v>1.7000000000000001E-4</v>
      </c>
      <c r="Y264" s="141">
        <f t="shared" si="42"/>
        <v>3.4000000000000002E-4</v>
      </c>
      <c r="Z264" s="141">
        <v>0.08</v>
      </c>
      <c r="AA264" s="142">
        <f t="shared" si="43"/>
        <v>0.16</v>
      </c>
      <c r="AR264" s="18" t="s">
        <v>132</v>
      </c>
      <c r="AT264" s="18" t="s">
        <v>128</v>
      </c>
      <c r="AU264" s="18" t="s">
        <v>90</v>
      </c>
      <c r="AY264" s="18" t="s">
        <v>126</v>
      </c>
      <c r="BE264" s="143">
        <f t="shared" si="44"/>
        <v>0</v>
      </c>
      <c r="BF264" s="143">
        <f t="shared" si="45"/>
        <v>0</v>
      </c>
      <c r="BG264" s="143">
        <f t="shared" si="46"/>
        <v>0</v>
      </c>
      <c r="BH264" s="143">
        <f t="shared" si="47"/>
        <v>0</v>
      </c>
      <c r="BI264" s="143">
        <f t="shared" si="48"/>
        <v>0</v>
      </c>
      <c r="BJ264" s="18" t="s">
        <v>79</v>
      </c>
      <c r="BK264" s="143">
        <f t="shared" si="49"/>
        <v>0</v>
      </c>
      <c r="BL264" s="18" t="s">
        <v>132</v>
      </c>
      <c r="BM264" s="18" t="s">
        <v>682</v>
      </c>
    </row>
    <row r="265" spans="2:65" s="1" customFormat="1" ht="31.5" customHeight="1">
      <c r="B265" s="134"/>
      <c r="C265" s="135" t="s">
        <v>683</v>
      </c>
      <c r="D265" s="135" t="s">
        <v>128</v>
      </c>
      <c r="E265" s="136" t="s">
        <v>684</v>
      </c>
      <c r="F265" s="198" t="s">
        <v>685</v>
      </c>
      <c r="G265" s="198"/>
      <c r="H265" s="198"/>
      <c r="I265" s="198"/>
      <c r="J265" s="137" t="s">
        <v>171</v>
      </c>
      <c r="K265" s="138">
        <v>15</v>
      </c>
      <c r="L265" s="199"/>
      <c r="M265" s="199"/>
      <c r="N265" s="199">
        <f t="shared" si="40"/>
        <v>0</v>
      </c>
      <c r="O265" s="199"/>
      <c r="P265" s="199"/>
      <c r="Q265" s="199"/>
      <c r="R265" s="139"/>
      <c r="T265" s="140" t="s">
        <v>5</v>
      </c>
      <c r="U265" s="41" t="s">
        <v>37</v>
      </c>
      <c r="V265" s="141">
        <v>0.309</v>
      </c>
      <c r="W265" s="141">
        <f t="shared" si="41"/>
        <v>4.6349999999999998</v>
      </c>
      <c r="X265" s="141">
        <v>1.7000000000000001E-4</v>
      </c>
      <c r="Y265" s="141">
        <f t="shared" si="42"/>
        <v>2.5500000000000002E-3</v>
      </c>
      <c r="Z265" s="141">
        <v>1.252E-2</v>
      </c>
      <c r="AA265" s="142">
        <f t="shared" si="43"/>
        <v>0.18779999999999999</v>
      </c>
      <c r="AR265" s="18" t="s">
        <v>132</v>
      </c>
      <c r="AT265" s="18" t="s">
        <v>128</v>
      </c>
      <c r="AU265" s="18" t="s">
        <v>90</v>
      </c>
      <c r="AY265" s="18" t="s">
        <v>126</v>
      </c>
      <c r="BE265" s="143">
        <f t="shared" si="44"/>
        <v>0</v>
      </c>
      <c r="BF265" s="143">
        <f t="shared" si="45"/>
        <v>0</v>
      </c>
      <c r="BG265" s="143">
        <f t="shared" si="46"/>
        <v>0</v>
      </c>
      <c r="BH265" s="143">
        <f t="shared" si="47"/>
        <v>0</v>
      </c>
      <c r="BI265" s="143">
        <f t="shared" si="48"/>
        <v>0</v>
      </c>
      <c r="BJ265" s="18" t="s">
        <v>79</v>
      </c>
      <c r="BK265" s="143">
        <f t="shared" si="49"/>
        <v>0</v>
      </c>
      <c r="BL265" s="18" t="s">
        <v>132</v>
      </c>
      <c r="BM265" s="18" t="s">
        <v>686</v>
      </c>
    </row>
    <row r="266" spans="2:65" s="1" customFormat="1" ht="31.5" customHeight="1">
      <c r="B266" s="134"/>
      <c r="C266" s="135" t="s">
        <v>687</v>
      </c>
      <c r="D266" s="135" t="s">
        <v>128</v>
      </c>
      <c r="E266" s="136" t="s">
        <v>688</v>
      </c>
      <c r="F266" s="198" t="s">
        <v>689</v>
      </c>
      <c r="G266" s="198"/>
      <c r="H266" s="198"/>
      <c r="I266" s="198"/>
      <c r="J266" s="137" t="s">
        <v>131</v>
      </c>
      <c r="K266" s="138">
        <v>45</v>
      </c>
      <c r="L266" s="199"/>
      <c r="M266" s="199"/>
      <c r="N266" s="199">
        <f t="shared" si="40"/>
        <v>0</v>
      </c>
      <c r="O266" s="199"/>
      <c r="P266" s="199"/>
      <c r="Q266" s="199"/>
      <c r="R266" s="139"/>
      <c r="T266" s="140" t="s">
        <v>5</v>
      </c>
      <c r="U266" s="41" t="s">
        <v>37</v>
      </c>
      <c r="V266" s="141">
        <v>5.1999999999999998E-2</v>
      </c>
      <c r="W266" s="141">
        <f t="shared" si="41"/>
        <v>2.34</v>
      </c>
      <c r="X266" s="141">
        <v>2.0000000000000002E-5</v>
      </c>
      <c r="Y266" s="141">
        <f t="shared" si="42"/>
        <v>9.0000000000000008E-4</v>
      </c>
      <c r="Z266" s="141">
        <v>0</v>
      </c>
      <c r="AA266" s="142">
        <f t="shared" si="43"/>
        <v>0</v>
      </c>
      <c r="AR266" s="18" t="s">
        <v>132</v>
      </c>
      <c r="AT266" s="18" t="s">
        <v>128</v>
      </c>
      <c r="AU266" s="18" t="s">
        <v>90</v>
      </c>
      <c r="AY266" s="18" t="s">
        <v>126</v>
      </c>
      <c r="BE266" s="143">
        <f t="shared" si="44"/>
        <v>0</v>
      </c>
      <c r="BF266" s="143">
        <f t="shared" si="45"/>
        <v>0</v>
      </c>
      <c r="BG266" s="143">
        <f t="shared" si="46"/>
        <v>0</v>
      </c>
      <c r="BH266" s="143">
        <f t="shared" si="47"/>
        <v>0</v>
      </c>
      <c r="BI266" s="143">
        <f t="shared" si="48"/>
        <v>0</v>
      </c>
      <c r="BJ266" s="18" t="s">
        <v>79</v>
      </c>
      <c r="BK266" s="143">
        <f t="shared" si="49"/>
        <v>0</v>
      </c>
      <c r="BL266" s="18" t="s">
        <v>132</v>
      </c>
      <c r="BM266" s="18" t="s">
        <v>690</v>
      </c>
    </row>
    <row r="267" spans="2:65" s="1" customFormat="1" ht="31.5" customHeight="1">
      <c r="B267" s="134"/>
      <c r="C267" s="135" t="s">
        <v>691</v>
      </c>
      <c r="D267" s="135" t="s">
        <v>128</v>
      </c>
      <c r="E267" s="136" t="s">
        <v>692</v>
      </c>
      <c r="F267" s="198" t="s">
        <v>693</v>
      </c>
      <c r="G267" s="198"/>
      <c r="H267" s="198"/>
      <c r="I267" s="198"/>
      <c r="J267" s="137" t="s">
        <v>171</v>
      </c>
      <c r="K267" s="138">
        <v>300</v>
      </c>
      <c r="L267" s="199"/>
      <c r="M267" s="199"/>
      <c r="N267" s="199">
        <f t="shared" si="40"/>
        <v>0</v>
      </c>
      <c r="O267" s="199"/>
      <c r="P267" s="199"/>
      <c r="Q267" s="199"/>
      <c r="R267" s="139"/>
      <c r="T267" s="140" t="s">
        <v>5</v>
      </c>
      <c r="U267" s="41" t="s">
        <v>37</v>
      </c>
      <c r="V267" s="141">
        <v>2.9000000000000001E-2</v>
      </c>
      <c r="W267" s="141">
        <f t="shared" si="41"/>
        <v>8.7000000000000011</v>
      </c>
      <c r="X267" s="141">
        <v>1.0000000000000001E-5</v>
      </c>
      <c r="Y267" s="141">
        <f t="shared" si="42"/>
        <v>3.0000000000000001E-3</v>
      </c>
      <c r="Z267" s="141">
        <v>7.5000000000000002E-4</v>
      </c>
      <c r="AA267" s="142">
        <f t="shared" si="43"/>
        <v>0.22500000000000001</v>
      </c>
      <c r="AR267" s="18" t="s">
        <v>132</v>
      </c>
      <c r="AT267" s="18" t="s">
        <v>128</v>
      </c>
      <c r="AU267" s="18" t="s">
        <v>90</v>
      </c>
      <c r="AY267" s="18" t="s">
        <v>126</v>
      </c>
      <c r="BE267" s="143">
        <f t="shared" si="44"/>
        <v>0</v>
      </c>
      <c r="BF267" s="143">
        <f t="shared" si="45"/>
        <v>0</v>
      </c>
      <c r="BG267" s="143">
        <f t="shared" si="46"/>
        <v>0</v>
      </c>
      <c r="BH267" s="143">
        <f t="shared" si="47"/>
        <v>0</v>
      </c>
      <c r="BI267" s="143">
        <f t="shared" si="48"/>
        <v>0</v>
      </c>
      <c r="BJ267" s="18" t="s">
        <v>79</v>
      </c>
      <c r="BK267" s="143">
        <f t="shared" si="49"/>
        <v>0</v>
      </c>
      <c r="BL267" s="18" t="s">
        <v>132</v>
      </c>
      <c r="BM267" s="18" t="s">
        <v>694</v>
      </c>
    </row>
    <row r="268" spans="2:65" s="1" customFormat="1" ht="82.5" customHeight="1">
      <c r="B268" s="134"/>
      <c r="C268" s="135" t="s">
        <v>695</v>
      </c>
      <c r="D268" s="135" t="s">
        <v>128</v>
      </c>
      <c r="E268" s="136" t="s">
        <v>696</v>
      </c>
      <c r="F268" s="198" t="s">
        <v>697</v>
      </c>
      <c r="G268" s="198"/>
      <c r="H268" s="198"/>
      <c r="I268" s="198"/>
      <c r="J268" s="137" t="s">
        <v>222</v>
      </c>
      <c r="K268" s="138">
        <v>1</v>
      </c>
      <c r="L268" s="199"/>
      <c r="M268" s="199"/>
      <c r="N268" s="199">
        <f t="shared" si="40"/>
        <v>0</v>
      </c>
      <c r="O268" s="199"/>
      <c r="P268" s="199"/>
      <c r="Q268" s="199"/>
      <c r="R268" s="139"/>
      <c r="T268" s="140" t="s">
        <v>5</v>
      </c>
      <c r="U268" s="41" t="s">
        <v>37</v>
      </c>
      <c r="V268" s="141">
        <v>0.434</v>
      </c>
      <c r="W268" s="141">
        <f t="shared" si="41"/>
        <v>0.434</v>
      </c>
      <c r="X268" s="141">
        <v>0.35</v>
      </c>
      <c r="Y268" s="141">
        <f t="shared" si="42"/>
        <v>0.35</v>
      </c>
      <c r="Z268" s="141">
        <v>0</v>
      </c>
      <c r="AA268" s="142">
        <f t="shared" si="43"/>
        <v>0</v>
      </c>
      <c r="AR268" s="18" t="s">
        <v>132</v>
      </c>
      <c r="AT268" s="18" t="s">
        <v>128</v>
      </c>
      <c r="AU268" s="18" t="s">
        <v>90</v>
      </c>
      <c r="AY268" s="18" t="s">
        <v>126</v>
      </c>
      <c r="BE268" s="143">
        <f t="shared" si="44"/>
        <v>0</v>
      </c>
      <c r="BF268" s="143">
        <f t="shared" si="45"/>
        <v>0</v>
      </c>
      <c r="BG268" s="143">
        <f t="shared" si="46"/>
        <v>0</v>
      </c>
      <c r="BH268" s="143">
        <f t="shared" si="47"/>
        <v>0</v>
      </c>
      <c r="BI268" s="143">
        <f t="shared" si="48"/>
        <v>0</v>
      </c>
      <c r="BJ268" s="18" t="s">
        <v>79</v>
      </c>
      <c r="BK268" s="143">
        <f t="shared" si="49"/>
        <v>0</v>
      </c>
      <c r="BL268" s="18" t="s">
        <v>132</v>
      </c>
      <c r="BM268" s="18" t="s">
        <v>698</v>
      </c>
    </row>
    <row r="269" spans="2:65" s="1" customFormat="1" ht="22.5" customHeight="1">
      <c r="B269" s="134"/>
      <c r="C269" s="135" t="s">
        <v>699</v>
      </c>
      <c r="D269" s="135" t="s">
        <v>128</v>
      </c>
      <c r="E269" s="136" t="s">
        <v>700</v>
      </c>
      <c r="F269" s="198" t="s">
        <v>701</v>
      </c>
      <c r="G269" s="198"/>
      <c r="H269" s="198"/>
      <c r="I269" s="198"/>
      <c r="J269" s="137" t="s">
        <v>204</v>
      </c>
      <c r="K269" s="138">
        <v>300</v>
      </c>
      <c r="L269" s="199"/>
      <c r="M269" s="199"/>
      <c r="N269" s="199">
        <f t="shared" si="40"/>
        <v>0</v>
      </c>
      <c r="O269" s="199"/>
      <c r="P269" s="199"/>
      <c r="Q269" s="199"/>
      <c r="R269" s="139"/>
      <c r="T269" s="140" t="s">
        <v>5</v>
      </c>
      <c r="U269" s="41" t="s">
        <v>37</v>
      </c>
      <c r="V269" s="141">
        <v>5.1999999999999998E-2</v>
      </c>
      <c r="W269" s="141">
        <f t="shared" si="41"/>
        <v>15.6</v>
      </c>
      <c r="X269" s="141">
        <v>0</v>
      </c>
      <c r="Y269" s="141">
        <f t="shared" si="42"/>
        <v>0</v>
      </c>
      <c r="Z269" s="141">
        <v>0</v>
      </c>
      <c r="AA269" s="142">
        <f t="shared" si="43"/>
        <v>0</v>
      </c>
      <c r="AR269" s="18" t="s">
        <v>132</v>
      </c>
      <c r="AT269" s="18" t="s">
        <v>128</v>
      </c>
      <c r="AU269" s="18" t="s">
        <v>90</v>
      </c>
      <c r="AY269" s="18" t="s">
        <v>126</v>
      </c>
      <c r="BE269" s="143">
        <f t="shared" si="44"/>
        <v>0</v>
      </c>
      <c r="BF269" s="143">
        <f t="shared" si="45"/>
        <v>0</v>
      </c>
      <c r="BG269" s="143">
        <f t="shared" si="46"/>
        <v>0</v>
      </c>
      <c r="BH269" s="143">
        <f t="shared" si="47"/>
        <v>0</v>
      </c>
      <c r="BI269" s="143">
        <f t="shared" si="48"/>
        <v>0</v>
      </c>
      <c r="BJ269" s="18" t="s">
        <v>79</v>
      </c>
      <c r="BK269" s="143">
        <f t="shared" si="49"/>
        <v>0</v>
      </c>
      <c r="BL269" s="18" t="s">
        <v>132</v>
      </c>
      <c r="BM269" s="18" t="s">
        <v>702</v>
      </c>
    </row>
    <row r="270" spans="2:65" s="1" customFormat="1" ht="31.5" customHeight="1">
      <c r="B270" s="134"/>
      <c r="C270" s="135" t="s">
        <v>703</v>
      </c>
      <c r="D270" s="135" t="s">
        <v>128</v>
      </c>
      <c r="E270" s="136" t="s">
        <v>704</v>
      </c>
      <c r="F270" s="198" t="s">
        <v>705</v>
      </c>
      <c r="G270" s="198"/>
      <c r="H270" s="198"/>
      <c r="I270" s="198"/>
      <c r="J270" s="137" t="s">
        <v>209</v>
      </c>
      <c r="K270" s="138">
        <v>7.0439999999999996</v>
      </c>
      <c r="L270" s="199"/>
      <c r="M270" s="199"/>
      <c r="N270" s="199">
        <f t="shared" si="40"/>
        <v>0</v>
      </c>
      <c r="O270" s="199"/>
      <c r="P270" s="199"/>
      <c r="Q270" s="199"/>
      <c r="R270" s="139"/>
      <c r="T270" s="140" t="s">
        <v>5</v>
      </c>
      <c r="U270" s="41" t="s">
        <v>37</v>
      </c>
      <c r="V270" s="141">
        <v>3.0739999999999998</v>
      </c>
      <c r="W270" s="141">
        <f t="shared" si="41"/>
        <v>21.653255999999999</v>
      </c>
      <c r="X270" s="141">
        <v>0</v>
      </c>
      <c r="Y270" s="141">
        <f t="shared" si="42"/>
        <v>0</v>
      </c>
      <c r="Z270" s="141">
        <v>0</v>
      </c>
      <c r="AA270" s="142">
        <f t="shared" si="43"/>
        <v>0</v>
      </c>
      <c r="AR270" s="18" t="s">
        <v>132</v>
      </c>
      <c r="AT270" s="18" t="s">
        <v>128</v>
      </c>
      <c r="AU270" s="18" t="s">
        <v>90</v>
      </c>
      <c r="AY270" s="18" t="s">
        <v>126</v>
      </c>
      <c r="BE270" s="143">
        <f t="shared" si="44"/>
        <v>0</v>
      </c>
      <c r="BF270" s="143">
        <f t="shared" si="45"/>
        <v>0</v>
      </c>
      <c r="BG270" s="143">
        <f t="shared" si="46"/>
        <v>0</v>
      </c>
      <c r="BH270" s="143">
        <f t="shared" si="47"/>
        <v>0</v>
      </c>
      <c r="BI270" s="143">
        <f t="shared" si="48"/>
        <v>0</v>
      </c>
      <c r="BJ270" s="18" t="s">
        <v>79</v>
      </c>
      <c r="BK270" s="143">
        <f t="shared" si="49"/>
        <v>0</v>
      </c>
      <c r="BL270" s="18" t="s">
        <v>132</v>
      </c>
      <c r="BM270" s="18" t="s">
        <v>706</v>
      </c>
    </row>
    <row r="271" spans="2:65" s="1" customFormat="1" ht="31.5" customHeight="1">
      <c r="B271" s="134"/>
      <c r="C271" s="135" t="s">
        <v>707</v>
      </c>
      <c r="D271" s="135" t="s">
        <v>128</v>
      </c>
      <c r="E271" s="136" t="s">
        <v>708</v>
      </c>
      <c r="F271" s="198" t="s">
        <v>709</v>
      </c>
      <c r="G271" s="198"/>
      <c r="H271" s="198"/>
      <c r="I271" s="198"/>
      <c r="J271" s="137" t="s">
        <v>209</v>
      </c>
      <c r="K271" s="138">
        <v>3.08</v>
      </c>
      <c r="L271" s="199"/>
      <c r="M271" s="199"/>
      <c r="N271" s="199">
        <f t="shared" si="40"/>
        <v>0</v>
      </c>
      <c r="O271" s="199"/>
      <c r="P271" s="199"/>
      <c r="Q271" s="199"/>
      <c r="R271" s="139"/>
      <c r="T271" s="140" t="s">
        <v>5</v>
      </c>
      <c r="U271" s="41" t="s">
        <v>37</v>
      </c>
      <c r="V271" s="141">
        <v>3.0750000000000002</v>
      </c>
      <c r="W271" s="141">
        <f t="shared" si="41"/>
        <v>9.4710000000000001</v>
      </c>
      <c r="X271" s="141">
        <v>0</v>
      </c>
      <c r="Y271" s="141">
        <f t="shared" si="42"/>
        <v>0</v>
      </c>
      <c r="Z271" s="141">
        <v>0</v>
      </c>
      <c r="AA271" s="142">
        <f t="shared" si="43"/>
        <v>0</v>
      </c>
      <c r="AR271" s="18" t="s">
        <v>132</v>
      </c>
      <c r="AT271" s="18" t="s">
        <v>128</v>
      </c>
      <c r="AU271" s="18" t="s">
        <v>90</v>
      </c>
      <c r="AY271" s="18" t="s">
        <v>126</v>
      </c>
      <c r="BE271" s="143">
        <f t="shared" si="44"/>
        <v>0</v>
      </c>
      <c r="BF271" s="143">
        <f t="shared" si="45"/>
        <v>0</v>
      </c>
      <c r="BG271" s="143">
        <f t="shared" si="46"/>
        <v>0</v>
      </c>
      <c r="BH271" s="143">
        <f t="shared" si="47"/>
        <v>0</v>
      </c>
      <c r="BI271" s="143">
        <f t="shared" si="48"/>
        <v>0</v>
      </c>
      <c r="BJ271" s="18" t="s">
        <v>79</v>
      </c>
      <c r="BK271" s="143">
        <f t="shared" si="49"/>
        <v>0</v>
      </c>
      <c r="BL271" s="18" t="s">
        <v>132</v>
      </c>
      <c r="BM271" s="18" t="s">
        <v>710</v>
      </c>
    </row>
    <row r="272" spans="2:65" s="1" customFormat="1" ht="31.5" customHeight="1">
      <c r="B272" s="134"/>
      <c r="C272" s="135" t="s">
        <v>711</v>
      </c>
      <c r="D272" s="135" t="s">
        <v>128</v>
      </c>
      <c r="E272" s="136" t="s">
        <v>712</v>
      </c>
      <c r="F272" s="198" t="s">
        <v>713</v>
      </c>
      <c r="G272" s="198"/>
      <c r="H272" s="198"/>
      <c r="I272" s="198"/>
      <c r="J272" s="137" t="s">
        <v>209</v>
      </c>
      <c r="K272" s="138">
        <v>3.08</v>
      </c>
      <c r="L272" s="199"/>
      <c r="M272" s="199"/>
      <c r="N272" s="199">
        <f t="shared" si="40"/>
        <v>0</v>
      </c>
      <c r="O272" s="199"/>
      <c r="P272" s="199"/>
      <c r="Q272" s="199"/>
      <c r="R272" s="139"/>
      <c r="T272" s="140" t="s">
        <v>5</v>
      </c>
      <c r="U272" s="41" t="s">
        <v>37</v>
      </c>
      <c r="V272" s="141">
        <v>1.39</v>
      </c>
      <c r="W272" s="141">
        <f t="shared" si="41"/>
        <v>4.2812000000000001</v>
      </c>
      <c r="X272" s="141">
        <v>0</v>
      </c>
      <c r="Y272" s="141">
        <f t="shared" si="42"/>
        <v>0</v>
      </c>
      <c r="Z272" s="141">
        <v>0</v>
      </c>
      <c r="AA272" s="142">
        <f t="shared" si="43"/>
        <v>0</v>
      </c>
      <c r="AR272" s="18" t="s">
        <v>132</v>
      </c>
      <c r="AT272" s="18" t="s">
        <v>128</v>
      </c>
      <c r="AU272" s="18" t="s">
        <v>90</v>
      </c>
      <c r="AY272" s="18" t="s">
        <v>126</v>
      </c>
      <c r="BE272" s="143">
        <f t="shared" si="44"/>
        <v>0</v>
      </c>
      <c r="BF272" s="143">
        <f t="shared" si="45"/>
        <v>0</v>
      </c>
      <c r="BG272" s="143">
        <f t="shared" si="46"/>
        <v>0</v>
      </c>
      <c r="BH272" s="143">
        <f t="shared" si="47"/>
        <v>0</v>
      </c>
      <c r="BI272" s="143">
        <f t="shared" si="48"/>
        <v>0</v>
      </c>
      <c r="BJ272" s="18" t="s">
        <v>79</v>
      </c>
      <c r="BK272" s="143">
        <f t="shared" si="49"/>
        <v>0</v>
      </c>
      <c r="BL272" s="18" t="s">
        <v>132</v>
      </c>
      <c r="BM272" s="18" t="s">
        <v>714</v>
      </c>
    </row>
    <row r="273" spans="2:65" s="9" customFormat="1" ht="29.85" customHeight="1">
      <c r="B273" s="123"/>
      <c r="C273" s="124"/>
      <c r="D273" s="133" t="s">
        <v>108</v>
      </c>
      <c r="E273" s="133"/>
      <c r="F273" s="133"/>
      <c r="G273" s="133"/>
      <c r="H273" s="133"/>
      <c r="I273" s="133"/>
      <c r="J273" s="133"/>
      <c r="K273" s="133"/>
      <c r="L273" s="133"/>
      <c r="M273" s="133"/>
      <c r="N273" s="206">
        <f>BK273</f>
        <v>0</v>
      </c>
      <c r="O273" s="207"/>
      <c r="P273" s="207"/>
      <c r="Q273" s="207"/>
      <c r="R273" s="126"/>
      <c r="T273" s="127"/>
      <c r="U273" s="124"/>
      <c r="V273" s="124"/>
      <c r="W273" s="128">
        <f>SUM(W274:W276)</f>
        <v>86.942280000000011</v>
      </c>
      <c r="X273" s="124"/>
      <c r="Y273" s="128">
        <f>SUM(Y274:Y276)</f>
        <v>0.38</v>
      </c>
      <c r="Z273" s="124"/>
      <c r="AA273" s="129">
        <f>SUM(AA274:AA276)</f>
        <v>0</v>
      </c>
      <c r="AR273" s="130" t="s">
        <v>90</v>
      </c>
      <c r="AT273" s="131" t="s">
        <v>71</v>
      </c>
      <c r="AU273" s="131" t="s">
        <v>79</v>
      </c>
      <c r="AY273" s="130" t="s">
        <v>126</v>
      </c>
      <c r="BK273" s="132">
        <f>SUM(BK274:BK276)</f>
        <v>0</v>
      </c>
    </row>
    <row r="274" spans="2:65" s="1" customFormat="1" ht="44.25" customHeight="1">
      <c r="B274" s="134"/>
      <c r="C274" s="135" t="s">
        <v>715</v>
      </c>
      <c r="D274" s="135" t="s">
        <v>128</v>
      </c>
      <c r="E274" s="136" t="s">
        <v>716</v>
      </c>
      <c r="F274" s="198" t="s">
        <v>717</v>
      </c>
      <c r="G274" s="198"/>
      <c r="H274" s="198"/>
      <c r="I274" s="198"/>
      <c r="J274" s="137" t="s">
        <v>718</v>
      </c>
      <c r="K274" s="138">
        <v>300</v>
      </c>
      <c r="L274" s="199"/>
      <c r="M274" s="199"/>
      <c r="N274" s="199">
        <f>ROUND(L274*K274,2)</f>
        <v>0</v>
      </c>
      <c r="O274" s="199"/>
      <c r="P274" s="199"/>
      <c r="Q274" s="199"/>
      <c r="R274" s="139"/>
      <c r="T274" s="140" t="s">
        <v>5</v>
      </c>
      <c r="U274" s="41" t="s">
        <v>37</v>
      </c>
      <c r="V274" s="141">
        <v>0.26600000000000001</v>
      </c>
      <c r="W274" s="141">
        <f>V274*K274</f>
        <v>79.800000000000011</v>
      </c>
      <c r="X274" s="141">
        <v>1E-3</v>
      </c>
      <c r="Y274" s="141">
        <f>X274*K274</f>
        <v>0.3</v>
      </c>
      <c r="Z274" s="141">
        <v>0</v>
      </c>
      <c r="AA274" s="142">
        <f>Z274*K274</f>
        <v>0</v>
      </c>
      <c r="AR274" s="18" t="s">
        <v>132</v>
      </c>
      <c r="AT274" s="18" t="s">
        <v>128</v>
      </c>
      <c r="AU274" s="18" t="s">
        <v>90</v>
      </c>
      <c r="AY274" s="18" t="s">
        <v>126</v>
      </c>
      <c r="BE274" s="143">
        <f>IF(U274="základní",N274,0)</f>
        <v>0</v>
      </c>
      <c r="BF274" s="143">
        <f>IF(U274="snížená",N274,0)</f>
        <v>0</v>
      </c>
      <c r="BG274" s="143">
        <f>IF(U274="zákl. přenesená",N274,0)</f>
        <v>0</v>
      </c>
      <c r="BH274" s="143">
        <f>IF(U274="sníž. přenesená",N274,0)</f>
        <v>0</v>
      </c>
      <c r="BI274" s="143">
        <f>IF(U274="nulová",N274,0)</f>
        <v>0</v>
      </c>
      <c r="BJ274" s="18" t="s">
        <v>79</v>
      </c>
      <c r="BK274" s="143">
        <f>ROUND(L274*K274,2)</f>
        <v>0</v>
      </c>
      <c r="BL274" s="18" t="s">
        <v>132</v>
      </c>
      <c r="BM274" s="18" t="s">
        <v>719</v>
      </c>
    </row>
    <row r="275" spans="2:65" s="1" customFormat="1" ht="31.5" customHeight="1">
      <c r="B275" s="134"/>
      <c r="C275" s="135" t="s">
        <v>720</v>
      </c>
      <c r="D275" s="135" t="s">
        <v>128</v>
      </c>
      <c r="E275" s="136" t="s">
        <v>721</v>
      </c>
      <c r="F275" s="198" t="s">
        <v>722</v>
      </c>
      <c r="G275" s="198"/>
      <c r="H275" s="198"/>
      <c r="I275" s="198"/>
      <c r="J275" s="137" t="s">
        <v>718</v>
      </c>
      <c r="K275" s="138">
        <v>80</v>
      </c>
      <c r="L275" s="199"/>
      <c r="M275" s="199"/>
      <c r="N275" s="199">
        <f>ROUND(L275*K275,2)</f>
        <v>0</v>
      </c>
      <c r="O275" s="199"/>
      <c r="P275" s="199"/>
      <c r="Q275" s="199"/>
      <c r="R275" s="139"/>
      <c r="T275" s="140" t="s">
        <v>5</v>
      </c>
      <c r="U275" s="41" t="s">
        <v>37</v>
      </c>
      <c r="V275" s="141">
        <v>7.4999999999999997E-2</v>
      </c>
      <c r="W275" s="141">
        <f>V275*K275</f>
        <v>6</v>
      </c>
      <c r="X275" s="141">
        <v>1E-3</v>
      </c>
      <c r="Y275" s="141">
        <f>X275*K275</f>
        <v>0.08</v>
      </c>
      <c r="Z275" s="141">
        <v>0</v>
      </c>
      <c r="AA275" s="142">
        <f>Z275*K275</f>
        <v>0</v>
      </c>
      <c r="AR275" s="18" t="s">
        <v>132</v>
      </c>
      <c r="AT275" s="18" t="s">
        <v>128</v>
      </c>
      <c r="AU275" s="18" t="s">
        <v>90</v>
      </c>
      <c r="AY275" s="18" t="s">
        <v>126</v>
      </c>
      <c r="BE275" s="143">
        <f>IF(U275="základní",N275,0)</f>
        <v>0</v>
      </c>
      <c r="BF275" s="143">
        <f>IF(U275="snížená",N275,0)</f>
        <v>0</v>
      </c>
      <c r="BG275" s="143">
        <f>IF(U275="zákl. přenesená",N275,0)</f>
        <v>0</v>
      </c>
      <c r="BH275" s="143">
        <f>IF(U275="sníž. přenesená",N275,0)</f>
        <v>0</v>
      </c>
      <c r="BI275" s="143">
        <f>IF(U275="nulová",N275,0)</f>
        <v>0</v>
      </c>
      <c r="BJ275" s="18" t="s">
        <v>79</v>
      </c>
      <c r="BK275" s="143">
        <f>ROUND(L275*K275,2)</f>
        <v>0</v>
      </c>
      <c r="BL275" s="18" t="s">
        <v>132</v>
      </c>
      <c r="BM275" s="18" t="s">
        <v>723</v>
      </c>
    </row>
    <row r="276" spans="2:65" s="1" customFormat="1" ht="31.5" customHeight="1">
      <c r="B276" s="134"/>
      <c r="C276" s="135" t="s">
        <v>724</v>
      </c>
      <c r="D276" s="135" t="s">
        <v>128</v>
      </c>
      <c r="E276" s="136" t="s">
        <v>725</v>
      </c>
      <c r="F276" s="198" t="s">
        <v>726</v>
      </c>
      <c r="G276" s="198"/>
      <c r="H276" s="198"/>
      <c r="I276" s="198"/>
      <c r="J276" s="137" t="s">
        <v>209</v>
      </c>
      <c r="K276" s="138">
        <v>0.38</v>
      </c>
      <c r="L276" s="199"/>
      <c r="M276" s="199"/>
      <c r="N276" s="199">
        <f>ROUND(L276*K276,2)</f>
        <v>0</v>
      </c>
      <c r="O276" s="199"/>
      <c r="P276" s="199"/>
      <c r="Q276" s="199"/>
      <c r="R276" s="139"/>
      <c r="T276" s="140" t="s">
        <v>5</v>
      </c>
      <c r="U276" s="41" t="s">
        <v>37</v>
      </c>
      <c r="V276" s="141">
        <v>3.0059999999999998</v>
      </c>
      <c r="W276" s="141">
        <f>V276*K276</f>
        <v>1.14228</v>
      </c>
      <c r="X276" s="141">
        <v>0</v>
      </c>
      <c r="Y276" s="141">
        <f>X276*K276</f>
        <v>0</v>
      </c>
      <c r="Z276" s="141">
        <v>0</v>
      </c>
      <c r="AA276" s="142">
        <f>Z276*K276</f>
        <v>0</v>
      </c>
      <c r="AR276" s="18" t="s">
        <v>132</v>
      </c>
      <c r="AT276" s="18" t="s">
        <v>128</v>
      </c>
      <c r="AU276" s="18" t="s">
        <v>90</v>
      </c>
      <c r="AY276" s="18" t="s">
        <v>126</v>
      </c>
      <c r="BE276" s="143">
        <f>IF(U276="základní",N276,0)</f>
        <v>0</v>
      </c>
      <c r="BF276" s="143">
        <f>IF(U276="snížená",N276,0)</f>
        <v>0</v>
      </c>
      <c r="BG276" s="143">
        <f>IF(U276="zákl. přenesená",N276,0)</f>
        <v>0</v>
      </c>
      <c r="BH276" s="143">
        <f>IF(U276="sníž. přenesená",N276,0)</f>
        <v>0</v>
      </c>
      <c r="BI276" s="143">
        <f>IF(U276="nulová",N276,0)</f>
        <v>0</v>
      </c>
      <c r="BJ276" s="18" t="s">
        <v>79</v>
      </c>
      <c r="BK276" s="143">
        <f>ROUND(L276*K276,2)</f>
        <v>0</v>
      </c>
      <c r="BL276" s="18" t="s">
        <v>132</v>
      </c>
      <c r="BM276" s="18" t="s">
        <v>727</v>
      </c>
    </row>
    <row r="277" spans="2:65" s="9" customFormat="1" ht="29.85" customHeight="1">
      <c r="B277" s="123"/>
      <c r="C277" s="124"/>
      <c r="D277" s="133" t="s">
        <v>109</v>
      </c>
      <c r="E277" s="133"/>
      <c r="F277" s="133"/>
      <c r="G277" s="133"/>
      <c r="H277" s="133"/>
      <c r="I277" s="133"/>
      <c r="J277" s="133"/>
      <c r="K277" s="133"/>
      <c r="L277" s="133"/>
      <c r="M277" s="133"/>
      <c r="N277" s="206">
        <f>BK277</f>
        <v>0</v>
      </c>
      <c r="O277" s="207"/>
      <c r="P277" s="207"/>
      <c r="Q277" s="207"/>
      <c r="R277" s="126"/>
      <c r="T277" s="127"/>
      <c r="U277" s="124"/>
      <c r="V277" s="124"/>
      <c r="W277" s="128">
        <f>SUM(W278:W281)</f>
        <v>1.0289999999999999</v>
      </c>
      <c r="X277" s="124"/>
      <c r="Y277" s="128">
        <f>SUM(Y278:Y281)</f>
        <v>1.2300000000000002E-3</v>
      </c>
      <c r="Z277" s="124"/>
      <c r="AA277" s="129">
        <f>SUM(AA278:AA281)</f>
        <v>0</v>
      </c>
      <c r="AR277" s="130" t="s">
        <v>90</v>
      </c>
      <c r="AT277" s="131" t="s">
        <v>71</v>
      </c>
      <c r="AU277" s="131" t="s">
        <v>79</v>
      </c>
      <c r="AY277" s="130" t="s">
        <v>126</v>
      </c>
      <c r="BK277" s="132">
        <f>SUM(BK278:BK281)</f>
        <v>0</v>
      </c>
    </row>
    <row r="278" spans="2:65" s="1" customFormat="1" ht="31.5" customHeight="1">
      <c r="B278" s="134"/>
      <c r="C278" s="135" t="s">
        <v>728</v>
      </c>
      <c r="D278" s="135" t="s">
        <v>128</v>
      </c>
      <c r="E278" s="136" t="s">
        <v>729</v>
      </c>
      <c r="F278" s="198" t="s">
        <v>730</v>
      </c>
      <c r="G278" s="198"/>
      <c r="H278" s="198"/>
      <c r="I278" s="198"/>
      <c r="J278" s="137" t="s">
        <v>131</v>
      </c>
      <c r="K278" s="138">
        <v>12</v>
      </c>
      <c r="L278" s="199"/>
      <c r="M278" s="199"/>
      <c r="N278" s="199">
        <f>ROUND(L278*K278,2)</f>
        <v>0</v>
      </c>
      <c r="O278" s="199"/>
      <c r="P278" s="199"/>
      <c r="Q278" s="199"/>
      <c r="R278" s="139"/>
      <c r="T278" s="140" t="s">
        <v>5</v>
      </c>
      <c r="U278" s="41" t="s">
        <v>37</v>
      </c>
      <c r="V278" s="141">
        <v>2.8000000000000001E-2</v>
      </c>
      <c r="W278" s="141">
        <f>V278*K278</f>
        <v>0.33600000000000002</v>
      </c>
      <c r="X278" s="141">
        <v>2.0000000000000002E-5</v>
      </c>
      <c r="Y278" s="141">
        <f>X278*K278</f>
        <v>2.4000000000000003E-4</v>
      </c>
      <c r="Z278" s="141">
        <v>0</v>
      </c>
      <c r="AA278" s="142">
        <f>Z278*K278</f>
        <v>0</v>
      </c>
      <c r="AR278" s="18" t="s">
        <v>132</v>
      </c>
      <c r="AT278" s="18" t="s">
        <v>128</v>
      </c>
      <c r="AU278" s="18" t="s">
        <v>90</v>
      </c>
      <c r="AY278" s="18" t="s">
        <v>126</v>
      </c>
      <c r="BE278" s="143">
        <f>IF(U278="základní",N278,0)</f>
        <v>0</v>
      </c>
      <c r="BF278" s="143">
        <f>IF(U278="snížená",N278,0)</f>
        <v>0</v>
      </c>
      <c r="BG278" s="143">
        <f>IF(U278="zákl. přenesená",N278,0)</f>
        <v>0</v>
      </c>
      <c r="BH278" s="143">
        <f>IF(U278="sníž. přenesená",N278,0)</f>
        <v>0</v>
      </c>
      <c r="BI278" s="143">
        <f>IF(U278="nulová",N278,0)</f>
        <v>0</v>
      </c>
      <c r="BJ278" s="18" t="s">
        <v>79</v>
      </c>
      <c r="BK278" s="143">
        <f>ROUND(L278*K278,2)</f>
        <v>0</v>
      </c>
      <c r="BL278" s="18" t="s">
        <v>132</v>
      </c>
      <c r="BM278" s="18" t="s">
        <v>731</v>
      </c>
    </row>
    <row r="279" spans="2:65" s="1" customFormat="1" ht="31.5" customHeight="1">
      <c r="B279" s="134"/>
      <c r="C279" s="135" t="s">
        <v>732</v>
      </c>
      <c r="D279" s="135" t="s">
        <v>128</v>
      </c>
      <c r="E279" s="136" t="s">
        <v>733</v>
      </c>
      <c r="F279" s="198" t="s">
        <v>734</v>
      </c>
      <c r="G279" s="198"/>
      <c r="H279" s="198"/>
      <c r="I279" s="198"/>
      <c r="J279" s="137" t="s">
        <v>131</v>
      </c>
      <c r="K279" s="138">
        <v>3</v>
      </c>
      <c r="L279" s="199"/>
      <c r="M279" s="199"/>
      <c r="N279" s="199">
        <f>ROUND(L279*K279,2)</f>
        <v>0</v>
      </c>
      <c r="O279" s="199"/>
      <c r="P279" s="199"/>
      <c r="Q279" s="199"/>
      <c r="R279" s="139"/>
      <c r="T279" s="140" t="s">
        <v>5</v>
      </c>
      <c r="U279" s="41" t="s">
        <v>37</v>
      </c>
      <c r="V279" s="141">
        <v>5.3999999999999999E-2</v>
      </c>
      <c r="W279" s="141">
        <f>V279*K279</f>
        <v>0.16200000000000001</v>
      </c>
      <c r="X279" s="141">
        <v>5.0000000000000002E-5</v>
      </c>
      <c r="Y279" s="141">
        <f>X279*K279</f>
        <v>1.5000000000000001E-4</v>
      </c>
      <c r="Z279" s="141">
        <v>0</v>
      </c>
      <c r="AA279" s="142">
        <f>Z279*K279</f>
        <v>0</v>
      </c>
      <c r="AR279" s="18" t="s">
        <v>132</v>
      </c>
      <c r="AT279" s="18" t="s">
        <v>128</v>
      </c>
      <c r="AU279" s="18" t="s">
        <v>90</v>
      </c>
      <c r="AY279" s="18" t="s">
        <v>126</v>
      </c>
      <c r="BE279" s="143">
        <f>IF(U279="základní",N279,0)</f>
        <v>0</v>
      </c>
      <c r="BF279" s="143">
        <f>IF(U279="snížená",N279,0)</f>
        <v>0</v>
      </c>
      <c r="BG279" s="143">
        <f>IF(U279="zákl. přenesená",N279,0)</f>
        <v>0</v>
      </c>
      <c r="BH279" s="143">
        <f>IF(U279="sníž. přenesená",N279,0)</f>
        <v>0</v>
      </c>
      <c r="BI279" s="143">
        <f>IF(U279="nulová",N279,0)</f>
        <v>0</v>
      </c>
      <c r="BJ279" s="18" t="s">
        <v>79</v>
      </c>
      <c r="BK279" s="143">
        <f>ROUND(L279*K279,2)</f>
        <v>0</v>
      </c>
      <c r="BL279" s="18" t="s">
        <v>132</v>
      </c>
      <c r="BM279" s="18" t="s">
        <v>735</v>
      </c>
    </row>
    <row r="280" spans="2:65" s="1" customFormat="1" ht="31.5" customHeight="1">
      <c r="B280" s="134"/>
      <c r="C280" s="135" t="s">
        <v>736</v>
      </c>
      <c r="D280" s="135" t="s">
        <v>128</v>
      </c>
      <c r="E280" s="136" t="s">
        <v>737</v>
      </c>
      <c r="F280" s="198" t="s">
        <v>738</v>
      </c>
      <c r="G280" s="198"/>
      <c r="H280" s="198"/>
      <c r="I280" s="198"/>
      <c r="J280" s="137" t="s">
        <v>131</v>
      </c>
      <c r="K280" s="138">
        <v>12</v>
      </c>
      <c r="L280" s="199"/>
      <c r="M280" s="199"/>
      <c r="N280" s="199">
        <f>ROUND(L280*K280,2)</f>
        <v>0</v>
      </c>
      <c r="O280" s="199"/>
      <c r="P280" s="199"/>
      <c r="Q280" s="199"/>
      <c r="R280" s="139"/>
      <c r="T280" s="140" t="s">
        <v>5</v>
      </c>
      <c r="U280" s="41" t="s">
        <v>37</v>
      </c>
      <c r="V280" s="141">
        <v>0.03</v>
      </c>
      <c r="W280" s="141">
        <f>V280*K280</f>
        <v>0.36</v>
      </c>
      <c r="X280" s="141">
        <v>6.0000000000000002E-5</v>
      </c>
      <c r="Y280" s="141">
        <f>X280*K280</f>
        <v>7.2000000000000005E-4</v>
      </c>
      <c r="Z280" s="141">
        <v>0</v>
      </c>
      <c r="AA280" s="142">
        <f>Z280*K280</f>
        <v>0</v>
      </c>
      <c r="AR280" s="18" t="s">
        <v>132</v>
      </c>
      <c r="AT280" s="18" t="s">
        <v>128</v>
      </c>
      <c r="AU280" s="18" t="s">
        <v>90</v>
      </c>
      <c r="AY280" s="18" t="s">
        <v>126</v>
      </c>
      <c r="BE280" s="143">
        <f>IF(U280="základní",N280,0)</f>
        <v>0</v>
      </c>
      <c r="BF280" s="143">
        <f>IF(U280="snížená",N280,0)</f>
        <v>0</v>
      </c>
      <c r="BG280" s="143">
        <f>IF(U280="zákl. přenesená",N280,0)</f>
        <v>0</v>
      </c>
      <c r="BH280" s="143">
        <f>IF(U280="sníž. přenesená",N280,0)</f>
        <v>0</v>
      </c>
      <c r="BI280" s="143">
        <f>IF(U280="nulová",N280,0)</f>
        <v>0</v>
      </c>
      <c r="BJ280" s="18" t="s">
        <v>79</v>
      </c>
      <c r="BK280" s="143">
        <f>ROUND(L280*K280,2)</f>
        <v>0</v>
      </c>
      <c r="BL280" s="18" t="s">
        <v>132</v>
      </c>
      <c r="BM280" s="18" t="s">
        <v>739</v>
      </c>
    </row>
    <row r="281" spans="2:65" s="1" customFormat="1" ht="31.5" customHeight="1">
      <c r="B281" s="134"/>
      <c r="C281" s="135" t="s">
        <v>740</v>
      </c>
      <c r="D281" s="135" t="s">
        <v>128</v>
      </c>
      <c r="E281" s="136" t="s">
        <v>741</v>
      </c>
      <c r="F281" s="198" t="s">
        <v>742</v>
      </c>
      <c r="G281" s="198"/>
      <c r="H281" s="198"/>
      <c r="I281" s="198"/>
      <c r="J281" s="137" t="s">
        <v>131</v>
      </c>
      <c r="K281" s="138">
        <v>3</v>
      </c>
      <c r="L281" s="199"/>
      <c r="M281" s="199"/>
      <c r="N281" s="199">
        <f>ROUND(L281*K281,2)</f>
        <v>0</v>
      </c>
      <c r="O281" s="199"/>
      <c r="P281" s="199"/>
      <c r="Q281" s="199"/>
      <c r="R281" s="139"/>
      <c r="T281" s="140" t="s">
        <v>5</v>
      </c>
      <c r="U281" s="41" t="s">
        <v>37</v>
      </c>
      <c r="V281" s="141">
        <v>5.7000000000000002E-2</v>
      </c>
      <c r="W281" s="141">
        <f>V281*K281</f>
        <v>0.17100000000000001</v>
      </c>
      <c r="X281" s="141">
        <v>4.0000000000000003E-5</v>
      </c>
      <c r="Y281" s="141">
        <f>X281*K281</f>
        <v>1.2000000000000002E-4</v>
      </c>
      <c r="Z281" s="141">
        <v>0</v>
      </c>
      <c r="AA281" s="142">
        <f>Z281*K281</f>
        <v>0</v>
      </c>
      <c r="AR281" s="18" t="s">
        <v>132</v>
      </c>
      <c r="AT281" s="18" t="s">
        <v>128</v>
      </c>
      <c r="AU281" s="18" t="s">
        <v>90</v>
      </c>
      <c r="AY281" s="18" t="s">
        <v>126</v>
      </c>
      <c r="BE281" s="143">
        <f>IF(U281="základní",N281,0)</f>
        <v>0</v>
      </c>
      <c r="BF281" s="143">
        <f>IF(U281="snížená",N281,0)</f>
        <v>0</v>
      </c>
      <c r="BG281" s="143">
        <f>IF(U281="zákl. přenesená",N281,0)</f>
        <v>0</v>
      </c>
      <c r="BH281" s="143">
        <f>IF(U281="sníž. přenesená",N281,0)</f>
        <v>0</v>
      </c>
      <c r="BI281" s="143">
        <f>IF(U281="nulová",N281,0)</f>
        <v>0</v>
      </c>
      <c r="BJ281" s="18" t="s">
        <v>79</v>
      </c>
      <c r="BK281" s="143">
        <f>ROUND(L281*K281,2)</f>
        <v>0</v>
      </c>
      <c r="BL281" s="18" t="s">
        <v>132</v>
      </c>
      <c r="BM281" s="18" t="s">
        <v>743</v>
      </c>
    </row>
    <row r="282" spans="2:65" s="9" customFormat="1" ht="37.35" customHeight="1">
      <c r="B282" s="123"/>
      <c r="C282" s="124"/>
      <c r="D282" s="125" t="s">
        <v>110</v>
      </c>
      <c r="E282" s="125"/>
      <c r="F282" s="125"/>
      <c r="G282" s="125"/>
      <c r="H282" s="125"/>
      <c r="I282" s="125"/>
      <c r="J282" s="125"/>
      <c r="K282" s="125"/>
      <c r="L282" s="125"/>
      <c r="M282" s="125"/>
      <c r="N282" s="208">
        <f>BK282</f>
        <v>0</v>
      </c>
      <c r="O282" s="209"/>
      <c r="P282" s="209"/>
      <c r="Q282" s="209"/>
      <c r="R282" s="126"/>
      <c r="T282" s="127"/>
      <c r="U282" s="124"/>
      <c r="V282" s="124"/>
      <c r="W282" s="128">
        <f>SUM(W283:W289)</f>
        <v>208</v>
      </c>
      <c r="X282" s="124"/>
      <c r="Y282" s="128">
        <f>SUM(Y283:Y289)</f>
        <v>0</v>
      </c>
      <c r="Z282" s="124"/>
      <c r="AA282" s="129">
        <f>SUM(AA283:AA289)</f>
        <v>0</v>
      </c>
      <c r="AR282" s="130" t="s">
        <v>744</v>
      </c>
      <c r="AT282" s="131" t="s">
        <v>71</v>
      </c>
      <c r="AU282" s="131" t="s">
        <v>72</v>
      </c>
      <c r="AY282" s="130" t="s">
        <v>126</v>
      </c>
      <c r="BK282" s="132">
        <f>SUM(BK283:BK289)</f>
        <v>0</v>
      </c>
    </row>
    <row r="283" spans="2:65" s="1" customFormat="1" ht="31.5" customHeight="1">
      <c r="B283" s="134"/>
      <c r="C283" s="135" t="s">
        <v>745</v>
      </c>
      <c r="D283" s="135" t="s">
        <v>128</v>
      </c>
      <c r="E283" s="136" t="s">
        <v>746</v>
      </c>
      <c r="F283" s="198" t="s">
        <v>747</v>
      </c>
      <c r="G283" s="198"/>
      <c r="H283" s="198"/>
      <c r="I283" s="198"/>
      <c r="J283" s="137" t="s">
        <v>748</v>
      </c>
      <c r="K283" s="138">
        <v>16</v>
      </c>
      <c r="L283" s="199"/>
      <c r="M283" s="199"/>
      <c r="N283" s="199">
        <f>ROUND(L283*K283,2)</f>
        <v>0</v>
      </c>
      <c r="O283" s="199"/>
      <c r="P283" s="199"/>
      <c r="Q283" s="199"/>
      <c r="R283" s="139"/>
      <c r="T283" s="140" t="s">
        <v>5</v>
      </c>
      <c r="U283" s="41" t="s">
        <v>37</v>
      </c>
      <c r="V283" s="141">
        <v>1</v>
      </c>
      <c r="W283" s="141">
        <f>V283*K283</f>
        <v>16</v>
      </c>
      <c r="X283" s="141">
        <v>0</v>
      </c>
      <c r="Y283" s="141">
        <f>X283*K283</f>
        <v>0</v>
      </c>
      <c r="Z283" s="141">
        <v>0</v>
      </c>
      <c r="AA283" s="142">
        <f>Z283*K283</f>
        <v>0</v>
      </c>
      <c r="AR283" s="18" t="s">
        <v>749</v>
      </c>
      <c r="AT283" s="18" t="s">
        <v>128</v>
      </c>
      <c r="AU283" s="18" t="s">
        <v>79</v>
      </c>
      <c r="AY283" s="18" t="s">
        <v>126</v>
      </c>
      <c r="BE283" s="143">
        <f>IF(U283="základní",N283,0)</f>
        <v>0</v>
      </c>
      <c r="BF283" s="143">
        <f>IF(U283="snížená",N283,0)</f>
        <v>0</v>
      </c>
      <c r="BG283" s="143">
        <f>IF(U283="zákl. přenesená",N283,0)</f>
        <v>0</v>
      </c>
      <c r="BH283" s="143">
        <f>IF(U283="sníž. přenesená",N283,0)</f>
        <v>0</v>
      </c>
      <c r="BI283" s="143">
        <f>IF(U283="nulová",N283,0)</f>
        <v>0</v>
      </c>
      <c r="BJ283" s="18" t="s">
        <v>79</v>
      </c>
      <c r="BK283" s="143">
        <f>ROUND(L283*K283,2)</f>
        <v>0</v>
      </c>
      <c r="BL283" s="18" t="s">
        <v>749</v>
      </c>
      <c r="BM283" s="18" t="s">
        <v>750</v>
      </c>
    </row>
    <row r="284" spans="2:65" s="10" customFormat="1" ht="31.5" customHeight="1">
      <c r="B284" s="148"/>
      <c r="C284" s="149"/>
      <c r="D284" s="149"/>
      <c r="E284" s="150" t="s">
        <v>5</v>
      </c>
      <c r="F284" s="210" t="s">
        <v>751</v>
      </c>
      <c r="G284" s="211"/>
      <c r="H284" s="211"/>
      <c r="I284" s="211"/>
      <c r="J284" s="149"/>
      <c r="K284" s="151">
        <v>16</v>
      </c>
      <c r="L284" s="149"/>
      <c r="M284" s="149"/>
      <c r="N284" s="149"/>
      <c r="O284" s="149"/>
      <c r="P284" s="149"/>
      <c r="Q284" s="149"/>
      <c r="R284" s="152"/>
      <c r="T284" s="153"/>
      <c r="U284" s="149"/>
      <c r="V284" s="149"/>
      <c r="W284" s="149"/>
      <c r="X284" s="149"/>
      <c r="Y284" s="149"/>
      <c r="Z284" s="149"/>
      <c r="AA284" s="154"/>
      <c r="AT284" s="155" t="s">
        <v>539</v>
      </c>
      <c r="AU284" s="155" t="s">
        <v>79</v>
      </c>
      <c r="AV284" s="10" t="s">
        <v>90</v>
      </c>
      <c r="AW284" s="10" t="s">
        <v>29</v>
      </c>
      <c r="AX284" s="10" t="s">
        <v>79</v>
      </c>
      <c r="AY284" s="155" t="s">
        <v>126</v>
      </c>
    </row>
    <row r="285" spans="2:65" s="1" customFormat="1" ht="31.5" customHeight="1">
      <c r="B285" s="134"/>
      <c r="C285" s="135" t="s">
        <v>752</v>
      </c>
      <c r="D285" s="135" t="s">
        <v>128</v>
      </c>
      <c r="E285" s="136" t="s">
        <v>753</v>
      </c>
      <c r="F285" s="198" t="s">
        <v>754</v>
      </c>
      <c r="G285" s="198"/>
      <c r="H285" s="198"/>
      <c r="I285" s="198"/>
      <c r="J285" s="137" t="s">
        <v>748</v>
      </c>
      <c r="K285" s="138">
        <v>96</v>
      </c>
      <c r="L285" s="199"/>
      <c r="M285" s="199"/>
      <c r="N285" s="199">
        <f>ROUND(L285*K285,2)</f>
        <v>0</v>
      </c>
      <c r="O285" s="199"/>
      <c r="P285" s="199"/>
      <c r="Q285" s="199"/>
      <c r="R285" s="139"/>
      <c r="T285" s="140" t="s">
        <v>5</v>
      </c>
      <c r="U285" s="41" t="s">
        <v>37</v>
      </c>
      <c r="V285" s="141">
        <v>1</v>
      </c>
      <c r="W285" s="141">
        <f>V285*K285</f>
        <v>96</v>
      </c>
      <c r="X285" s="141">
        <v>0</v>
      </c>
      <c r="Y285" s="141">
        <f>X285*K285</f>
        <v>0</v>
      </c>
      <c r="Z285" s="141">
        <v>0</v>
      </c>
      <c r="AA285" s="142">
        <f>Z285*K285</f>
        <v>0</v>
      </c>
      <c r="AR285" s="18" t="s">
        <v>749</v>
      </c>
      <c r="AT285" s="18" t="s">
        <v>128</v>
      </c>
      <c r="AU285" s="18" t="s">
        <v>79</v>
      </c>
      <c r="AY285" s="18" t="s">
        <v>126</v>
      </c>
      <c r="BE285" s="143">
        <f>IF(U285="základní",N285,0)</f>
        <v>0</v>
      </c>
      <c r="BF285" s="143">
        <f>IF(U285="snížená",N285,0)</f>
        <v>0</v>
      </c>
      <c r="BG285" s="143">
        <f>IF(U285="zákl. přenesená",N285,0)</f>
        <v>0</v>
      </c>
      <c r="BH285" s="143">
        <f>IF(U285="sníž. přenesená",N285,0)</f>
        <v>0</v>
      </c>
      <c r="BI285" s="143">
        <f>IF(U285="nulová",N285,0)</f>
        <v>0</v>
      </c>
      <c r="BJ285" s="18" t="s">
        <v>79</v>
      </c>
      <c r="BK285" s="143">
        <f>ROUND(L285*K285,2)</f>
        <v>0</v>
      </c>
      <c r="BL285" s="18" t="s">
        <v>749</v>
      </c>
      <c r="BM285" s="18" t="s">
        <v>755</v>
      </c>
    </row>
    <row r="286" spans="2:65" s="10" customFormat="1" ht="31.5" customHeight="1">
      <c r="B286" s="148"/>
      <c r="C286" s="149"/>
      <c r="D286" s="149"/>
      <c r="E286" s="150" t="s">
        <v>5</v>
      </c>
      <c r="F286" s="210" t="s">
        <v>756</v>
      </c>
      <c r="G286" s="211"/>
      <c r="H286" s="211"/>
      <c r="I286" s="211"/>
      <c r="J286" s="149"/>
      <c r="K286" s="151">
        <v>96</v>
      </c>
      <c r="L286" s="149"/>
      <c r="M286" s="149"/>
      <c r="N286" s="149"/>
      <c r="O286" s="149"/>
      <c r="P286" s="149"/>
      <c r="Q286" s="149"/>
      <c r="R286" s="152"/>
      <c r="T286" s="153"/>
      <c r="U286" s="149"/>
      <c r="V286" s="149"/>
      <c r="W286" s="149"/>
      <c r="X286" s="149"/>
      <c r="Y286" s="149"/>
      <c r="Z286" s="149"/>
      <c r="AA286" s="154"/>
      <c r="AT286" s="155" t="s">
        <v>539</v>
      </c>
      <c r="AU286" s="155" t="s">
        <v>79</v>
      </c>
      <c r="AV286" s="10" t="s">
        <v>90</v>
      </c>
      <c r="AW286" s="10" t="s">
        <v>29</v>
      </c>
      <c r="AX286" s="10" t="s">
        <v>79</v>
      </c>
      <c r="AY286" s="155" t="s">
        <v>126</v>
      </c>
    </row>
    <row r="287" spans="2:65" s="1" customFormat="1" ht="31.5" customHeight="1">
      <c r="B287" s="134"/>
      <c r="C287" s="135" t="s">
        <v>757</v>
      </c>
      <c r="D287" s="135" t="s">
        <v>128</v>
      </c>
      <c r="E287" s="136" t="s">
        <v>758</v>
      </c>
      <c r="F287" s="198" t="s">
        <v>759</v>
      </c>
      <c r="G287" s="198"/>
      <c r="H287" s="198"/>
      <c r="I287" s="198"/>
      <c r="J287" s="137" t="s">
        <v>748</v>
      </c>
      <c r="K287" s="138">
        <v>40</v>
      </c>
      <c r="L287" s="199"/>
      <c r="M287" s="199"/>
      <c r="N287" s="199">
        <f>ROUND(L287*K287,2)</f>
        <v>0</v>
      </c>
      <c r="O287" s="199"/>
      <c r="P287" s="199"/>
      <c r="Q287" s="199"/>
      <c r="R287" s="139"/>
      <c r="T287" s="140" t="s">
        <v>5</v>
      </c>
      <c r="U287" s="41" t="s">
        <v>37</v>
      </c>
      <c r="V287" s="141">
        <v>1</v>
      </c>
      <c r="W287" s="141">
        <f>V287*K287</f>
        <v>40</v>
      </c>
      <c r="X287" s="141">
        <v>0</v>
      </c>
      <c r="Y287" s="141">
        <f>X287*K287</f>
        <v>0</v>
      </c>
      <c r="Z287" s="141">
        <v>0</v>
      </c>
      <c r="AA287" s="142">
        <f>Z287*K287</f>
        <v>0</v>
      </c>
      <c r="AR287" s="18" t="s">
        <v>749</v>
      </c>
      <c r="AT287" s="18" t="s">
        <v>128</v>
      </c>
      <c r="AU287" s="18" t="s">
        <v>79</v>
      </c>
      <c r="AY287" s="18" t="s">
        <v>126</v>
      </c>
      <c r="BE287" s="143">
        <f>IF(U287="základní",N287,0)</f>
        <v>0</v>
      </c>
      <c r="BF287" s="143">
        <f>IF(U287="snížená",N287,0)</f>
        <v>0</v>
      </c>
      <c r="BG287" s="143">
        <f>IF(U287="zákl. přenesená",N287,0)</f>
        <v>0</v>
      </c>
      <c r="BH287" s="143">
        <f>IF(U287="sníž. přenesená",N287,0)</f>
        <v>0</v>
      </c>
      <c r="BI287" s="143">
        <f>IF(U287="nulová",N287,0)</f>
        <v>0</v>
      </c>
      <c r="BJ287" s="18" t="s">
        <v>79</v>
      </c>
      <c r="BK287" s="143">
        <f>ROUND(L287*K287,2)</f>
        <v>0</v>
      </c>
      <c r="BL287" s="18" t="s">
        <v>749</v>
      </c>
      <c r="BM287" s="18" t="s">
        <v>760</v>
      </c>
    </row>
    <row r="288" spans="2:65" s="1" customFormat="1" ht="31.5" customHeight="1">
      <c r="B288" s="134"/>
      <c r="C288" s="135" t="s">
        <v>761</v>
      </c>
      <c r="D288" s="135" t="s">
        <v>128</v>
      </c>
      <c r="E288" s="136" t="s">
        <v>762</v>
      </c>
      <c r="F288" s="198" t="s">
        <v>763</v>
      </c>
      <c r="G288" s="198"/>
      <c r="H288" s="198"/>
      <c r="I288" s="198"/>
      <c r="J288" s="137" t="s">
        <v>748</v>
      </c>
      <c r="K288" s="138">
        <v>16</v>
      </c>
      <c r="L288" s="199"/>
      <c r="M288" s="199"/>
      <c r="N288" s="199">
        <f>ROUND(L288*K288,2)</f>
        <v>0</v>
      </c>
      <c r="O288" s="199"/>
      <c r="P288" s="199"/>
      <c r="Q288" s="199"/>
      <c r="R288" s="139"/>
      <c r="T288" s="140" t="s">
        <v>5</v>
      </c>
      <c r="U288" s="41" t="s">
        <v>37</v>
      </c>
      <c r="V288" s="141">
        <v>1</v>
      </c>
      <c r="W288" s="141">
        <f>V288*K288</f>
        <v>16</v>
      </c>
      <c r="X288" s="141">
        <v>0</v>
      </c>
      <c r="Y288" s="141">
        <f>X288*K288</f>
        <v>0</v>
      </c>
      <c r="Z288" s="141">
        <v>0</v>
      </c>
      <c r="AA288" s="142">
        <f>Z288*K288</f>
        <v>0</v>
      </c>
      <c r="AR288" s="18" t="s">
        <v>749</v>
      </c>
      <c r="AT288" s="18" t="s">
        <v>128</v>
      </c>
      <c r="AU288" s="18" t="s">
        <v>79</v>
      </c>
      <c r="AY288" s="18" t="s">
        <v>126</v>
      </c>
      <c r="BE288" s="143">
        <f>IF(U288="základní",N288,0)</f>
        <v>0</v>
      </c>
      <c r="BF288" s="143">
        <f>IF(U288="snížená",N288,0)</f>
        <v>0</v>
      </c>
      <c r="BG288" s="143">
        <f>IF(U288="zákl. přenesená",N288,0)</f>
        <v>0</v>
      </c>
      <c r="BH288" s="143">
        <f>IF(U288="sníž. přenesená",N288,0)</f>
        <v>0</v>
      </c>
      <c r="BI288" s="143">
        <f>IF(U288="nulová",N288,0)</f>
        <v>0</v>
      </c>
      <c r="BJ288" s="18" t="s">
        <v>79</v>
      </c>
      <c r="BK288" s="143">
        <f>ROUND(L288*K288,2)</f>
        <v>0</v>
      </c>
      <c r="BL288" s="18" t="s">
        <v>749</v>
      </c>
      <c r="BM288" s="18" t="s">
        <v>764</v>
      </c>
    </row>
    <row r="289" spans="2:65" s="1" customFormat="1" ht="22.5" customHeight="1">
      <c r="B289" s="134"/>
      <c r="C289" s="135" t="s">
        <v>765</v>
      </c>
      <c r="D289" s="135" t="s">
        <v>128</v>
      </c>
      <c r="E289" s="136" t="s">
        <v>766</v>
      </c>
      <c r="F289" s="198" t="s">
        <v>767</v>
      </c>
      <c r="G289" s="198"/>
      <c r="H289" s="198"/>
      <c r="I289" s="198"/>
      <c r="J289" s="137" t="s">
        <v>748</v>
      </c>
      <c r="K289" s="138">
        <v>40</v>
      </c>
      <c r="L289" s="199"/>
      <c r="M289" s="199"/>
      <c r="N289" s="199">
        <f>ROUND(L289*K289,2)</f>
        <v>0</v>
      </c>
      <c r="O289" s="199"/>
      <c r="P289" s="199"/>
      <c r="Q289" s="199"/>
      <c r="R289" s="139"/>
      <c r="T289" s="140" t="s">
        <v>5</v>
      </c>
      <c r="U289" s="156" t="s">
        <v>37</v>
      </c>
      <c r="V289" s="157">
        <v>1</v>
      </c>
      <c r="W289" s="157">
        <f>V289*K289</f>
        <v>40</v>
      </c>
      <c r="X289" s="157">
        <v>0</v>
      </c>
      <c r="Y289" s="157">
        <f>X289*K289</f>
        <v>0</v>
      </c>
      <c r="Z289" s="157">
        <v>0</v>
      </c>
      <c r="AA289" s="158">
        <f>Z289*K289</f>
        <v>0</v>
      </c>
      <c r="AR289" s="18" t="s">
        <v>749</v>
      </c>
      <c r="AT289" s="18" t="s">
        <v>128</v>
      </c>
      <c r="AU289" s="18" t="s">
        <v>79</v>
      </c>
      <c r="AY289" s="18" t="s">
        <v>126</v>
      </c>
      <c r="BE289" s="143">
        <f>IF(U289="základní",N289,0)</f>
        <v>0</v>
      </c>
      <c r="BF289" s="143">
        <f>IF(U289="snížená",N289,0)</f>
        <v>0</v>
      </c>
      <c r="BG289" s="143">
        <f>IF(U289="zákl. přenesená",N289,0)</f>
        <v>0</v>
      </c>
      <c r="BH289" s="143">
        <f>IF(U289="sníž. přenesená",N289,0)</f>
        <v>0</v>
      </c>
      <c r="BI289" s="143">
        <f>IF(U289="nulová",N289,0)</f>
        <v>0</v>
      </c>
      <c r="BJ289" s="18" t="s">
        <v>79</v>
      </c>
      <c r="BK289" s="143">
        <f>ROUND(L289*K289,2)</f>
        <v>0</v>
      </c>
      <c r="BL289" s="18" t="s">
        <v>749</v>
      </c>
      <c r="BM289" s="18" t="s">
        <v>768</v>
      </c>
    </row>
    <row r="290" spans="2:65" s="1" customFormat="1" ht="6.95" customHeight="1">
      <c r="B290" s="56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8"/>
    </row>
  </sheetData>
  <mergeCells count="54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7:I227"/>
    <mergeCell ref="L227:M227"/>
    <mergeCell ref="N227:Q227"/>
    <mergeCell ref="F228:I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8:I278"/>
    <mergeCell ref="L278:M278"/>
    <mergeCell ref="N278:Q278"/>
    <mergeCell ref="L285:M285"/>
    <mergeCell ref="N285:Q285"/>
    <mergeCell ref="F286:I286"/>
    <mergeCell ref="F287:I287"/>
    <mergeCell ref="L287:M287"/>
    <mergeCell ref="N287:Q287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H1:K1"/>
    <mergeCell ref="S2:AC2"/>
    <mergeCell ref="F288:I288"/>
    <mergeCell ref="L288:M288"/>
    <mergeCell ref="N288:Q288"/>
    <mergeCell ref="F289:I289"/>
    <mergeCell ref="L289:M289"/>
    <mergeCell ref="N289:Q289"/>
    <mergeCell ref="N119:Q119"/>
    <mergeCell ref="N120:Q120"/>
    <mergeCell ref="N121:Q121"/>
    <mergeCell ref="N143:Q143"/>
    <mergeCell ref="N148:Q148"/>
    <mergeCell ref="N161:Q161"/>
    <mergeCell ref="N183:Q183"/>
    <mergeCell ref="N226:Q226"/>
    <mergeCell ref="N273:Q273"/>
    <mergeCell ref="N277:Q277"/>
    <mergeCell ref="N282:Q282"/>
    <mergeCell ref="F283:I283"/>
    <mergeCell ref="L283:M283"/>
    <mergeCell ref="N283:Q283"/>
    <mergeCell ref="F284:I284"/>
    <mergeCell ref="F285:I28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18ZK012 - Rekonstrukce vy...</vt:lpstr>
      <vt:lpstr>'18ZK012 - Rekonstrukce vy...'!Názvy_tisku</vt:lpstr>
      <vt:lpstr>'Rekapitulace stavby'!Názvy_tisku</vt:lpstr>
      <vt:lpstr>'18ZK012 - Rekonstrukce 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KojzarJiri-PC\Kojzar Jiri</dc:creator>
  <cp:lastModifiedBy>Kojzar Jiri</cp:lastModifiedBy>
  <cp:lastPrinted>2018-03-26T12:34:55Z</cp:lastPrinted>
  <dcterms:created xsi:type="dcterms:W3CDTF">2018-03-26T12:33:00Z</dcterms:created>
  <dcterms:modified xsi:type="dcterms:W3CDTF">2018-03-26T12:37:33Z</dcterms:modified>
</cp:coreProperties>
</file>