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<sst xmlns="http://schemas.openxmlformats.org/spreadsheetml/2006/main" count="1072" uniqueCount="512">
  <si>
    <t>KRYCÍ LIST ROZPOČTU</t>
  </si>
  <si>
    <t>Název stavby</t>
  </si>
  <si>
    <t>Dokončení opravy fasády a výměny oken na internátu Nad Týncem 38, Plzeň</t>
  </si>
  <si>
    <t>JKSO</t>
  </si>
  <si>
    <t xml:space="preserve"> </t>
  </si>
  <si>
    <t>Kód stavby</t>
  </si>
  <si>
    <t>5004</t>
  </si>
  <si>
    <t>Název objektu</t>
  </si>
  <si>
    <t>Stavební práce</t>
  </si>
  <si>
    <t>EČO</t>
  </si>
  <si>
    <t>Kód objektu</t>
  </si>
  <si>
    <t>1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</si>
  <si>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</si>
  <si>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</si>
  <si>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</si>
  <si>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</si>
  <si>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</si>
  <si>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</si>
  <si>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</si>
  <si>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</si>
  <si>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</si>
  <si>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</si>
  <si>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</si>
  <si>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</si>
  <si>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</si>
  <si>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23.02.2017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</si>
  <si>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</si>
  <si>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</si>
  <si>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</si>
  <si>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</si>
  <si>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</si>
  <si>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</si>
  <si>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</si>
  <si>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</si>
  <si>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</si>
  <si>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</si>
  <si>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</si>
  <si>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</si>
  <si>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</si>
  <si>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</si>
  <si>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</si>
  <si>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</si>
  <si>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</si>
  <si>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</si>
  <si>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</si>
  <si>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</si>
  <si>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</si>
  <si>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</si>
  <si>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</si>
  <si>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</si>
  <si>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</si>
  <si>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</si>
  <si>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</si>
  <si>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</si>
  <si>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</si>
  <si>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</si>
  <si>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</si>
  <si>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</si>
  <si>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</si>
  <si>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</si>
  <si>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</si>
  <si>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</si>
  <si>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</si>
  <si>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</si>
  <si>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</si>
  <si>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</si>
  <si>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</si>
  <si>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</si>
  <si>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</si>
  <si>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</si>
  <si>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</si>
  <si>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</si>
  <si>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</si>
  <si>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</si>
  <si>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</si>
  <si>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</si>
  <si>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</si>
  <si>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</si>
  <si>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</si>
  <si>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</si>
  <si>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</si>
  <si>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</si>
  <si>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</si>
  <si>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</si>
  <si>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</si>
  <si>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</si>
  <si>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</si>
  <si>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</si>
  <si>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</si>
  <si>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</si>
  <si>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</si>
  <si>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</si>
  <si>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</si>
  <si>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</si>
  <si>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</si>
  <si>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</si>
  <si>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</si>
  <si>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</si>
  <si>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</si>
  <si>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</si>
  <si>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</si>
  <si>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</si>
  <si>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</si>
  <si>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</si>
  <si>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</si>
  <si>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</si>
  <si>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Zemní práce</t>
  </si>
  <si>
    <t>K</t>
  </si>
  <si>
    <t>221</t>
  </si>
  <si>
    <t>113106121</t>
  </si>
  <si>
    <t>Rozebrání dlažeb komunikací pro pěší z betonových nebo kamenných dlaždic</t>
  </si>
  <si>
    <t>m2</t>
  </si>
  <si>
    <t>2</t>
  </si>
  <si>
    <t>001</t>
  </si>
  <si>
    <t>132201101</t>
  </si>
  <si>
    <t>Hloubení rýh š do 600 mm v hornině tř. 3 objemu do 100 m3</t>
  </si>
  <si>
    <t>m3</t>
  </si>
  <si>
    <t>3</t>
  </si>
  <si>
    <t>132201109</t>
  </si>
  <si>
    <t>Příplatek za lepivost k hloubení rýh š do 600 mm v hornině tř. 3</t>
  </si>
  <si>
    <t>4</t>
  </si>
  <si>
    <t>162701105</t>
  </si>
  <si>
    <t>Vodorovné přemístění do 10000 m výkopku/sypaniny z horniny tř. 1 až 4</t>
  </si>
  <si>
    <t>5</t>
  </si>
  <si>
    <t>167101101</t>
  </si>
  <si>
    <t>Nakládání výkopku z hornin tř. 1 až 4 do 100 m3</t>
  </si>
  <si>
    <t>6</t>
  </si>
  <si>
    <t>171201211</t>
  </si>
  <si>
    <t>Poplatek za uložení odpadu ze sypaniny na skládce (skládkovné)</t>
  </si>
  <si>
    <t>t</t>
  </si>
  <si>
    <t>7</t>
  </si>
  <si>
    <t>174101101</t>
  </si>
  <si>
    <t>Zásyp jam, šachet rýh nebo kolem objektů sypaninou se zhutněním</t>
  </si>
  <si>
    <t>Zakládání</t>
  </si>
  <si>
    <t>8</t>
  </si>
  <si>
    <t>215901101</t>
  </si>
  <si>
    <t>Zhutnění podloží z hornin soudržných do 92% PS nebo nesoudržných sypkých I(d) do 0,8</t>
  </si>
  <si>
    <t>9</t>
  </si>
  <si>
    <t>011</t>
  </si>
  <si>
    <t>271532212</t>
  </si>
  <si>
    <t>Násyp se zhutněním z hrubého kameniva frakce 16 až 32 mm</t>
  </si>
  <si>
    <t>Úpravy povrchů, podlahy a osazování výplní</t>
  </si>
  <si>
    <t>10</t>
  </si>
  <si>
    <t>014</t>
  </si>
  <si>
    <t>612135001</t>
  </si>
  <si>
    <t>Vyrovnání podkladu  maltou vápenocementovou tl do 10 mm</t>
  </si>
  <si>
    <t>11</t>
  </si>
  <si>
    <t>619995001</t>
  </si>
  <si>
    <t>Začištění omítek kolem oken, dveří, podlah nebo obkladů</t>
  </si>
  <si>
    <t>m</t>
  </si>
  <si>
    <t>12</t>
  </si>
  <si>
    <t>621221031</t>
  </si>
  <si>
    <t>Montáž zateplení vnějších podhledů z minerální vlny s podélnou orientací vláken tl do 160 mm</t>
  </si>
  <si>
    <t>13</t>
  </si>
  <si>
    <t>M</t>
  </si>
  <si>
    <t>MAT</t>
  </si>
  <si>
    <t>14</t>
  </si>
  <si>
    <t>621531021</t>
  </si>
  <si>
    <t>Tenkovrstvá silikonová zrnitá omítka tl. 2,0 mm včetně penetrace vnějších podhledů</t>
  </si>
  <si>
    <t>15</t>
  </si>
  <si>
    <t>622211011</t>
  </si>
  <si>
    <t>Montáž zateplení vnějších stěn z polystyrénových desek tl do 80 mm</t>
  </si>
  <si>
    <t>16</t>
  </si>
  <si>
    <t>283763560</t>
  </si>
  <si>
    <t>17</t>
  </si>
  <si>
    <t>622211031</t>
  </si>
  <si>
    <t>Montáž zateplení vnějších stěn z polystyrénových desek tl do 160 mm</t>
  </si>
  <si>
    <t>18</t>
  </si>
  <si>
    <t>283760420</t>
  </si>
  <si>
    <t>deska fasádní polystyrénová EPS 70 NEO 1000 x 500 x 140 mm</t>
  </si>
  <si>
    <t>19</t>
  </si>
  <si>
    <t>283763571</t>
  </si>
  <si>
    <t>deska fasádní polystyrénová  extrudovaná tl.140 mm</t>
  </si>
  <si>
    <t>20</t>
  </si>
  <si>
    <t>622212051</t>
  </si>
  <si>
    <t>Montáž zateplení vnějšího ostění hl. špalety do 400 mm z polystyrénových desek tl do 40 mm</t>
  </si>
  <si>
    <t>21</t>
  </si>
  <si>
    <t>283763500</t>
  </si>
  <si>
    <t>deska fasádní polystyrénová extrudovaná tl. 30 mm</t>
  </si>
  <si>
    <t>22</t>
  </si>
  <si>
    <t>622221031</t>
  </si>
  <si>
    <t>Montáž zateplení vnějších stěn z minerální vlny s podélnou orientací vláken tl do 160 mm</t>
  </si>
  <si>
    <t>23</t>
  </si>
  <si>
    <t>631515310</t>
  </si>
  <si>
    <t>24</t>
  </si>
  <si>
    <t>622252001</t>
  </si>
  <si>
    <t>Montáž zakládacích soklových lišt zateplení</t>
  </si>
  <si>
    <t>25</t>
  </si>
  <si>
    <t>590516340</t>
  </si>
  <si>
    <t>lišta zakládací LO 143 mm tl.1,0mm</t>
  </si>
  <si>
    <t>26</t>
  </si>
  <si>
    <t>622252002</t>
  </si>
  <si>
    <t>Montáž ostatních lišt zateplení</t>
  </si>
  <si>
    <t>27</t>
  </si>
  <si>
    <t>590514760</t>
  </si>
  <si>
    <t>profil okenní s tkaninou APU lišta 9 mm</t>
  </si>
  <si>
    <t>28</t>
  </si>
  <si>
    <t>590514800</t>
  </si>
  <si>
    <t>lišta rohová Al 10/10 cm s tkaninou bal. 2,5 m</t>
  </si>
  <si>
    <t>29</t>
  </si>
  <si>
    <t>590514920</t>
  </si>
  <si>
    <t>lišta s okapničkou PVC UV 10/15, 2 m</t>
  </si>
  <si>
    <t>30</t>
  </si>
  <si>
    <t>590514940</t>
  </si>
  <si>
    <t>lišta parapetní PVC UV 10, 2 m</t>
  </si>
  <si>
    <t>31</t>
  </si>
  <si>
    <t>622325101</t>
  </si>
  <si>
    <t>Oprava vápenocementové hladké omítky vnějších stěn v rozsahu do 10%/doplnění po KZS</t>
  </si>
  <si>
    <t>32</t>
  </si>
  <si>
    <t>622331121</t>
  </si>
  <si>
    <t>Cementová omítka hladká jednovrstvá vnějších stěn nanášená ručně</t>
  </si>
  <si>
    <t>33</t>
  </si>
  <si>
    <t>622331142</t>
  </si>
  <si>
    <t>Oprava soklu komína</t>
  </si>
  <si>
    <t>34</t>
  </si>
  <si>
    <t>015</t>
  </si>
  <si>
    <t>622451199</t>
  </si>
  <si>
    <t>Reprofilace 1% spec.maltou /předpoklad</t>
  </si>
  <si>
    <t>35</t>
  </si>
  <si>
    <t>622511111</t>
  </si>
  <si>
    <t>Tenkovrstvá akrylátová mozaiková střednězrnná omítka včetně penetrace vnějších stěn</t>
  </si>
  <si>
    <t>36</t>
  </si>
  <si>
    <t>622531021</t>
  </si>
  <si>
    <t>Tenkovrstvá silikonová zrnitá omítka tl. 2,0 mm včetně penetrace vnějších stěn</t>
  </si>
  <si>
    <t>37</t>
  </si>
  <si>
    <t>629991011</t>
  </si>
  <si>
    <t>Zakrytí výplní otvorů a svislých ploch fólií přilepenou lepící páskou</t>
  </si>
  <si>
    <t>38</t>
  </si>
  <si>
    <t>629995101</t>
  </si>
  <si>
    <t>Očištění vnějších ploch tlakovou vodou</t>
  </si>
  <si>
    <t>39</t>
  </si>
  <si>
    <t>637211322</t>
  </si>
  <si>
    <t>Okapový chodník z betonových vymývaných dlaždic tl 40 mm kladených do písku se zalitím spár MC</t>
  </si>
  <si>
    <t>Ostatní konstrukce a práce-bourání</t>
  </si>
  <si>
    <t>40</t>
  </si>
  <si>
    <t>003</t>
  </si>
  <si>
    <t>941111122</t>
  </si>
  <si>
    <t>Montáž lešení řadového trubkového lehkého s podlahami zatížení do 200 kg/m2 š do 1,2 m v do 25 m</t>
  </si>
  <si>
    <t>41</t>
  </si>
  <si>
    <t>941111222</t>
  </si>
  <si>
    <t>Příplatek k lešení řadovému trubkovému lehkému s podlahami š 1,2 m v 25 m za první a ZKD den použití</t>
  </si>
  <si>
    <t>42</t>
  </si>
  <si>
    <t>941111822</t>
  </si>
  <si>
    <t>Demontáž lešení řadového trubkového lehkého s podlahami zatížení do 200 kg/m2 š do 1,2 m v do 25 m</t>
  </si>
  <si>
    <t>43</t>
  </si>
  <si>
    <t>944511111</t>
  </si>
  <si>
    <t>Montáž ochranné sítě z textilie z umělých vláken</t>
  </si>
  <si>
    <t>44</t>
  </si>
  <si>
    <t>944511211</t>
  </si>
  <si>
    <t>Příplatek k ochranné síti za první a ZKD den použití</t>
  </si>
  <si>
    <t>45</t>
  </si>
  <si>
    <t>944511811</t>
  </si>
  <si>
    <t>Demontáž ochranné sítě z textilie z umělých vláken</t>
  </si>
  <si>
    <t>46</t>
  </si>
  <si>
    <t>949101111</t>
  </si>
  <si>
    <t>Lešení pomocné pro objekty pozemních staveb s lešeňovou podlahou v do 1,9 m zatížení do 150 kg/m2</t>
  </si>
  <si>
    <t>47</t>
  </si>
  <si>
    <t>952901111</t>
  </si>
  <si>
    <t>Vyčištění budov bytové a občanské výstavby při výšce podlaží do 4 m</t>
  </si>
  <si>
    <t>48</t>
  </si>
  <si>
    <t>953942729</t>
  </si>
  <si>
    <t>Osazování větracích mřížek</t>
  </si>
  <si>
    <t>kus</t>
  </si>
  <si>
    <t>49</t>
  </si>
  <si>
    <t>562456999</t>
  </si>
  <si>
    <t>mřížka větrací 150x150</t>
  </si>
  <si>
    <t>50</t>
  </si>
  <si>
    <t>953943199</t>
  </si>
  <si>
    <t>Dmtž ventilačních mřížek</t>
  </si>
  <si>
    <t>51</t>
  </si>
  <si>
    <t>953943299</t>
  </si>
  <si>
    <t>Dmtž drobných kovových předmětů a osvětlení z fasády</t>
  </si>
  <si>
    <t>Kč</t>
  </si>
  <si>
    <t>52</t>
  </si>
  <si>
    <t>013</t>
  </si>
  <si>
    <t>961044111</t>
  </si>
  <si>
    <t>Bourání základů z betonu prostého</t>
  </si>
  <si>
    <t>53</t>
  </si>
  <si>
    <t>968062374</t>
  </si>
  <si>
    <t>Vybourání dřevěných rámů oken zdvojených včetně křídel pl do 1 m2</t>
  </si>
  <si>
    <t>54</t>
  </si>
  <si>
    <t>968062375</t>
  </si>
  <si>
    <t>Vybourání dřevěných rámů oken zdvojených včetně křídel pl do 2 m2</t>
  </si>
  <si>
    <t>55</t>
  </si>
  <si>
    <t>968062376</t>
  </si>
  <si>
    <t>Vybourání dřevěných rámů oken zdvojených včetně křídel pl do 4 m2</t>
  </si>
  <si>
    <t>56</t>
  </si>
  <si>
    <t>968062456</t>
  </si>
  <si>
    <t>Vybourání dřevěných dveřních zárubní pl přes 2 m2</t>
  </si>
  <si>
    <t>57</t>
  </si>
  <si>
    <t>968072247</t>
  </si>
  <si>
    <t>Vybourání kovových rámů oken jednoduchých včetně křídel pl přes 4 m2</t>
  </si>
  <si>
    <t>58</t>
  </si>
  <si>
    <t>968072641</t>
  </si>
  <si>
    <t>Vybourání kovových stěn kromě výkladních</t>
  </si>
  <si>
    <t>59</t>
  </si>
  <si>
    <t>969011155</t>
  </si>
  <si>
    <t>Dmtž STA stožáru</t>
  </si>
  <si>
    <t>kpl</t>
  </si>
  <si>
    <t>60</t>
  </si>
  <si>
    <t>978015321</t>
  </si>
  <si>
    <t>Otlučení vnějších omítek MV nebo MVC  průčelí v rozsahu do 10 %/nesoudržné omítky</t>
  </si>
  <si>
    <t>61</t>
  </si>
  <si>
    <t>978059241</t>
  </si>
  <si>
    <t>Odsekání obkladů stěn z desek z kamene plochy přes 1 m2</t>
  </si>
  <si>
    <t>62</t>
  </si>
  <si>
    <t>978059511</t>
  </si>
  <si>
    <t>Odsekání a odebrání obkladů stěn z vnitřních obkládaček plochy do 1 m2</t>
  </si>
  <si>
    <t>63</t>
  </si>
  <si>
    <t>978059641</t>
  </si>
  <si>
    <t>Odsekání a odebrání obkladů stěn z vnějších obkládaček plochy přes 1 m2</t>
  </si>
  <si>
    <t>99</t>
  </si>
  <si>
    <t>Přesun hmot</t>
  </si>
  <si>
    <t>64</t>
  </si>
  <si>
    <t>997013113</t>
  </si>
  <si>
    <t>Vnitrostaveništní doprava suti a vybouraných hmot pro budovy v do 12 m s použitím mechanizace</t>
  </si>
  <si>
    <t>65</t>
  </si>
  <si>
    <t>997013501</t>
  </si>
  <si>
    <t>Odvoz suti na skládku a vybouraných hmot nebo meziskládku do 1 km se složením</t>
  </si>
  <si>
    <t>66</t>
  </si>
  <si>
    <t>997013509</t>
  </si>
  <si>
    <t>Příplatek k odvozu suti a vybouraných hmot na skládku ZKD 1 km přes 1 km</t>
  </si>
  <si>
    <t>67</t>
  </si>
  <si>
    <t>997013831</t>
  </si>
  <si>
    <t>Poplatek za uložení stavebního směsného odpadu na skládce (skládkovné)</t>
  </si>
  <si>
    <t>68</t>
  </si>
  <si>
    <t>998011002</t>
  </si>
  <si>
    <t>Přesun hmot pro budovy zděné v do 12 m</t>
  </si>
  <si>
    <t>Práce a dodávky PSV</t>
  </si>
  <si>
    <t>711</t>
  </si>
  <si>
    <t>Izolace proti vodě, vlhkosti a plynům</t>
  </si>
  <si>
    <t>69</t>
  </si>
  <si>
    <t>711161305</t>
  </si>
  <si>
    <t xml:space="preserve">Izolace proti zemní vlhkosti stěn foliemi nopovými pro běžné podmínky tl. 0,4 mm </t>
  </si>
  <si>
    <t>70</t>
  </si>
  <si>
    <t>711161381</t>
  </si>
  <si>
    <t>Izolace proti zemní vlhkosti foliemi nopovými ukončené horní lištou</t>
  </si>
  <si>
    <t>71</t>
  </si>
  <si>
    <t>998711102</t>
  </si>
  <si>
    <t>Přesun hmot tonážní pro izolace proti vodě, vlhkosti a plynům v objektech výšky do 12 m</t>
  </si>
  <si>
    <t>721</t>
  </si>
  <si>
    <t>Zdravotechnika - vnitřní kanalizace</t>
  </si>
  <si>
    <t>72</t>
  </si>
  <si>
    <t>721300933</t>
  </si>
  <si>
    <t>Vyčištění středových vpustí na střeše</t>
  </si>
  <si>
    <t>73</t>
  </si>
  <si>
    <t>721300934</t>
  </si>
  <si>
    <t>Úprava kanaliz.odvětr.potrubí</t>
  </si>
  <si>
    <t>735</t>
  </si>
  <si>
    <t>Ústřední vytápění - otopná tělesa</t>
  </si>
  <si>
    <t>74</t>
  </si>
  <si>
    <t>731</t>
  </si>
  <si>
    <t>735099912</t>
  </si>
  <si>
    <t>Vyregulování topné soustavy</t>
  </si>
  <si>
    <t>764</t>
  </si>
  <si>
    <t>Konstrukce klempířské</t>
  </si>
  <si>
    <t>75</t>
  </si>
  <si>
    <t>764222521</t>
  </si>
  <si>
    <t>Oplechování TiZn okapů  rš 330 mm</t>
  </si>
  <si>
    <t>76</t>
  </si>
  <si>
    <t>764239511</t>
  </si>
  <si>
    <t xml:space="preserve">Oplechování komínů TiZn </t>
  </si>
  <si>
    <t>77</t>
  </si>
  <si>
    <t>764252501</t>
  </si>
  <si>
    <t>Žlab TiZn podokapní půlkruhový rš 250 mm</t>
  </si>
  <si>
    <t>78</t>
  </si>
  <si>
    <t>764267506</t>
  </si>
  <si>
    <t>D+M výlezu na střechu vel.900/600mm vč.oplechování a dmtž původního</t>
  </si>
  <si>
    <t>79</t>
  </si>
  <si>
    <t>764291510</t>
  </si>
  <si>
    <t>Střešní prvky TiZn - závětrná lišta rš 250 mm</t>
  </si>
  <si>
    <t>80</t>
  </si>
  <si>
    <t>764323820</t>
  </si>
  <si>
    <t>Demontáž oplechování okapů lepenková krytina rš 250 mm</t>
  </si>
  <si>
    <t>81</t>
  </si>
  <si>
    <t>764323844</t>
  </si>
  <si>
    <t>Demontáž okapnice</t>
  </si>
  <si>
    <t>82</t>
  </si>
  <si>
    <t>764331239</t>
  </si>
  <si>
    <t>83</t>
  </si>
  <si>
    <t>764331833</t>
  </si>
  <si>
    <t>Demontáž lemování zdí /schodiště rš 330 mm do 30°</t>
  </si>
  <si>
    <t>84</t>
  </si>
  <si>
    <t>764352800</t>
  </si>
  <si>
    <t>Demontáž žlab podokapní půlkruhový rovný rš 250 mm do 30°</t>
  </si>
  <si>
    <t>85</t>
  </si>
  <si>
    <t>764391820</t>
  </si>
  <si>
    <t>Demontáž závětrná lišta rš 330 mm do 30°</t>
  </si>
  <si>
    <t>86</t>
  </si>
  <si>
    <t>764410850</t>
  </si>
  <si>
    <t>Demontáž oplechování parapetu rš do 330 mm</t>
  </si>
  <si>
    <t>87</t>
  </si>
  <si>
    <t>764421870</t>
  </si>
  <si>
    <t>Demontáž oplechování říms rš do 500 mm</t>
  </si>
  <si>
    <t>88</t>
  </si>
  <si>
    <t>764430840</t>
  </si>
  <si>
    <t>Demontáž oplechování zdí rš do 500 mm</t>
  </si>
  <si>
    <t>89</t>
  </si>
  <si>
    <t>764454802</t>
  </si>
  <si>
    <t>Demontáž trouby kruhové průměr 120 mm</t>
  </si>
  <si>
    <t>90</t>
  </si>
  <si>
    <t>764521511</t>
  </si>
  <si>
    <t>Oplechování TiZn okapnice rš 100 mm</t>
  </si>
  <si>
    <t>91</t>
  </si>
  <si>
    <t>764521551</t>
  </si>
  <si>
    <t>Oplechování TiZn okapnice rš 330 mm</t>
  </si>
  <si>
    <t>92</t>
  </si>
  <si>
    <t>764521570</t>
  </si>
  <si>
    <t>Oplechování TiZn říms rš 500 mm</t>
  </si>
  <si>
    <t>93</t>
  </si>
  <si>
    <t>764554502</t>
  </si>
  <si>
    <t>Odpadní trouby TiZn kruhové průměr 100 mm</t>
  </si>
  <si>
    <t>94</t>
  </si>
  <si>
    <t>764711115</t>
  </si>
  <si>
    <t>Oplechování parapetu AL polakovaný rš 330 mm</t>
  </si>
  <si>
    <t>95</t>
  </si>
  <si>
    <t>998764102</t>
  </si>
  <si>
    <t>Přesun hmot tonážní pro konstrukce klempířské v objektech v do 12 m</t>
  </si>
  <si>
    <t>766</t>
  </si>
  <si>
    <t>Konstrukce truhlářské</t>
  </si>
  <si>
    <t>96</t>
  </si>
  <si>
    <t>PK</t>
  </si>
  <si>
    <t>766-001</t>
  </si>
  <si>
    <t>D+M plastové okno vel.600/1500mm tech.par.dle PD</t>
  </si>
  <si>
    <t>97</t>
  </si>
  <si>
    <t>766-002</t>
  </si>
  <si>
    <t>D+M plastové okno vel.900/900mm tech.par.dle PD</t>
  </si>
  <si>
    <t>98</t>
  </si>
  <si>
    <t>766-003</t>
  </si>
  <si>
    <t>D+M plastové okno vel.900/1500mm tech.par.dle PD</t>
  </si>
  <si>
    <t>766-004</t>
  </si>
  <si>
    <t>D+M plastové okno vel.1500/1500mm tech.par.dle PD</t>
  </si>
  <si>
    <t>100</t>
  </si>
  <si>
    <t>766-005</t>
  </si>
  <si>
    <t>D+M plastové okno vel.3300/2700mm tech.par.dle PD</t>
  </si>
  <si>
    <t>101</t>
  </si>
  <si>
    <t>766-006</t>
  </si>
  <si>
    <t>D+M plastové okno vel.2400/1500mm tech.par.dle PD</t>
  </si>
  <si>
    <t>102</t>
  </si>
  <si>
    <t>766-007</t>
  </si>
  <si>
    <t>D+M plastové dveře vel.1500/2000mm tech.par.dle PD</t>
  </si>
  <si>
    <t>103</t>
  </si>
  <si>
    <t>766441811</t>
  </si>
  <si>
    <t>Demontáž parapetních desek dřevěných, laminovaných šířky do 30 cm</t>
  </si>
  <si>
    <t>104</t>
  </si>
  <si>
    <t>766694111</t>
  </si>
  <si>
    <t xml:space="preserve">Montáž parapetních desek dřevěných, laminovaných šířky do 30 cm </t>
  </si>
  <si>
    <t>105</t>
  </si>
  <si>
    <t>607941010</t>
  </si>
  <si>
    <t>106</t>
  </si>
  <si>
    <t>998766202</t>
  </si>
  <si>
    <t>Přesun hmot procentní pro konstrukce truhlářské v objektech v do 12 m</t>
  </si>
  <si>
    <t>767</t>
  </si>
  <si>
    <t>Konstrukce zámečnické</t>
  </si>
  <si>
    <t>107</t>
  </si>
  <si>
    <t>767-001</t>
  </si>
  <si>
    <t>D+M hliníkové proskl.dveře vel.1500/2400mm tech.par.dle PD</t>
  </si>
  <si>
    <t>108</t>
  </si>
  <si>
    <t>767-002</t>
  </si>
  <si>
    <t>D+M hliníková vstupní proskl.stěna vel.5400/2800mm s dveřmi a příslušenstvím tech.par.dle PD</t>
  </si>
  <si>
    <t>109</t>
  </si>
  <si>
    <t>767-003</t>
  </si>
  <si>
    <t>D+M ocelové dveře vel.900/2400mm s požární odolností 30min tech.par.dle PD</t>
  </si>
  <si>
    <t>110</t>
  </si>
  <si>
    <t>767-004</t>
  </si>
  <si>
    <t>D+M oprava vnějšího únikového schodiště-výměna stupňů,podest a nástup.plošiny z ocel.PZ pororoštů</t>
  </si>
  <si>
    <t>111</t>
  </si>
  <si>
    <t>767-005</t>
  </si>
  <si>
    <t>Úprava ocel.vnitř.madla-úprava ostrých hran</t>
  </si>
  <si>
    <t>112</t>
  </si>
  <si>
    <t>998767202</t>
  </si>
  <si>
    <t>Přesun hmot procentní pro zámečnické konstrukce v objektech v do 12 m</t>
  </si>
  <si>
    <t>781</t>
  </si>
  <si>
    <t>Dokončovací práce - obklady keramické</t>
  </si>
  <si>
    <t>113</t>
  </si>
  <si>
    <t>781674112</t>
  </si>
  <si>
    <t>Montáž obkladů parapetů šířky do 150 mm z dlaždic keramických lepených flexibilním lepidlem</t>
  </si>
  <si>
    <t>114</t>
  </si>
  <si>
    <t>597610000</t>
  </si>
  <si>
    <t>obkládačky keramické I. j./dle výběru investora</t>
  </si>
  <si>
    <t>115</t>
  </si>
  <si>
    <t>998781102</t>
  </si>
  <si>
    <t>Přesun hmot tonážní pro obklady keramické v objektech v do 12 m</t>
  </si>
  <si>
    <t>783</t>
  </si>
  <si>
    <t>Dokončovací práce - nátěry</t>
  </si>
  <si>
    <t>116</t>
  </si>
  <si>
    <t>783201811</t>
  </si>
  <si>
    <t>Odstranění nátěrů ze zámečnických konstrukcí oškrabáním</t>
  </si>
  <si>
    <t>117</t>
  </si>
  <si>
    <t>783224900</t>
  </si>
  <si>
    <t>Opravy nátěrů syntetických kovových doplňkových konstrukcí jednonásobné a 1x email</t>
  </si>
  <si>
    <t>118</t>
  </si>
  <si>
    <t>783903811</t>
  </si>
  <si>
    <t>Odmaštění nátěrů chemickými rozpouštědly</t>
  </si>
  <si>
    <t>119</t>
  </si>
  <si>
    <t>783904811</t>
  </si>
  <si>
    <t>Odrezivění kovových konstrukcí</t>
  </si>
  <si>
    <t>784</t>
  </si>
  <si>
    <t>Dokončovací práce - malby</t>
  </si>
  <si>
    <t>120</t>
  </si>
  <si>
    <t>784453631</t>
  </si>
  <si>
    <t>Práce a dodávky M</t>
  </si>
  <si>
    <t>21-m</t>
  </si>
  <si>
    <t>Elektromontáže</t>
  </si>
  <si>
    <t>121</t>
  </si>
  <si>
    <t>210-001</t>
  </si>
  <si>
    <t>Dmtž a zpětná montáž nového hromosvodu</t>
  </si>
  <si>
    <t>deska minerální izolační tl.140 mm</t>
  </si>
  <si>
    <t xml:space="preserve">Krajové lemování systémové </t>
  </si>
  <si>
    <t>deska parapetní dřevotřísková vnitřní z ohýbaného lamina 0,2 x 1 m</t>
  </si>
  <si>
    <t>Malby tekuté disperzní bílé otěruvzdorné dvojnásobné s penetrací místnost v do 3,8 m</t>
  </si>
  <si>
    <t>deska izolační nenasákavá pro spodní stavby 1250 x 600 x 80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</si>
</sst>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6" fontId="21" fillId="0" borderId="0" xfId="0" applyNumberFormat="1" applyFont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8">
      <selection activeCell="V7" sqref="V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4" t="s">
        <v>2</v>
      </c>
      <c r="F5" s="185"/>
      <c r="G5" s="185"/>
      <c r="H5" s="185"/>
      <c r="I5" s="185"/>
      <c r="J5" s="186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7" t="s">
        <v>8</v>
      </c>
      <c r="F7" s="188"/>
      <c r="G7" s="188"/>
      <c r="H7" s="188"/>
      <c r="I7" s="188"/>
      <c r="J7" s="189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0" t="s">
        <v>4</v>
      </c>
      <c r="F9" s="191"/>
      <c r="G9" s="191"/>
      <c r="H9" s="191"/>
      <c r="I9" s="191"/>
      <c r="J9" s="192"/>
      <c r="K9" s="14"/>
      <c r="L9" s="14"/>
      <c r="M9" s="14"/>
      <c r="N9" s="14"/>
      <c r="O9" s="14" t="s">
        <v>13</v>
      </c>
      <c r="P9" s="193"/>
      <c r="Q9" s="191"/>
      <c r="R9" s="192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 t="s">
        <v>4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25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27</v>
      </c>
      <c r="B34" s="48"/>
      <c r="C34" s="48"/>
      <c r="D34" s="49"/>
      <c r="E34" s="50" t="s">
        <v>28</v>
      </c>
      <c r="F34" s="49"/>
      <c r="G34" s="50" t="s">
        <v>29</v>
      </c>
      <c r="H34" s="48"/>
      <c r="I34" s="49"/>
      <c r="J34" s="50" t="s">
        <v>30</v>
      </c>
      <c r="K34" s="48"/>
      <c r="L34" s="50" t="s">
        <v>31</v>
      </c>
      <c r="M34" s="48"/>
      <c r="N34" s="48"/>
      <c r="O34" s="49"/>
      <c r="P34" s="50" t="s">
        <v>32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33</v>
      </c>
      <c r="F36" s="44"/>
      <c r="G36" s="44"/>
      <c r="H36" s="44"/>
      <c r="I36" s="44"/>
      <c r="J36" s="61" t="s">
        <v>34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35</v>
      </c>
      <c r="B37" s="63"/>
      <c r="C37" s="64" t="s">
        <v>36</v>
      </c>
      <c r="D37" s="65"/>
      <c r="E37" s="65"/>
      <c r="F37" s="66"/>
      <c r="G37" s="62" t="s">
        <v>37</v>
      </c>
      <c r="H37" s="67"/>
      <c r="I37" s="64" t="s">
        <v>38</v>
      </c>
      <c r="J37" s="65"/>
      <c r="K37" s="65"/>
      <c r="L37" s="62" t="s">
        <v>39</v>
      </c>
      <c r="M37" s="67"/>
      <c r="N37" s="64" t="s">
        <v>40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41</v>
      </c>
      <c r="C38" s="17"/>
      <c r="D38" s="70" t="s">
        <v>42</v>
      </c>
      <c r="E38" s="71">
        <f>SUMIF(Rozpocet!O5:O153,8,Rozpocet!I5:I153)</f>
        <v>0</v>
      </c>
      <c r="F38" s="72"/>
      <c r="G38" s="68">
        <v>8</v>
      </c>
      <c r="H38" s="73" t="s">
        <v>43</v>
      </c>
      <c r="I38" s="30"/>
      <c r="J38" s="74">
        <v>0</v>
      </c>
      <c r="K38" s="75"/>
      <c r="L38" s="68">
        <v>13</v>
      </c>
      <c r="M38" s="28" t="s">
        <v>44</v>
      </c>
      <c r="N38" s="36"/>
      <c r="O38" s="36"/>
      <c r="P38" s="76">
        <f>M49</f>
        <v>21</v>
      </c>
      <c r="Q38" s="77" t="s">
        <v>45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46</v>
      </c>
      <c r="E39" s="71">
        <f>SUMIF(Rozpocet!O10:O153,4,Rozpocet!I10:I153)</f>
        <v>0</v>
      </c>
      <c r="F39" s="72"/>
      <c r="G39" s="68">
        <v>9</v>
      </c>
      <c r="H39" s="14" t="s">
        <v>47</v>
      </c>
      <c r="I39" s="70"/>
      <c r="J39" s="74">
        <v>0</v>
      </c>
      <c r="K39" s="75"/>
      <c r="L39" s="68">
        <v>14</v>
      </c>
      <c r="M39" s="28" t="s">
        <v>48</v>
      </c>
      <c r="N39" s="36"/>
      <c r="O39" s="36"/>
      <c r="P39" s="76">
        <f>M49</f>
        <v>21</v>
      </c>
      <c r="Q39" s="77" t="s">
        <v>45</v>
      </c>
      <c r="R39" s="71">
        <v>0</v>
      </c>
      <c r="S39" s="72"/>
    </row>
    <row r="40" spans="1:19" ht="20.25" customHeight="1">
      <c r="A40" s="68">
        <v>3</v>
      </c>
      <c r="B40" s="69" t="s">
        <v>49</v>
      </c>
      <c r="C40" s="17"/>
      <c r="D40" s="70" t="s">
        <v>42</v>
      </c>
      <c r="E40" s="71">
        <f>SUMIF(Rozpocet!O11:O153,32,Rozpocet!I11:I153)</f>
        <v>0</v>
      </c>
      <c r="F40" s="72"/>
      <c r="G40" s="68">
        <v>10</v>
      </c>
      <c r="H40" s="73" t="s">
        <v>50</v>
      </c>
      <c r="I40" s="30"/>
      <c r="J40" s="74">
        <v>0</v>
      </c>
      <c r="K40" s="75"/>
      <c r="L40" s="68">
        <v>15</v>
      </c>
      <c r="M40" s="28" t="s">
        <v>51</v>
      </c>
      <c r="N40" s="36"/>
      <c r="O40" s="36"/>
      <c r="P40" s="76">
        <f>M49</f>
        <v>21</v>
      </c>
      <c r="Q40" s="77" t="s">
        <v>45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46</v>
      </c>
      <c r="E41" s="71">
        <f>SUMIF(Rozpocet!O12:O153,16,Rozpocet!I12:I153)+SUMIF(Rozpocet!O12:O153,128,Rozpocet!I12:I153)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52</v>
      </c>
      <c r="N41" s="36"/>
      <c r="O41" s="36"/>
      <c r="P41" s="76">
        <f>M49</f>
        <v>21</v>
      </c>
      <c r="Q41" s="77" t="s">
        <v>45</v>
      </c>
      <c r="R41" s="71">
        <v>0</v>
      </c>
      <c r="S41" s="72"/>
    </row>
    <row r="42" spans="1:19" ht="20.25" customHeight="1">
      <c r="A42" s="68">
        <v>5</v>
      </c>
      <c r="B42" s="69" t="s">
        <v>53</v>
      </c>
      <c r="C42" s="17"/>
      <c r="D42" s="70" t="s">
        <v>42</v>
      </c>
      <c r="E42" s="71">
        <f>SUMIF(Rozpocet!O13:O153,256,Rozpocet!I13:I153)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54</v>
      </c>
      <c r="N42" s="36"/>
      <c r="O42" s="36"/>
      <c r="P42" s="76">
        <f>M49</f>
        <v>21</v>
      </c>
      <c r="Q42" s="77" t="s">
        <v>45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46</v>
      </c>
      <c r="E43" s="71">
        <f>SUMIF(Rozpocet!O14:O153,64,Rozpocet!I14:I153)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55</v>
      </c>
      <c r="N43" s="36"/>
      <c r="O43" s="36"/>
      <c r="P43" s="36"/>
      <c r="Q43" s="30"/>
      <c r="R43" s="71">
        <f>SUMIF(Rozpocet!O14:O153,1024,Rozpocet!I14:I153)</f>
        <v>0</v>
      </c>
      <c r="S43" s="72"/>
    </row>
    <row r="44" spans="1:19" ht="20.25" customHeight="1">
      <c r="A44" s="68">
        <v>7</v>
      </c>
      <c r="B44" s="81" t="s">
        <v>56</v>
      </c>
      <c r="C44" s="36"/>
      <c r="D44" s="30"/>
      <c r="E44" s="82">
        <f>SUM(E38:E43)</f>
        <v>0</v>
      </c>
      <c r="F44" s="46"/>
      <c r="G44" s="68">
        <v>12</v>
      </c>
      <c r="H44" s="81" t="s">
        <v>57</v>
      </c>
      <c r="I44" s="30"/>
      <c r="J44" s="83">
        <f>SUM(J38:J41)</f>
        <v>0</v>
      </c>
      <c r="K44" s="84"/>
      <c r="L44" s="68">
        <v>19</v>
      </c>
      <c r="M44" s="69" t="s">
        <v>58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59</v>
      </c>
      <c r="C45" s="88"/>
      <c r="D45" s="89"/>
      <c r="E45" s="90">
        <f>SUMIF(Rozpocet!O14:O153,512,Rozpocet!I14:I153)</f>
        <v>0</v>
      </c>
      <c r="F45" s="42"/>
      <c r="G45" s="86">
        <v>21</v>
      </c>
      <c r="H45" s="87" t="s">
        <v>60</v>
      </c>
      <c r="I45" s="89"/>
      <c r="J45" s="91">
        <v>0</v>
      </c>
      <c r="K45" s="92">
        <f>M49</f>
        <v>21</v>
      </c>
      <c r="L45" s="86">
        <v>22</v>
      </c>
      <c r="M45" s="87" t="s">
        <v>61</v>
      </c>
      <c r="N45" s="88"/>
      <c r="O45" s="88"/>
      <c r="P45" s="88"/>
      <c r="Q45" s="89"/>
      <c r="R45" s="90">
        <f>SUMIF(Rozpocet!O14:O153,"&lt;4",Rozpocet!I14:I153)+SUMIF(Rozpocet!O14:O153,"&gt;1024",Rozpocet!I14:I153)</f>
        <v>0</v>
      </c>
      <c r="S45" s="42"/>
    </row>
    <row r="46" spans="1:19" ht="20.25" customHeight="1">
      <c r="A46" s="93" t="s">
        <v>20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62</v>
      </c>
      <c r="M46" s="49"/>
      <c r="N46" s="64" t="s">
        <v>63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64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65</v>
      </c>
      <c r="B48" s="32"/>
      <c r="C48" s="32"/>
      <c r="D48" s="32"/>
      <c r="E48" s="32"/>
      <c r="F48" s="33"/>
      <c r="G48" s="99" t="s">
        <v>66</v>
      </c>
      <c r="H48" s="32"/>
      <c r="I48" s="32"/>
      <c r="J48" s="32"/>
      <c r="K48" s="32"/>
      <c r="L48" s="68">
        <v>24</v>
      </c>
      <c r="M48" s="100">
        <v>15</v>
      </c>
      <c r="N48" s="33" t="s">
        <v>45</v>
      </c>
      <c r="O48" s="101">
        <f>R47-O49</f>
        <v>0</v>
      </c>
      <c r="P48" s="36" t="s">
        <v>67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19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45</v>
      </c>
      <c r="O49" s="101">
        <f>ROUND(SUMIF(Rozpocet!N14:N153,M49,Rozpocet!I14:I153)+SUMIF(P38:P42,M49,R38:R42)+IF(K45=M49,J45,0),2)</f>
        <v>0</v>
      </c>
      <c r="P49" s="36" t="s">
        <v>67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68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65</v>
      </c>
      <c r="B51" s="32"/>
      <c r="C51" s="32"/>
      <c r="D51" s="32"/>
      <c r="E51" s="32"/>
      <c r="F51" s="33"/>
      <c r="G51" s="99" t="s">
        <v>66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12"/>
      <c r="S51" s="51"/>
    </row>
    <row r="52" spans="1:19" ht="20.25" customHeight="1">
      <c r="A52" s="104" t="s">
        <v>21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72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65</v>
      </c>
      <c r="B54" s="41"/>
      <c r="C54" s="41"/>
      <c r="D54" s="41"/>
      <c r="E54" s="41"/>
      <c r="F54" s="114"/>
      <c r="G54" s="115" t="s">
        <v>66</v>
      </c>
      <c r="H54" s="41"/>
      <c r="I54" s="41"/>
      <c r="J54" s="41"/>
      <c r="K54" s="41"/>
      <c r="L54" s="86">
        <v>29</v>
      </c>
      <c r="M54" s="87" t="s">
        <v>73</v>
      </c>
      <c r="N54" s="88"/>
      <c r="O54" s="88"/>
      <c r="P54" s="88"/>
      <c r="Q54" s="89"/>
      <c r="R54" s="55">
        <v>0</v>
      </c>
      <c r="S54" s="116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74</v>
      </c>
      <c r="B1" s="118"/>
      <c r="C1" s="118"/>
      <c r="D1" s="118"/>
      <c r="E1" s="118"/>
    </row>
    <row r="2" spans="1:5" ht="12" customHeight="1">
      <c r="A2" s="119" t="s">
        <v>75</v>
      </c>
      <c r="B2" s="120" t="str">
        <f>'Krycí list'!E5</f>
        <v>Dokončení opravy fasády a výměny oken na internátu Nad Týncem 38, Plzeň</v>
      </c>
      <c r="C2" s="121"/>
      <c r="D2" s="121"/>
      <c r="E2" s="121"/>
    </row>
    <row r="3" spans="1:5" ht="12" customHeight="1">
      <c r="A3" s="119" t="s">
        <v>76</v>
      </c>
      <c r="B3" s="120" t="str">
        <f>'Krycí list'!E7</f>
        <v>Stavební práce</v>
      </c>
      <c r="C3" s="122"/>
      <c r="D3" s="120"/>
      <c r="E3" s="123"/>
    </row>
    <row r="4" spans="1:5" ht="12" customHeight="1">
      <c r="A4" s="119" t="s">
        <v>77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78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79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80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81</v>
      </c>
      <c r="B9" s="120" t="s">
        <v>25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82</v>
      </c>
      <c r="B11" s="125" t="s">
        <v>83</v>
      </c>
      <c r="C11" s="126" t="s">
        <v>84</v>
      </c>
      <c r="D11" s="127" t="s">
        <v>85</v>
      </c>
      <c r="E11" s="126" t="s">
        <v>86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50.661095800000005</v>
      </c>
      <c r="E14" s="139">
        <f>Rozpocet!M14</f>
        <v>46.611701000000004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0</v>
      </c>
      <c r="E15" s="143">
        <f>Rozpocet!M15</f>
        <v>8.185500000000001</v>
      </c>
    </row>
    <row r="16" spans="1:5" s="135" customFormat="1" ht="12.75" customHeight="1">
      <c r="A16" s="140" t="str">
        <f>Rozpocet!D23</f>
        <v>2</v>
      </c>
      <c r="B16" s="141" t="str">
        <f>Rozpocet!E23</f>
        <v>Zakládání</v>
      </c>
      <c r="C16" s="142">
        <f>Rozpocet!I23</f>
        <v>0</v>
      </c>
      <c r="D16" s="143">
        <f>Rozpocet!K23</f>
        <v>19.984320000000004</v>
      </c>
      <c r="E16" s="143">
        <f>Rozpocet!M23</f>
        <v>0</v>
      </c>
    </row>
    <row r="17" spans="1:5" s="135" customFormat="1" ht="12.75" customHeight="1">
      <c r="A17" s="140" t="str">
        <f>Rozpocet!D26</f>
        <v>6</v>
      </c>
      <c r="B17" s="141" t="str">
        <f>Rozpocet!E26</f>
        <v>Úpravy povrchů, podlahy a osazování výplní</v>
      </c>
      <c r="C17" s="142">
        <f>Rozpocet!I26</f>
        <v>0</v>
      </c>
      <c r="D17" s="143">
        <f>Rozpocet!K26</f>
        <v>28.46868148</v>
      </c>
      <c r="E17" s="143">
        <f>Rozpocet!M26</f>
        <v>18.28536</v>
      </c>
    </row>
    <row r="18" spans="1:5" s="135" customFormat="1" ht="12.75" customHeight="1">
      <c r="A18" s="140" t="str">
        <f>Rozpocet!D57</f>
        <v>9</v>
      </c>
      <c r="B18" s="141" t="str">
        <f>Rozpocet!E57</f>
        <v>Ostatní konstrukce a práce-bourání</v>
      </c>
      <c r="C18" s="142">
        <f>Rozpocet!I57</f>
        <v>0</v>
      </c>
      <c r="D18" s="143">
        <f>Rozpocet!K57</f>
        <v>2.20809432</v>
      </c>
      <c r="E18" s="143">
        <f>Rozpocet!M57</f>
        <v>20.140841</v>
      </c>
    </row>
    <row r="19" spans="1:5" s="135" customFormat="1" ht="12.75" customHeight="1">
      <c r="A19" s="144" t="str">
        <f>Rozpocet!D82</f>
        <v>99</v>
      </c>
      <c r="B19" s="145" t="str">
        <f>Rozpocet!E82</f>
        <v>Přesun hmot</v>
      </c>
      <c r="C19" s="146">
        <f>Rozpocet!I82</f>
        <v>0</v>
      </c>
      <c r="D19" s="147">
        <f>Rozpocet!K82</f>
        <v>0</v>
      </c>
      <c r="E19" s="147">
        <f>Rozpocet!M82</f>
        <v>0</v>
      </c>
    </row>
    <row r="20" spans="1:5" s="135" customFormat="1" ht="12.75" customHeight="1">
      <c r="A20" s="136" t="str">
        <f>Rozpocet!D88</f>
        <v>PSV</v>
      </c>
      <c r="B20" s="137" t="str">
        <f>Rozpocet!E88</f>
        <v>Práce a dodávky PSV</v>
      </c>
      <c r="C20" s="138">
        <f>Rozpocet!I88</f>
        <v>0</v>
      </c>
      <c r="D20" s="139">
        <f>Rozpocet!K88</f>
        <v>0.8782379800000001</v>
      </c>
      <c r="E20" s="139">
        <f>Rozpocet!M88</f>
        <v>0.575857</v>
      </c>
    </row>
    <row r="21" spans="1:5" s="135" customFormat="1" ht="12.75" customHeight="1">
      <c r="A21" s="140" t="str">
        <f>Rozpocet!D89</f>
        <v>711</v>
      </c>
      <c r="B21" s="141" t="str">
        <f>Rozpocet!E89</f>
        <v>Izolace proti vodě, vlhkosti a plynům</v>
      </c>
      <c r="C21" s="142">
        <f>Rozpocet!I89</f>
        <v>0</v>
      </c>
      <c r="D21" s="143">
        <f>Rozpocet!K89</f>
        <v>0.047219</v>
      </c>
      <c r="E21" s="143">
        <f>Rozpocet!M89</f>
        <v>0</v>
      </c>
    </row>
    <row r="22" spans="1:5" s="135" customFormat="1" ht="12.75" customHeight="1">
      <c r="A22" s="140" t="str">
        <f>Rozpocet!D93</f>
        <v>721</v>
      </c>
      <c r="B22" s="141" t="str">
        <f>Rozpocet!E93</f>
        <v>Zdravotechnika - vnitřní kanalizace</v>
      </c>
      <c r="C22" s="142">
        <f>Rozpocet!I93</f>
        <v>0</v>
      </c>
      <c r="D22" s="143">
        <f>Rozpocet!K93</f>
        <v>0</v>
      </c>
      <c r="E22" s="143">
        <f>Rozpocet!M93</f>
        <v>0</v>
      </c>
    </row>
    <row r="23" spans="1:5" s="135" customFormat="1" ht="12.75" customHeight="1">
      <c r="A23" s="140" t="str">
        <f>Rozpocet!D96</f>
        <v>735</v>
      </c>
      <c r="B23" s="141" t="str">
        <f>Rozpocet!E96</f>
        <v>Ústřední vytápění - otopná tělesa</v>
      </c>
      <c r="C23" s="142">
        <f>Rozpocet!I96</f>
        <v>0</v>
      </c>
      <c r="D23" s="143">
        <f>Rozpocet!K96</f>
        <v>7E-05</v>
      </c>
      <c r="E23" s="143">
        <f>Rozpocet!M96</f>
        <v>0</v>
      </c>
    </row>
    <row r="24" spans="1:5" s="135" customFormat="1" ht="12.75" customHeight="1">
      <c r="A24" s="140" t="str">
        <f>Rozpocet!D98</f>
        <v>764</v>
      </c>
      <c r="B24" s="141" t="str">
        <f>Rozpocet!E98</f>
        <v>Konstrukce klempířské</v>
      </c>
      <c r="C24" s="142">
        <f>Rozpocet!I98</f>
        <v>0</v>
      </c>
      <c r="D24" s="143">
        <f>Rozpocet!K98</f>
        <v>0.50264138</v>
      </c>
      <c r="E24" s="143">
        <f>Rozpocet!M98</f>
        <v>0.5065569999999999</v>
      </c>
    </row>
    <row r="25" spans="1:5" s="135" customFormat="1" ht="12.75" customHeight="1">
      <c r="A25" s="140" t="str">
        <f>Rozpocet!D120</f>
        <v>766</v>
      </c>
      <c r="B25" s="141" t="str">
        <f>Rozpocet!E120</f>
        <v>Konstrukce truhlářské</v>
      </c>
      <c r="C25" s="142">
        <f>Rozpocet!I120</f>
        <v>0</v>
      </c>
      <c r="D25" s="143">
        <f>Rozpocet!K120</f>
        <v>0.070686</v>
      </c>
      <c r="E25" s="143">
        <f>Rozpocet!M120</f>
        <v>0.0693</v>
      </c>
    </row>
    <row r="26" spans="1:5" s="135" customFormat="1" ht="12.75" customHeight="1">
      <c r="A26" s="140" t="str">
        <f>Rozpocet!D132</f>
        <v>767</v>
      </c>
      <c r="B26" s="141" t="str">
        <f>Rozpocet!E132</f>
        <v>Konstrukce zámečnické</v>
      </c>
      <c r="C26" s="142">
        <f>Rozpocet!I132</f>
        <v>0</v>
      </c>
      <c r="D26" s="143">
        <f>Rozpocet!K132</f>
        <v>0</v>
      </c>
      <c r="E26" s="143">
        <f>Rozpocet!M132</f>
        <v>0</v>
      </c>
    </row>
    <row r="27" spans="1:5" s="135" customFormat="1" ht="12.75" customHeight="1">
      <c r="A27" s="140" t="str">
        <f>Rozpocet!D139</f>
        <v>781</v>
      </c>
      <c r="B27" s="141" t="str">
        <f>Rozpocet!E139</f>
        <v>Dokončovací práce - obklady keramické</v>
      </c>
      <c r="C27" s="142">
        <f>Rozpocet!I139</f>
        <v>0</v>
      </c>
      <c r="D27" s="143">
        <f>Rozpocet!K139</f>
        <v>0.0564548</v>
      </c>
      <c r="E27" s="143">
        <f>Rozpocet!M139</f>
        <v>0</v>
      </c>
    </row>
    <row r="28" spans="1:5" s="135" customFormat="1" ht="12.75" customHeight="1">
      <c r="A28" s="140" t="str">
        <f>Rozpocet!D143</f>
        <v>783</v>
      </c>
      <c r="B28" s="141" t="str">
        <f>Rozpocet!E143</f>
        <v>Dokončovací práce - nátěry</v>
      </c>
      <c r="C28" s="142">
        <f>Rozpocet!I143</f>
        <v>0</v>
      </c>
      <c r="D28" s="143">
        <f>Rozpocet!K143</f>
        <v>0.054069320000000004</v>
      </c>
      <c r="E28" s="143">
        <f>Rozpocet!M143</f>
        <v>0</v>
      </c>
    </row>
    <row r="29" spans="1:5" s="135" customFormat="1" ht="12.75" customHeight="1">
      <c r="A29" s="140" t="str">
        <f>Rozpocet!D148</f>
        <v>784</v>
      </c>
      <c r="B29" s="141" t="str">
        <f>Rozpocet!E148</f>
        <v>Dokončovací práce - malby</v>
      </c>
      <c r="C29" s="142">
        <f>Rozpocet!I148</f>
        <v>0</v>
      </c>
      <c r="D29" s="143">
        <f>Rozpocet!K148</f>
        <v>0.14709748</v>
      </c>
      <c r="E29" s="143">
        <f>Rozpocet!M148</f>
        <v>0</v>
      </c>
    </row>
    <row r="30" spans="1:5" s="135" customFormat="1" ht="12.75" customHeight="1">
      <c r="A30" s="136" t="str">
        <f>Rozpocet!D150</f>
        <v>M</v>
      </c>
      <c r="B30" s="137" t="str">
        <f>Rozpocet!E150</f>
        <v>Práce a dodávky M</v>
      </c>
      <c r="C30" s="138">
        <f>Rozpocet!I150</f>
        <v>0</v>
      </c>
      <c r="D30" s="139">
        <f>Rozpocet!K150</f>
        <v>0</v>
      </c>
      <c r="E30" s="139">
        <f>Rozpocet!M150</f>
        <v>0</v>
      </c>
    </row>
    <row r="31" spans="1:5" s="135" customFormat="1" ht="12.75" customHeight="1">
      <c r="A31" s="140" t="str">
        <f>Rozpocet!D151</f>
        <v>21-m</v>
      </c>
      <c r="B31" s="141" t="str">
        <f>Rozpocet!E151</f>
        <v>Elektromontáže</v>
      </c>
      <c r="C31" s="142">
        <f>Rozpocet!I151</f>
        <v>0</v>
      </c>
      <c r="D31" s="143">
        <f>Rozpocet!K151</f>
        <v>0</v>
      </c>
      <c r="E31" s="143">
        <f>Rozpocet!M151</f>
        <v>0</v>
      </c>
    </row>
    <row r="32" spans="2:5" s="148" customFormat="1" ht="12.75" customHeight="1">
      <c r="B32" s="149" t="s">
        <v>87</v>
      </c>
      <c r="C32" s="150">
        <f>Rozpocet!I153</f>
        <v>0</v>
      </c>
      <c r="D32" s="151">
        <f>Rozpocet!K153</f>
        <v>51.53933378000001</v>
      </c>
      <c r="E32" s="151">
        <f>Rozpocet!M153</f>
        <v>47.187558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3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X23" sqref="X23:X24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  <c r="Q1" s="152"/>
      <c r="R1" s="152"/>
      <c r="S1" s="152"/>
      <c r="T1" s="152"/>
    </row>
    <row r="2" spans="1:20" ht="11.25" customHeight="1">
      <c r="A2" s="119" t="s">
        <v>75</v>
      </c>
      <c r="B2" s="120"/>
      <c r="C2" s="120" t="str">
        <f>'Krycí list'!E5</f>
        <v>Dokončení opravy fasády a výměny oken na internátu Nad Týncem 38, Plzeň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  <c r="Q2" s="152"/>
      <c r="R2" s="152"/>
      <c r="S2" s="152"/>
      <c r="T2" s="152"/>
    </row>
    <row r="3" spans="1:20" ht="11.25" customHeight="1">
      <c r="A3" s="119" t="s">
        <v>76</v>
      </c>
      <c r="B3" s="120"/>
      <c r="C3" s="120" t="str">
        <f>'Krycí list'!E7</f>
        <v>Stavební práce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  <c r="Q3" s="152"/>
      <c r="R3" s="152"/>
      <c r="S3" s="152"/>
      <c r="T3" s="152"/>
    </row>
    <row r="4" spans="1:20" ht="11.25" customHeight="1">
      <c r="A4" s="119" t="s">
        <v>77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  <c r="Q4" s="152"/>
      <c r="R4" s="152"/>
      <c r="S4" s="152"/>
      <c r="T4" s="152"/>
    </row>
    <row r="5" spans="1:20" ht="11.25" customHeight="1">
      <c r="A5" s="120" t="s">
        <v>89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  <c r="Q5" s="152"/>
      <c r="R5" s="152"/>
      <c r="S5" s="152"/>
      <c r="T5" s="152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  <c r="Q6" s="152"/>
      <c r="R6" s="152"/>
      <c r="S6" s="152"/>
      <c r="T6" s="152"/>
    </row>
    <row r="7" spans="1:20" ht="11.25" customHeight="1">
      <c r="A7" s="120" t="s">
        <v>79</v>
      </c>
      <c r="B7" s="120"/>
      <c r="C7" s="120" t="str">
        <f>'Krycí list'!E26</f>
        <v> 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  <c r="Q7" s="152"/>
      <c r="R7" s="152"/>
      <c r="S7" s="152"/>
      <c r="T7" s="152"/>
    </row>
    <row r="8" spans="1:20" ht="11.25" customHeight="1">
      <c r="A8" s="120" t="s">
        <v>80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  <c r="Q8" s="152"/>
      <c r="R8" s="152"/>
      <c r="S8" s="152"/>
      <c r="T8" s="152"/>
    </row>
    <row r="9" spans="1:20" ht="11.25" customHeight="1">
      <c r="A9" s="120" t="s">
        <v>81</v>
      </c>
      <c r="B9" s="120"/>
      <c r="C9" s="120" t="s">
        <v>25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  <c r="Q9" s="152"/>
      <c r="R9" s="152"/>
      <c r="S9" s="152"/>
      <c r="T9" s="152"/>
    </row>
    <row r="10" spans="1:20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2"/>
      <c r="R10" s="152"/>
      <c r="S10" s="152"/>
      <c r="T10" s="152"/>
    </row>
    <row r="11" spans="1:21" ht="21.75" customHeight="1">
      <c r="A11" s="124" t="s">
        <v>90</v>
      </c>
      <c r="B11" s="125" t="s">
        <v>91</v>
      </c>
      <c r="C11" s="125" t="s">
        <v>92</v>
      </c>
      <c r="D11" s="125" t="s">
        <v>93</v>
      </c>
      <c r="E11" s="125" t="s">
        <v>83</v>
      </c>
      <c r="F11" s="125" t="s">
        <v>94</v>
      </c>
      <c r="G11" s="125" t="s">
        <v>95</v>
      </c>
      <c r="H11" s="125" t="s">
        <v>96</v>
      </c>
      <c r="I11" s="125" t="s">
        <v>84</v>
      </c>
      <c r="J11" s="125" t="s">
        <v>97</v>
      </c>
      <c r="K11" s="125" t="s">
        <v>85</v>
      </c>
      <c r="L11" s="125" t="s">
        <v>98</v>
      </c>
      <c r="M11" s="125" t="s">
        <v>99</v>
      </c>
      <c r="N11" s="125" t="s">
        <v>100</v>
      </c>
      <c r="O11" s="154" t="s">
        <v>101</v>
      </c>
      <c r="P11" s="155" t="s">
        <v>102</v>
      </c>
      <c r="Q11" s="125"/>
      <c r="R11" s="125"/>
      <c r="S11" s="125"/>
      <c r="T11" s="156" t="s">
        <v>103</v>
      </c>
      <c r="U11" s="157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8">
        <v>11</v>
      </c>
      <c r="P12" s="159">
        <v>12</v>
      </c>
      <c r="Q12" s="129"/>
      <c r="R12" s="129"/>
      <c r="S12" s="129"/>
      <c r="T12" s="160">
        <v>11</v>
      </c>
      <c r="U12" s="157"/>
    </row>
    <row r="13" spans="1:20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61"/>
      <c r="Q13" s="152"/>
      <c r="R13" s="152"/>
      <c r="S13" s="152"/>
      <c r="T13" s="152"/>
    </row>
    <row r="14" spans="1:16" s="135" customFormat="1" ht="12.75" customHeight="1">
      <c r="A14" s="162"/>
      <c r="B14" s="163" t="s">
        <v>62</v>
      </c>
      <c r="C14" s="162"/>
      <c r="D14" s="162" t="s">
        <v>41</v>
      </c>
      <c r="E14" s="162" t="s">
        <v>104</v>
      </c>
      <c r="F14" s="162"/>
      <c r="G14" s="162"/>
      <c r="H14" s="162"/>
      <c r="I14" s="164">
        <f>I15+I23+I26+I57</f>
        <v>0</v>
      </c>
      <c r="J14" s="162"/>
      <c r="K14" s="165">
        <f>K15+K23+K26+K57</f>
        <v>50.661095800000005</v>
      </c>
      <c r="L14" s="162"/>
      <c r="M14" s="165">
        <f>M15+M23+M26+M57</f>
        <v>46.611701000000004</v>
      </c>
      <c r="N14" s="162"/>
      <c r="P14" s="137" t="s">
        <v>105</v>
      </c>
    </row>
    <row r="15" spans="2:16" s="135" customFormat="1" ht="12.75" customHeight="1">
      <c r="B15" s="140" t="s">
        <v>62</v>
      </c>
      <c r="D15" s="141" t="s">
        <v>11</v>
      </c>
      <c r="E15" s="141" t="s">
        <v>106</v>
      </c>
      <c r="I15" s="142">
        <f>SUM(I16:I22)</f>
        <v>0</v>
      </c>
      <c r="K15" s="143">
        <f>SUM(K16:K22)</f>
        <v>0</v>
      </c>
      <c r="M15" s="143">
        <f>SUM(M16:M22)</f>
        <v>8.185500000000001</v>
      </c>
      <c r="P15" s="141" t="s">
        <v>11</v>
      </c>
    </row>
    <row r="16" spans="1:16" s="14" customFormat="1" ht="13.5" customHeight="1">
      <c r="A16" s="166" t="s">
        <v>11</v>
      </c>
      <c r="B16" s="166" t="s">
        <v>107</v>
      </c>
      <c r="C16" s="166" t="s">
        <v>108</v>
      </c>
      <c r="D16" s="167" t="s">
        <v>109</v>
      </c>
      <c r="E16" s="168" t="s">
        <v>110</v>
      </c>
      <c r="F16" s="166" t="s">
        <v>111</v>
      </c>
      <c r="G16" s="169">
        <v>32.1</v>
      </c>
      <c r="H16" s="170"/>
      <c r="I16" s="170">
        <f aca="true" t="shared" si="0" ref="I16:I22">ROUND(G16*H16,2)</f>
        <v>0</v>
      </c>
      <c r="J16" s="171">
        <v>0</v>
      </c>
      <c r="K16" s="169">
        <f aca="true" t="shared" si="1" ref="K16:K22">G16*J16</f>
        <v>0</v>
      </c>
      <c r="L16" s="171">
        <v>0.255</v>
      </c>
      <c r="M16" s="169">
        <f aca="true" t="shared" si="2" ref="M16:M22">G16*L16</f>
        <v>8.185500000000001</v>
      </c>
      <c r="N16" s="172">
        <v>21</v>
      </c>
      <c r="O16" s="173">
        <v>4</v>
      </c>
      <c r="P16" s="14" t="s">
        <v>112</v>
      </c>
    </row>
    <row r="17" spans="1:16" s="14" customFormat="1" ht="13.5" customHeight="1">
      <c r="A17" s="166" t="s">
        <v>112</v>
      </c>
      <c r="B17" s="166" t="s">
        <v>107</v>
      </c>
      <c r="C17" s="166" t="s">
        <v>113</v>
      </c>
      <c r="D17" s="167" t="s">
        <v>114</v>
      </c>
      <c r="E17" s="168" t="s">
        <v>115</v>
      </c>
      <c r="F17" s="166" t="s">
        <v>116</v>
      </c>
      <c r="G17" s="169">
        <v>13.878</v>
      </c>
      <c r="H17" s="170"/>
      <c r="I17" s="170">
        <f t="shared" si="0"/>
        <v>0</v>
      </c>
      <c r="J17" s="171">
        <v>0</v>
      </c>
      <c r="K17" s="169">
        <f t="shared" si="1"/>
        <v>0</v>
      </c>
      <c r="L17" s="171">
        <v>0</v>
      </c>
      <c r="M17" s="169">
        <f t="shared" si="2"/>
        <v>0</v>
      </c>
      <c r="N17" s="172">
        <v>21</v>
      </c>
      <c r="O17" s="173">
        <v>4</v>
      </c>
      <c r="P17" s="14" t="s">
        <v>112</v>
      </c>
    </row>
    <row r="18" spans="1:16" s="14" customFormat="1" ht="13.5" customHeight="1">
      <c r="A18" s="166" t="s">
        <v>117</v>
      </c>
      <c r="B18" s="166" t="s">
        <v>107</v>
      </c>
      <c r="C18" s="166" t="s">
        <v>113</v>
      </c>
      <c r="D18" s="167" t="s">
        <v>118</v>
      </c>
      <c r="E18" s="168" t="s">
        <v>119</v>
      </c>
      <c r="F18" s="166" t="s">
        <v>116</v>
      </c>
      <c r="G18" s="169">
        <v>13.878</v>
      </c>
      <c r="H18" s="170"/>
      <c r="I18" s="170">
        <f t="shared" si="0"/>
        <v>0</v>
      </c>
      <c r="J18" s="171">
        <v>0</v>
      </c>
      <c r="K18" s="169">
        <f t="shared" si="1"/>
        <v>0</v>
      </c>
      <c r="L18" s="171">
        <v>0</v>
      </c>
      <c r="M18" s="169">
        <f t="shared" si="2"/>
        <v>0</v>
      </c>
      <c r="N18" s="172">
        <v>21</v>
      </c>
      <c r="O18" s="173">
        <v>4</v>
      </c>
      <c r="P18" s="14" t="s">
        <v>112</v>
      </c>
    </row>
    <row r="19" spans="1:16" s="14" customFormat="1" ht="13.5" customHeight="1">
      <c r="A19" s="166" t="s">
        <v>120</v>
      </c>
      <c r="B19" s="166" t="s">
        <v>107</v>
      </c>
      <c r="C19" s="166" t="s">
        <v>113</v>
      </c>
      <c r="D19" s="167" t="s">
        <v>121</v>
      </c>
      <c r="E19" s="168" t="s">
        <v>122</v>
      </c>
      <c r="F19" s="166" t="s">
        <v>116</v>
      </c>
      <c r="G19" s="169">
        <v>9.252</v>
      </c>
      <c r="H19" s="170"/>
      <c r="I19" s="170">
        <f t="shared" si="0"/>
        <v>0</v>
      </c>
      <c r="J19" s="171">
        <v>0</v>
      </c>
      <c r="K19" s="169">
        <f t="shared" si="1"/>
        <v>0</v>
      </c>
      <c r="L19" s="171">
        <v>0</v>
      </c>
      <c r="M19" s="169">
        <f t="shared" si="2"/>
        <v>0</v>
      </c>
      <c r="N19" s="172">
        <v>21</v>
      </c>
      <c r="O19" s="173">
        <v>4</v>
      </c>
      <c r="P19" s="14" t="s">
        <v>112</v>
      </c>
    </row>
    <row r="20" spans="1:16" s="14" customFormat="1" ht="13.5" customHeight="1">
      <c r="A20" s="166" t="s">
        <v>123</v>
      </c>
      <c r="B20" s="166" t="s">
        <v>107</v>
      </c>
      <c r="C20" s="166" t="s">
        <v>113</v>
      </c>
      <c r="D20" s="167" t="s">
        <v>124</v>
      </c>
      <c r="E20" s="168" t="s">
        <v>125</v>
      </c>
      <c r="F20" s="166" t="s">
        <v>116</v>
      </c>
      <c r="G20" s="169">
        <v>9.252</v>
      </c>
      <c r="H20" s="170"/>
      <c r="I20" s="170">
        <f t="shared" si="0"/>
        <v>0</v>
      </c>
      <c r="J20" s="171">
        <v>0</v>
      </c>
      <c r="K20" s="169">
        <f t="shared" si="1"/>
        <v>0</v>
      </c>
      <c r="L20" s="171">
        <v>0</v>
      </c>
      <c r="M20" s="169">
        <f t="shared" si="2"/>
        <v>0</v>
      </c>
      <c r="N20" s="172">
        <v>21</v>
      </c>
      <c r="O20" s="173">
        <v>4</v>
      </c>
      <c r="P20" s="14" t="s">
        <v>112</v>
      </c>
    </row>
    <row r="21" spans="1:16" s="14" customFormat="1" ht="13.5" customHeight="1">
      <c r="A21" s="166" t="s">
        <v>126</v>
      </c>
      <c r="B21" s="166" t="s">
        <v>107</v>
      </c>
      <c r="C21" s="166" t="s">
        <v>113</v>
      </c>
      <c r="D21" s="167" t="s">
        <v>127</v>
      </c>
      <c r="E21" s="168" t="s">
        <v>128</v>
      </c>
      <c r="F21" s="166" t="s">
        <v>129</v>
      </c>
      <c r="G21" s="169">
        <v>15.728</v>
      </c>
      <c r="H21" s="170"/>
      <c r="I21" s="170">
        <f t="shared" si="0"/>
        <v>0</v>
      </c>
      <c r="J21" s="171">
        <v>0</v>
      </c>
      <c r="K21" s="169">
        <f t="shared" si="1"/>
        <v>0</v>
      </c>
      <c r="L21" s="171">
        <v>0</v>
      </c>
      <c r="M21" s="169">
        <f t="shared" si="2"/>
        <v>0</v>
      </c>
      <c r="N21" s="172">
        <v>21</v>
      </c>
      <c r="O21" s="173">
        <v>4</v>
      </c>
      <c r="P21" s="14" t="s">
        <v>112</v>
      </c>
    </row>
    <row r="22" spans="1:16" s="14" customFormat="1" ht="13.5" customHeight="1">
      <c r="A22" s="166" t="s">
        <v>130</v>
      </c>
      <c r="B22" s="166" t="s">
        <v>107</v>
      </c>
      <c r="C22" s="166" t="s">
        <v>113</v>
      </c>
      <c r="D22" s="167" t="s">
        <v>131</v>
      </c>
      <c r="E22" s="168" t="s">
        <v>132</v>
      </c>
      <c r="F22" s="166" t="s">
        <v>116</v>
      </c>
      <c r="G22" s="169">
        <v>3.084</v>
      </c>
      <c r="H22" s="170"/>
      <c r="I22" s="170">
        <f t="shared" si="0"/>
        <v>0</v>
      </c>
      <c r="J22" s="171">
        <v>0</v>
      </c>
      <c r="K22" s="169">
        <f t="shared" si="1"/>
        <v>0</v>
      </c>
      <c r="L22" s="171">
        <v>0</v>
      </c>
      <c r="M22" s="169">
        <f t="shared" si="2"/>
        <v>0</v>
      </c>
      <c r="N22" s="172">
        <v>21</v>
      </c>
      <c r="O22" s="173">
        <v>4</v>
      </c>
      <c r="P22" s="14" t="s">
        <v>112</v>
      </c>
    </row>
    <row r="23" spans="2:16" s="135" customFormat="1" ht="12.75" customHeight="1">
      <c r="B23" s="140" t="s">
        <v>62</v>
      </c>
      <c r="D23" s="141" t="s">
        <v>112</v>
      </c>
      <c r="E23" s="141" t="s">
        <v>133</v>
      </c>
      <c r="I23" s="142">
        <f>SUM(I24:I25)</f>
        <v>0</v>
      </c>
      <c r="K23" s="143">
        <f>SUM(K24:K25)</f>
        <v>19.984320000000004</v>
      </c>
      <c r="M23" s="143">
        <f>SUM(M24:M25)</f>
        <v>0</v>
      </c>
      <c r="P23" s="141" t="s">
        <v>11</v>
      </c>
    </row>
    <row r="24" spans="1:16" s="14" customFormat="1" ht="24" customHeight="1">
      <c r="A24" s="166" t="s">
        <v>134</v>
      </c>
      <c r="B24" s="166" t="s">
        <v>107</v>
      </c>
      <c r="C24" s="166" t="s">
        <v>113</v>
      </c>
      <c r="D24" s="167" t="s">
        <v>135</v>
      </c>
      <c r="E24" s="168" t="s">
        <v>136</v>
      </c>
      <c r="F24" s="166" t="s">
        <v>111</v>
      </c>
      <c r="G24" s="169">
        <v>32.1</v>
      </c>
      <c r="H24" s="170"/>
      <c r="I24" s="170">
        <f>ROUND(G24*H24,2)</f>
        <v>0</v>
      </c>
      <c r="J24" s="171">
        <v>0</v>
      </c>
      <c r="K24" s="169">
        <f>G24*J24</f>
        <v>0</v>
      </c>
      <c r="L24" s="171">
        <v>0</v>
      </c>
      <c r="M24" s="169">
        <f>G24*L24</f>
        <v>0</v>
      </c>
      <c r="N24" s="172">
        <v>21</v>
      </c>
      <c r="O24" s="173">
        <v>4</v>
      </c>
      <c r="P24" s="14" t="s">
        <v>112</v>
      </c>
    </row>
    <row r="25" spans="1:16" s="14" customFormat="1" ht="13.5" customHeight="1">
      <c r="A25" s="166" t="s">
        <v>137</v>
      </c>
      <c r="B25" s="166" t="s">
        <v>107</v>
      </c>
      <c r="C25" s="166" t="s">
        <v>138</v>
      </c>
      <c r="D25" s="167" t="s">
        <v>139</v>
      </c>
      <c r="E25" s="168" t="s">
        <v>140</v>
      </c>
      <c r="F25" s="166" t="s">
        <v>116</v>
      </c>
      <c r="G25" s="169">
        <v>9.252</v>
      </c>
      <c r="H25" s="170"/>
      <c r="I25" s="170">
        <f>ROUND(G25*H25,2)</f>
        <v>0</v>
      </c>
      <c r="J25" s="171">
        <v>2.16</v>
      </c>
      <c r="K25" s="169">
        <f>G25*J25</f>
        <v>19.984320000000004</v>
      </c>
      <c r="L25" s="171">
        <v>0</v>
      </c>
      <c r="M25" s="169">
        <f>G25*L25</f>
        <v>0</v>
      </c>
      <c r="N25" s="172">
        <v>21</v>
      </c>
      <c r="O25" s="173">
        <v>4</v>
      </c>
      <c r="P25" s="14" t="s">
        <v>112</v>
      </c>
    </row>
    <row r="26" spans="2:16" s="135" customFormat="1" ht="12.75" customHeight="1">
      <c r="B26" s="140" t="s">
        <v>62</v>
      </c>
      <c r="D26" s="141" t="s">
        <v>126</v>
      </c>
      <c r="E26" s="141" t="s">
        <v>141</v>
      </c>
      <c r="I26" s="142">
        <f>SUM(I27:I56)</f>
        <v>0</v>
      </c>
      <c r="K26" s="143">
        <f>SUM(K27:K56)</f>
        <v>28.46868148</v>
      </c>
      <c r="M26" s="143">
        <f>SUM(M27:M56)</f>
        <v>18.28536</v>
      </c>
      <c r="P26" s="141" t="s">
        <v>11</v>
      </c>
    </row>
    <row r="27" spans="1:16" s="14" customFormat="1" ht="13.5" customHeight="1">
      <c r="A27" s="166" t="s">
        <v>142</v>
      </c>
      <c r="B27" s="166" t="s">
        <v>107</v>
      </c>
      <c r="C27" s="166" t="s">
        <v>143</v>
      </c>
      <c r="D27" s="167" t="s">
        <v>144</v>
      </c>
      <c r="E27" s="168" t="s">
        <v>145</v>
      </c>
      <c r="F27" s="166" t="s">
        <v>111</v>
      </c>
      <c r="G27" s="169">
        <v>4.14</v>
      </c>
      <c r="H27" s="170"/>
      <c r="I27" s="170">
        <f aca="true" t="shared" si="3" ref="I27:I56">ROUND(G27*H27,2)</f>
        <v>0</v>
      </c>
      <c r="J27" s="171">
        <v>0.02048</v>
      </c>
      <c r="K27" s="169">
        <f aca="true" t="shared" si="4" ref="K27:K56">G27*J27</f>
        <v>0.08478720000000001</v>
      </c>
      <c r="L27" s="171">
        <v>0</v>
      </c>
      <c r="M27" s="169">
        <f aca="true" t="shared" si="5" ref="M27:M56">G27*L27</f>
        <v>0</v>
      </c>
      <c r="N27" s="172">
        <v>21</v>
      </c>
      <c r="O27" s="173">
        <v>4</v>
      </c>
      <c r="P27" s="14" t="s">
        <v>112</v>
      </c>
    </row>
    <row r="28" spans="1:16" s="14" customFormat="1" ht="13.5" customHeight="1">
      <c r="A28" s="166" t="s">
        <v>146</v>
      </c>
      <c r="B28" s="166" t="s">
        <v>107</v>
      </c>
      <c r="C28" s="166" t="s">
        <v>143</v>
      </c>
      <c r="D28" s="167" t="s">
        <v>147</v>
      </c>
      <c r="E28" s="168" t="s">
        <v>148</v>
      </c>
      <c r="F28" s="166" t="s">
        <v>149</v>
      </c>
      <c r="G28" s="169">
        <v>214.5</v>
      </c>
      <c r="H28" s="170"/>
      <c r="I28" s="170">
        <f t="shared" si="3"/>
        <v>0</v>
      </c>
      <c r="J28" s="171">
        <v>0.0015</v>
      </c>
      <c r="K28" s="169">
        <f t="shared" si="4"/>
        <v>0.32175</v>
      </c>
      <c r="L28" s="171">
        <v>0</v>
      </c>
      <c r="M28" s="169">
        <f t="shared" si="5"/>
        <v>0</v>
      </c>
      <c r="N28" s="172">
        <v>21</v>
      </c>
      <c r="O28" s="173">
        <v>4</v>
      </c>
      <c r="P28" s="14" t="s">
        <v>112</v>
      </c>
    </row>
    <row r="29" spans="1:16" s="14" customFormat="1" ht="24" customHeight="1">
      <c r="A29" s="166" t="s">
        <v>150</v>
      </c>
      <c r="B29" s="166" t="s">
        <v>107</v>
      </c>
      <c r="C29" s="166" t="s">
        <v>138</v>
      </c>
      <c r="D29" s="167" t="s">
        <v>151</v>
      </c>
      <c r="E29" s="168" t="s">
        <v>152</v>
      </c>
      <c r="F29" s="166" t="s">
        <v>111</v>
      </c>
      <c r="G29" s="169">
        <v>11.25</v>
      </c>
      <c r="H29" s="170"/>
      <c r="I29" s="170">
        <f t="shared" si="3"/>
        <v>0</v>
      </c>
      <c r="J29" s="171">
        <v>0.00956</v>
      </c>
      <c r="K29" s="169">
        <f t="shared" si="4"/>
        <v>0.10755</v>
      </c>
      <c r="L29" s="171">
        <v>0</v>
      </c>
      <c r="M29" s="169">
        <f t="shared" si="5"/>
        <v>0</v>
      </c>
      <c r="N29" s="172">
        <v>21</v>
      </c>
      <c r="O29" s="173">
        <v>4</v>
      </c>
      <c r="P29" s="14" t="s">
        <v>112</v>
      </c>
    </row>
    <row r="30" spans="1:16" s="14" customFormat="1" ht="13.5" customHeight="1">
      <c r="A30" s="174" t="s">
        <v>153</v>
      </c>
      <c r="B30" s="174" t="s">
        <v>154</v>
      </c>
      <c r="C30" s="174" t="s">
        <v>155</v>
      </c>
      <c r="D30" s="175" t="s">
        <v>183</v>
      </c>
      <c r="E30" s="176" t="s">
        <v>507</v>
      </c>
      <c r="F30" s="174" t="s">
        <v>111</v>
      </c>
      <c r="G30" s="177">
        <v>11.475</v>
      </c>
      <c r="H30" s="183"/>
      <c r="I30" s="178">
        <f t="shared" si="3"/>
        <v>0</v>
      </c>
      <c r="J30" s="179">
        <v>0.019</v>
      </c>
      <c r="K30" s="177">
        <f t="shared" si="4"/>
        <v>0.218025</v>
      </c>
      <c r="L30" s="179">
        <v>0</v>
      </c>
      <c r="M30" s="177">
        <f t="shared" si="5"/>
        <v>0</v>
      </c>
      <c r="N30" s="180">
        <v>21</v>
      </c>
      <c r="O30" s="181">
        <v>8</v>
      </c>
      <c r="P30" s="182" t="s">
        <v>112</v>
      </c>
    </row>
    <row r="31" spans="1:16" s="14" customFormat="1" ht="24" customHeight="1">
      <c r="A31" s="166" t="s">
        <v>156</v>
      </c>
      <c r="B31" s="166" t="s">
        <v>107</v>
      </c>
      <c r="C31" s="166" t="s">
        <v>138</v>
      </c>
      <c r="D31" s="167" t="s">
        <v>157</v>
      </c>
      <c r="E31" s="168" t="s">
        <v>158</v>
      </c>
      <c r="F31" s="166" t="s">
        <v>111</v>
      </c>
      <c r="G31" s="169">
        <v>11.25</v>
      </c>
      <c r="H31" s="170"/>
      <c r="I31" s="170">
        <f t="shared" si="3"/>
        <v>0</v>
      </c>
      <c r="J31" s="171">
        <v>0.00348</v>
      </c>
      <c r="K31" s="169">
        <f t="shared" si="4"/>
        <v>0.03915</v>
      </c>
      <c r="L31" s="171">
        <v>0</v>
      </c>
      <c r="M31" s="169">
        <f t="shared" si="5"/>
        <v>0</v>
      </c>
      <c r="N31" s="172">
        <v>21</v>
      </c>
      <c r="O31" s="173">
        <v>4</v>
      </c>
      <c r="P31" s="14" t="s">
        <v>112</v>
      </c>
    </row>
    <row r="32" spans="1:16" s="14" customFormat="1" ht="13.5" customHeight="1">
      <c r="A32" s="166" t="s">
        <v>159</v>
      </c>
      <c r="B32" s="166" t="s">
        <v>107</v>
      </c>
      <c r="C32" s="166" t="s">
        <v>138</v>
      </c>
      <c r="D32" s="167" t="s">
        <v>160</v>
      </c>
      <c r="E32" s="168" t="s">
        <v>161</v>
      </c>
      <c r="F32" s="166" t="s">
        <v>111</v>
      </c>
      <c r="G32" s="169">
        <v>75.75</v>
      </c>
      <c r="H32" s="170"/>
      <c r="I32" s="170">
        <f t="shared" si="3"/>
        <v>0</v>
      </c>
      <c r="J32" s="171">
        <v>0.00825</v>
      </c>
      <c r="K32" s="169">
        <f t="shared" si="4"/>
        <v>0.6249375</v>
      </c>
      <c r="L32" s="171">
        <v>0</v>
      </c>
      <c r="M32" s="169">
        <f t="shared" si="5"/>
        <v>0</v>
      </c>
      <c r="N32" s="172">
        <v>21</v>
      </c>
      <c r="O32" s="173">
        <v>4</v>
      </c>
      <c r="P32" s="14" t="s">
        <v>112</v>
      </c>
    </row>
    <row r="33" spans="1:16" s="14" customFormat="1" ht="24" customHeight="1">
      <c r="A33" s="174" t="s">
        <v>162</v>
      </c>
      <c r="B33" s="174" t="s">
        <v>154</v>
      </c>
      <c r="C33" s="174" t="s">
        <v>155</v>
      </c>
      <c r="D33" s="175" t="s">
        <v>163</v>
      </c>
      <c r="E33" s="176" t="s">
        <v>511</v>
      </c>
      <c r="F33" s="174" t="s">
        <v>111</v>
      </c>
      <c r="G33" s="177">
        <v>77.265</v>
      </c>
      <c r="H33" s="178"/>
      <c r="I33" s="178">
        <f t="shared" si="3"/>
        <v>0</v>
      </c>
      <c r="J33" s="179">
        <v>0.0028</v>
      </c>
      <c r="K33" s="177">
        <f t="shared" si="4"/>
        <v>0.216342</v>
      </c>
      <c r="L33" s="179">
        <v>0</v>
      </c>
      <c r="M33" s="177">
        <f t="shared" si="5"/>
        <v>0</v>
      </c>
      <c r="N33" s="180">
        <v>21</v>
      </c>
      <c r="O33" s="181">
        <v>8</v>
      </c>
      <c r="P33" s="182" t="s">
        <v>112</v>
      </c>
    </row>
    <row r="34" spans="1:16" s="14" customFormat="1" ht="13.5" customHeight="1">
      <c r="A34" s="166" t="s">
        <v>164</v>
      </c>
      <c r="B34" s="166" t="s">
        <v>107</v>
      </c>
      <c r="C34" s="166" t="s">
        <v>138</v>
      </c>
      <c r="D34" s="167" t="s">
        <v>165</v>
      </c>
      <c r="E34" s="168" t="s">
        <v>166</v>
      </c>
      <c r="F34" s="166" t="s">
        <v>111</v>
      </c>
      <c r="G34" s="169">
        <v>582.24</v>
      </c>
      <c r="H34" s="170"/>
      <c r="I34" s="170">
        <f t="shared" si="3"/>
        <v>0</v>
      </c>
      <c r="J34" s="171">
        <v>0.0085</v>
      </c>
      <c r="K34" s="169">
        <f t="shared" si="4"/>
        <v>4.94904</v>
      </c>
      <c r="L34" s="171">
        <v>0</v>
      </c>
      <c r="M34" s="169">
        <f t="shared" si="5"/>
        <v>0</v>
      </c>
      <c r="N34" s="172">
        <v>21</v>
      </c>
      <c r="O34" s="173">
        <v>4</v>
      </c>
      <c r="P34" s="14" t="s">
        <v>112</v>
      </c>
    </row>
    <row r="35" spans="1:16" s="14" customFormat="1" ht="13.5" customHeight="1">
      <c r="A35" s="174" t="s">
        <v>167</v>
      </c>
      <c r="B35" s="174" t="s">
        <v>154</v>
      </c>
      <c r="C35" s="174" t="s">
        <v>155</v>
      </c>
      <c r="D35" s="175" t="s">
        <v>168</v>
      </c>
      <c r="E35" s="176" t="s">
        <v>169</v>
      </c>
      <c r="F35" s="174" t="s">
        <v>111</v>
      </c>
      <c r="G35" s="177">
        <v>582.461</v>
      </c>
      <c r="H35" s="178"/>
      <c r="I35" s="178">
        <f t="shared" si="3"/>
        <v>0</v>
      </c>
      <c r="J35" s="179">
        <v>0.0021</v>
      </c>
      <c r="K35" s="177">
        <f t="shared" si="4"/>
        <v>1.2231680999999999</v>
      </c>
      <c r="L35" s="179">
        <v>0</v>
      </c>
      <c r="M35" s="177">
        <f t="shared" si="5"/>
        <v>0</v>
      </c>
      <c r="N35" s="180">
        <v>21</v>
      </c>
      <c r="O35" s="181">
        <v>8</v>
      </c>
      <c r="P35" s="182" t="s">
        <v>112</v>
      </c>
    </row>
    <row r="36" spans="1:16" s="14" customFormat="1" ht="13.5" customHeight="1">
      <c r="A36" s="174" t="s">
        <v>170</v>
      </c>
      <c r="B36" s="174" t="s">
        <v>154</v>
      </c>
      <c r="C36" s="174" t="s">
        <v>155</v>
      </c>
      <c r="D36" s="175" t="s">
        <v>171</v>
      </c>
      <c r="E36" s="176" t="s">
        <v>172</v>
      </c>
      <c r="F36" s="174" t="s">
        <v>111</v>
      </c>
      <c r="G36" s="177">
        <v>11.424</v>
      </c>
      <c r="H36" s="178"/>
      <c r="I36" s="178">
        <f t="shared" si="3"/>
        <v>0</v>
      </c>
      <c r="J36" s="179">
        <v>0.0049</v>
      </c>
      <c r="K36" s="177">
        <f t="shared" si="4"/>
        <v>0.055977599999999995</v>
      </c>
      <c r="L36" s="179">
        <v>0</v>
      </c>
      <c r="M36" s="177">
        <f t="shared" si="5"/>
        <v>0</v>
      </c>
      <c r="N36" s="180">
        <v>21</v>
      </c>
      <c r="O36" s="181">
        <v>8</v>
      </c>
      <c r="P36" s="182" t="s">
        <v>112</v>
      </c>
    </row>
    <row r="37" spans="1:16" s="14" customFormat="1" ht="24" customHeight="1">
      <c r="A37" s="166" t="s">
        <v>173</v>
      </c>
      <c r="B37" s="166" t="s">
        <v>107</v>
      </c>
      <c r="C37" s="166" t="s">
        <v>138</v>
      </c>
      <c r="D37" s="167" t="s">
        <v>174</v>
      </c>
      <c r="E37" s="168" t="s">
        <v>175</v>
      </c>
      <c r="F37" s="166" t="s">
        <v>149</v>
      </c>
      <c r="G37" s="169">
        <v>264.6</v>
      </c>
      <c r="H37" s="170"/>
      <c r="I37" s="170">
        <f t="shared" si="3"/>
        <v>0</v>
      </c>
      <c r="J37" s="171">
        <v>0.00334</v>
      </c>
      <c r="K37" s="169">
        <f t="shared" si="4"/>
        <v>0.8837640000000001</v>
      </c>
      <c r="L37" s="171">
        <v>0</v>
      </c>
      <c r="M37" s="169">
        <f t="shared" si="5"/>
        <v>0</v>
      </c>
      <c r="N37" s="172">
        <v>21</v>
      </c>
      <c r="O37" s="173">
        <v>4</v>
      </c>
      <c r="P37" s="14" t="s">
        <v>112</v>
      </c>
    </row>
    <row r="38" spans="1:16" s="14" customFormat="1" ht="13.5" customHeight="1">
      <c r="A38" s="174" t="s">
        <v>176</v>
      </c>
      <c r="B38" s="174" t="s">
        <v>154</v>
      </c>
      <c r="C38" s="174" t="s">
        <v>155</v>
      </c>
      <c r="D38" s="175" t="s">
        <v>177</v>
      </c>
      <c r="E38" s="176" t="s">
        <v>178</v>
      </c>
      <c r="F38" s="174" t="s">
        <v>111</v>
      </c>
      <c r="G38" s="177">
        <v>80.968</v>
      </c>
      <c r="H38" s="178"/>
      <c r="I38" s="178">
        <f t="shared" si="3"/>
        <v>0</v>
      </c>
      <c r="J38" s="179">
        <v>0.00105</v>
      </c>
      <c r="K38" s="177">
        <f t="shared" si="4"/>
        <v>0.08501639999999999</v>
      </c>
      <c r="L38" s="179">
        <v>0</v>
      </c>
      <c r="M38" s="177">
        <f t="shared" si="5"/>
        <v>0</v>
      </c>
      <c r="N38" s="180">
        <v>21</v>
      </c>
      <c r="O38" s="181">
        <v>8</v>
      </c>
      <c r="P38" s="182" t="s">
        <v>112</v>
      </c>
    </row>
    <row r="39" spans="1:16" s="14" customFormat="1" ht="24" customHeight="1">
      <c r="A39" s="166" t="s">
        <v>179</v>
      </c>
      <c r="B39" s="166" t="s">
        <v>107</v>
      </c>
      <c r="C39" s="166" t="s">
        <v>138</v>
      </c>
      <c r="D39" s="167" t="s">
        <v>180</v>
      </c>
      <c r="E39" s="168" t="s">
        <v>181</v>
      </c>
      <c r="F39" s="166" t="s">
        <v>111</v>
      </c>
      <c r="G39" s="169">
        <v>92.65</v>
      </c>
      <c r="H39" s="170"/>
      <c r="I39" s="170">
        <f t="shared" si="3"/>
        <v>0</v>
      </c>
      <c r="J39" s="171">
        <v>0.00944</v>
      </c>
      <c r="K39" s="169">
        <f t="shared" si="4"/>
        <v>0.8746160000000001</v>
      </c>
      <c r="L39" s="171">
        <v>0</v>
      </c>
      <c r="M39" s="169">
        <f t="shared" si="5"/>
        <v>0</v>
      </c>
      <c r="N39" s="172">
        <v>21</v>
      </c>
      <c r="O39" s="173">
        <v>4</v>
      </c>
      <c r="P39" s="14" t="s">
        <v>112</v>
      </c>
    </row>
    <row r="40" spans="1:16" s="14" customFormat="1" ht="13.5" customHeight="1">
      <c r="A40" s="174" t="s">
        <v>182</v>
      </c>
      <c r="B40" s="174" t="s">
        <v>154</v>
      </c>
      <c r="C40" s="174" t="s">
        <v>155</v>
      </c>
      <c r="D40" s="175" t="s">
        <v>183</v>
      </c>
      <c r="E40" s="176" t="s">
        <v>507</v>
      </c>
      <c r="F40" s="174" t="s">
        <v>111</v>
      </c>
      <c r="G40" s="177">
        <v>94.503</v>
      </c>
      <c r="H40" s="178"/>
      <c r="I40" s="178">
        <f t="shared" si="3"/>
        <v>0</v>
      </c>
      <c r="J40" s="179">
        <v>0.019</v>
      </c>
      <c r="K40" s="177">
        <f t="shared" si="4"/>
        <v>1.7955569999999998</v>
      </c>
      <c r="L40" s="179">
        <v>0</v>
      </c>
      <c r="M40" s="177">
        <f t="shared" si="5"/>
        <v>0</v>
      </c>
      <c r="N40" s="180">
        <v>21</v>
      </c>
      <c r="O40" s="181">
        <v>8</v>
      </c>
      <c r="P40" s="182" t="s">
        <v>112</v>
      </c>
    </row>
    <row r="41" spans="1:16" s="14" customFormat="1" ht="13.5" customHeight="1">
      <c r="A41" s="166" t="s">
        <v>184</v>
      </c>
      <c r="B41" s="166" t="s">
        <v>107</v>
      </c>
      <c r="C41" s="166" t="s">
        <v>138</v>
      </c>
      <c r="D41" s="167" t="s">
        <v>185</v>
      </c>
      <c r="E41" s="168" t="s">
        <v>186</v>
      </c>
      <c r="F41" s="166" t="s">
        <v>149</v>
      </c>
      <c r="G41" s="169">
        <v>107.6</v>
      </c>
      <c r="H41" s="170"/>
      <c r="I41" s="170">
        <f t="shared" si="3"/>
        <v>0</v>
      </c>
      <c r="J41" s="171">
        <v>6E-05</v>
      </c>
      <c r="K41" s="169">
        <f t="shared" si="4"/>
        <v>0.006456</v>
      </c>
      <c r="L41" s="171">
        <v>0</v>
      </c>
      <c r="M41" s="169">
        <f t="shared" si="5"/>
        <v>0</v>
      </c>
      <c r="N41" s="172">
        <v>21</v>
      </c>
      <c r="O41" s="173">
        <v>4</v>
      </c>
      <c r="P41" s="14" t="s">
        <v>112</v>
      </c>
    </row>
    <row r="42" spans="1:16" s="14" customFormat="1" ht="13.5" customHeight="1">
      <c r="A42" s="174" t="s">
        <v>187</v>
      </c>
      <c r="B42" s="174" t="s">
        <v>154</v>
      </c>
      <c r="C42" s="174" t="s">
        <v>155</v>
      </c>
      <c r="D42" s="175" t="s">
        <v>188</v>
      </c>
      <c r="E42" s="176" t="s">
        <v>189</v>
      </c>
      <c r="F42" s="174" t="s">
        <v>149</v>
      </c>
      <c r="G42" s="177">
        <v>112.98</v>
      </c>
      <c r="H42" s="178"/>
      <c r="I42" s="178">
        <f t="shared" si="3"/>
        <v>0</v>
      </c>
      <c r="J42" s="179">
        <v>0.00052</v>
      </c>
      <c r="K42" s="177">
        <f t="shared" si="4"/>
        <v>0.0587496</v>
      </c>
      <c r="L42" s="179">
        <v>0</v>
      </c>
      <c r="M42" s="177">
        <f t="shared" si="5"/>
        <v>0</v>
      </c>
      <c r="N42" s="180">
        <v>21</v>
      </c>
      <c r="O42" s="181">
        <v>8</v>
      </c>
      <c r="P42" s="182" t="s">
        <v>112</v>
      </c>
    </row>
    <row r="43" spans="1:16" s="14" customFormat="1" ht="13.5" customHeight="1">
      <c r="A43" s="166" t="s">
        <v>190</v>
      </c>
      <c r="B43" s="166" t="s">
        <v>107</v>
      </c>
      <c r="C43" s="166" t="s">
        <v>138</v>
      </c>
      <c r="D43" s="167" t="s">
        <v>191</v>
      </c>
      <c r="E43" s="168" t="s">
        <v>192</v>
      </c>
      <c r="F43" s="166" t="s">
        <v>149</v>
      </c>
      <c r="G43" s="169">
        <v>715.9</v>
      </c>
      <c r="H43" s="170"/>
      <c r="I43" s="170">
        <f t="shared" si="3"/>
        <v>0</v>
      </c>
      <c r="J43" s="171">
        <v>0.00025</v>
      </c>
      <c r="K43" s="169">
        <f t="shared" si="4"/>
        <v>0.178975</v>
      </c>
      <c r="L43" s="171">
        <v>0</v>
      </c>
      <c r="M43" s="169">
        <f t="shared" si="5"/>
        <v>0</v>
      </c>
      <c r="N43" s="172">
        <v>21</v>
      </c>
      <c r="O43" s="173">
        <v>4</v>
      </c>
      <c r="P43" s="14" t="s">
        <v>112</v>
      </c>
    </row>
    <row r="44" spans="1:16" s="14" customFormat="1" ht="13.5" customHeight="1">
      <c r="A44" s="174" t="s">
        <v>193</v>
      </c>
      <c r="B44" s="174" t="s">
        <v>154</v>
      </c>
      <c r="C44" s="174" t="s">
        <v>155</v>
      </c>
      <c r="D44" s="175" t="s">
        <v>194</v>
      </c>
      <c r="E44" s="176" t="s">
        <v>195</v>
      </c>
      <c r="F44" s="174" t="s">
        <v>149</v>
      </c>
      <c r="G44" s="177">
        <v>225.225</v>
      </c>
      <c r="H44" s="178"/>
      <c r="I44" s="178">
        <f t="shared" si="3"/>
        <v>0</v>
      </c>
      <c r="J44" s="179">
        <v>4E-05</v>
      </c>
      <c r="K44" s="177">
        <f t="shared" si="4"/>
        <v>0.009009</v>
      </c>
      <c r="L44" s="179">
        <v>0</v>
      </c>
      <c r="M44" s="177">
        <f t="shared" si="5"/>
        <v>0</v>
      </c>
      <c r="N44" s="180">
        <v>21</v>
      </c>
      <c r="O44" s="181">
        <v>8</v>
      </c>
      <c r="P44" s="182" t="s">
        <v>112</v>
      </c>
    </row>
    <row r="45" spans="1:16" s="14" customFormat="1" ht="13.5" customHeight="1">
      <c r="A45" s="174" t="s">
        <v>196</v>
      </c>
      <c r="B45" s="174" t="s">
        <v>154</v>
      </c>
      <c r="C45" s="174" t="s">
        <v>155</v>
      </c>
      <c r="D45" s="175" t="s">
        <v>197</v>
      </c>
      <c r="E45" s="176" t="s">
        <v>198</v>
      </c>
      <c r="F45" s="174" t="s">
        <v>149</v>
      </c>
      <c r="G45" s="177">
        <v>404.88</v>
      </c>
      <c r="H45" s="178"/>
      <c r="I45" s="178">
        <f t="shared" si="3"/>
        <v>0</v>
      </c>
      <c r="J45" s="179">
        <v>3E-05</v>
      </c>
      <c r="K45" s="177">
        <f t="shared" si="4"/>
        <v>0.0121464</v>
      </c>
      <c r="L45" s="179">
        <v>0</v>
      </c>
      <c r="M45" s="177">
        <f t="shared" si="5"/>
        <v>0</v>
      </c>
      <c r="N45" s="180">
        <v>21</v>
      </c>
      <c r="O45" s="181">
        <v>8</v>
      </c>
      <c r="P45" s="182" t="s">
        <v>112</v>
      </c>
    </row>
    <row r="46" spans="1:16" s="14" customFormat="1" ht="13.5" customHeight="1">
      <c r="A46" s="174" t="s">
        <v>199</v>
      </c>
      <c r="B46" s="174" t="s">
        <v>154</v>
      </c>
      <c r="C46" s="174" t="s">
        <v>155</v>
      </c>
      <c r="D46" s="175" t="s">
        <v>200</v>
      </c>
      <c r="E46" s="176" t="s">
        <v>201</v>
      </c>
      <c r="F46" s="174" t="s">
        <v>149</v>
      </c>
      <c r="G46" s="177">
        <v>60.795</v>
      </c>
      <c r="H46" s="178"/>
      <c r="I46" s="178">
        <f t="shared" si="3"/>
        <v>0</v>
      </c>
      <c r="J46" s="179">
        <v>0.0004</v>
      </c>
      <c r="K46" s="177">
        <f t="shared" si="4"/>
        <v>0.024318000000000003</v>
      </c>
      <c r="L46" s="179">
        <v>0</v>
      </c>
      <c r="M46" s="177">
        <f t="shared" si="5"/>
        <v>0</v>
      </c>
      <c r="N46" s="180">
        <v>21</v>
      </c>
      <c r="O46" s="181">
        <v>8</v>
      </c>
      <c r="P46" s="182" t="s">
        <v>112</v>
      </c>
    </row>
    <row r="47" spans="1:16" s="14" customFormat="1" ht="13.5" customHeight="1">
      <c r="A47" s="174" t="s">
        <v>202</v>
      </c>
      <c r="B47" s="174" t="s">
        <v>154</v>
      </c>
      <c r="C47" s="174" t="s">
        <v>155</v>
      </c>
      <c r="D47" s="175" t="s">
        <v>203</v>
      </c>
      <c r="E47" s="176" t="s">
        <v>204</v>
      </c>
      <c r="F47" s="174" t="s">
        <v>149</v>
      </c>
      <c r="G47" s="177">
        <v>60.795</v>
      </c>
      <c r="H47" s="178"/>
      <c r="I47" s="178">
        <f t="shared" si="3"/>
        <v>0</v>
      </c>
      <c r="J47" s="179">
        <v>0.0004</v>
      </c>
      <c r="K47" s="177">
        <f t="shared" si="4"/>
        <v>0.024318000000000003</v>
      </c>
      <c r="L47" s="179">
        <v>0</v>
      </c>
      <c r="M47" s="177">
        <f t="shared" si="5"/>
        <v>0</v>
      </c>
      <c r="N47" s="180">
        <v>21</v>
      </c>
      <c r="O47" s="181">
        <v>8</v>
      </c>
      <c r="P47" s="182" t="s">
        <v>112</v>
      </c>
    </row>
    <row r="48" spans="1:16" s="14" customFormat="1" ht="24" customHeight="1">
      <c r="A48" s="166" t="s">
        <v>205</v>
      </c>
      <c r="B48" s="166" t="s">
        <v>107</v>
      </c>
      <c r="C48" s="166" t="s">
        <v>143</v>
      </c>
      <c r="D48" s="167" t="s">
        <v>206</v>
      </c>
      <c r="E48" s="168" t="s">
        <v>207</v>
      </c>
      <c r="F48" s="166" t="s">
        <v>111</v>
      </c>
      <c r="G48" s="169">
        <v>686.14</v>
      </c>
      <c r="H48" s="170"/>
      <c r="I48" s="170">
        <f t="shared" si="3"/>
        <v>0</v>
      </c>
      <c r="J48" s="171">
        <v>0.00382</v>
      </c>
      <c r="K48" s="169">
        <f t="shared" si="4"/>
        <v>2.6210548</v>
      </c>
      <c r="L48" s="171">
        <v>0</v>
      </c>
      <c r="M48" s="169">
        <f t="shared" si="5"/>
        <v>0</v>
      </c>
      <c r="N48" s="172">
        <v>21</v>
      </c>
      <c r="O48" s="173">
        <v>4</v>
      </c>
      <c r="P48" s="14" t="s">
        <v>112</v>
      </c>
    </row>
    <row r="49" spans="1:16" s="14" customFormat="1" ht="13.5" customHeight="1">
      <c r="A49" s="166" t="s">
        <v>208</v>
      </c>
      <c r="B49" s="166" t="s">
        <v>107</v>
      </c>
      <c r="C49" s="166" t="s">
        <v>138</v>
      </c>
      <c r="D49" s="167" t="s">
        <v>209</v>
      </c>
      <c r="E49" s="168" t="s">
        <v>210</v>
      </c>
      <c r="F49" s="166" t="s">
        <v>111</v>
      </c>
      <c r="G49" s="169">
        <v>75.75</v>
      </c>
      <c r="H49" s="170"/>
      <c r="I49" s="170">
        <f t="shared" si="3"/>
        <v>0</v>
      </c>
      <c r="J49" s="171">
        <v>0.0315</v>
      </c>
      <c r="K49" s="169">
        <f t="shared" si="4"/>
        <v>2.386125</v>
      </c>
      <c r="L49" s="171">
        <v>0</v>
      </c>
      <c r="M49" s="169">
        <f t="shared" si="5"/>
        <v>0</v>
      </c>
      <c r="N49" s="172">
        <v>21</v>
      </c>
      <c r="O49" s="173">
        <v>4</v>
      </c>
      <c r="P49" s="14" t="s">
        <v>112</v>
      </c>
    </row>
    <row r="50" spans="1:16" s="14" customFormat="1" ht="13.5" customHeight="1">
      <c r="A50" s="166" t="s">
        <v>211</v>
      </c>
      <c r="B50" s="166" t="s">
        <v>107</v>
      </c>
      <c r="C50" s="166" t="s">
        <v>138</v>
      </c>
      <c r="D50" s="167" t="s">
        <v>212</v>
      </c>
      <c r="E50" s="168" t="s">
        <v>213</v>
      </c>
      <c r="F50" s="166" t="s">
        <v>111</v>
      </c>
      <c r="G50" s="169">
        <v>6</v>
      </c>
      <c r="H50" s="170"/>
      <c r="I50" s="170">
        <f t="shared" si="3"/>
        <v>0</v>
      </c>
      <c r="J50" s="171">
        <v>0.0352</v>
      </c>
      <c r="K50" s="169">
        <f t="shared" si="4"/>
        <v>0.2112</v>
      </c>
      <c r="L50" s="171">
        <v>0</v>
      </c>
      <c r="M50" s="169">
        <f t="shared" si="5"/>
        <v>0</v>
      </c>
      <c r="N50" s="172">
        <v>21</v>
      </c>
      <c r="O50" s="173">
        <v>4</v>
      </c>
      <c r="P50" s="14" t="s">
        <v>112</v>
      </c>
    </row>
    <row r="51" spans="1:16" s="14" customFormat="1" ht="13.5" customHeight="1">
      <c r="A51" s="166" t="s">
        <v>214</v>
      </c>
      <c r="B51" s="166" t="s">
        <v>107</v>
      </c>
      <c r="C51" s="166" t="s">
        <v>215</v>
      </c>
      <c r="D51" s="167" t="s">
        <v>216</v>
      </c>
      <c r="E51" s="168" t="s">
        <v>217</v>
      </c>
      <c r="F51" s="166" t="s">
        <v>111</v>
      </c>
      <c r="G51" s="169">
        <v>6.86</v>
      </c>
      <c r="H51" s="170"/>
      <c r="I51" s="170">
        <f t="shared" si="3"/>
        <v>0</v>
      </c>
      <c r="J51" s="171">
        <v>0.02982</v>
      </c>
      <c r="K51" s="169">
        <f t="shared" si="4"/>
        <v>0.2045652</v>
      </c>
      <c r="L51" s="171">
        <v>0</v>
      </c>
      <c r="M51" s="169">
        <f t="shared" si="5"/>
        <v>0</v>
      </c>
      <c r="N51" s="172">
        <v>21</v>
      </c>
      <c r="O51" s="173">
        <v>4</v>
      </c>
      <c r="P51" s="14" t="s">
        <v>112</v>
      </c>
    </row>
    <row r="52" spans="1:16" s="14" customFormat="1" ht="24" customHeight="1">
      <c r="A52" s="166" t="s">
        <v>218</v>
      </c>
      <c r="B52" s="166" t="s">
        <v>107</v>
      </c>
      <c r="C52" s="166" t="s">
        <v>138</v>
      </c>
      <c r="D52" s="167" t="s">
        <v>219</v>
      </c>
      <c r="E52" s="168" t="s">
        <v>220</v>
      </c>
      <c r="F52" s="166" t="s">
        <v>111</v>
      </c>
      <c r="G52" s="169">
        <v>45.45</v>
      </c>
      <c r="H52" s="170"/>
      <c r="I52" s="170">
        <f t="shared" si="3"/>
        <v>0</v>
      </c>
      <c r="J52" s="171">
        <v>0.00628</v>
      </c>
      <c r="K52" s="169">
        <f t="shared" si="4"/>
        <v>0.285426</v>
      </c>
      <c r="L52" s="171">
        <v>0</v>
      </c>
      <c r="M52" s="169">
        <f t="shared" si="5"/>
        <v>0</v>
      </c>
      <c r="N52" s="172">
        <v>21</v>
      </c>
      <c r="O52" s="173">
        <v>4</v>
      </c>
      <c r="P52" s="14" t="s">
        <v>112</v>
      </c>
    </row>
    <row r="53" spans="1:16" s="14" customFormat="1" ht="13.5" customHeight="1">
      <c r="A53" s="166" t="s">
        <v>221</v>
      </c>
      <c r="B53" s="166" t="s">
        <v>107</v>
      </c>
      <c r="C53" s="166" t="s">
        <v>138</v>
      </c>
      <c r="D53" s="167" t="s">
        <v>222</v>
      </c>
      <c r="E53" s="168" t="s">
        <v>223</v>
      </c>
      <c r="F53" s="166" t="s">
        <v>111</v>
      </c>
      <c r="G53" s="169">
        <v>666.526</v>
      </c>
      <c r="H53" s="170"/>
      <c r="I53" s="170">
        <f t="shared" si="3"/>
        <v>0</v>
      </c>
      <c r="J53" s="171">
        <v>0.00348</v>
      </c>
      <c r="K53" s="169">
        <f t="shared" si="4"/>
        <v>2.31951048</v>
      </c>
      <c r="L53" s="171">
        <v>0</v>
      </c>
      <c r="M53" s="169">
        <f t="shared" si="5"/>
        <v>0</v>
      </c>
      <c r="N53" s="172">
        <v>21</v>
      </c>
      <c r="O53" s="173">
        <v>4</v>
      </c>
      <c r="P53" s="14" t="s">
        <v>112</v>
      </c>
    </row>
    <row r="54" spans="1:16" s="14" customFormat="1" ht="13.5" customHeight="1">
      <c r="A54" s="166" t="s">
        <v>224</v>
      </c>
      <c r="B54" s="166" t="s">
        <v>107</v>
      </c>
      <c r="C54" s="166" t="s">
        <v>138</v>
      </c>
      <c r="D54" s="167" t="s">
        <v>225</v>
      </c>
      <c r="E54" s="168" t="s">
        <v>226</v>
      </c>
      <c r="F54" s="166" t="s">
        <v>111</v>
      </c>
      <c r="G54" s="169">
        <v>118.11</v>
      </c>
      <c r="H54" s="170"/>
      <c r="I54" s="170">
        <f t="shared" si="3"/>
        <v>0</v>
      </c>
      <c r="J54" s="171">
        <v>0.00012</v>
      </c>
      <c r="K54" s="169">
        <f t="shared" si="4"/>
        <v>0.0141732</v>
      </c>
      <c r="L54" s="171">
        <v>0</v>
      </c>
      <c r="M54" s="169">
        <f t="shared" si="5"/>
        <v>0</v>
      </c>
      <c r="N54" s="172">
        <v>21</v>
      </c>
      <c r="O54" s="173">
        <v>4</v>
      </c>
      <c r="P54" s="14" t="s">
        <v>112</v>
      </c>
    </row>
    <row r="55" spans="1:16" s="14" customFormat="1" ht="13.5" customHeight="1">
      <c r="A55" s="166" t="s">
        <v>227</v>
      </c>
      <c r="B55" s="166" t="s">
        <v>107</v>
      </c>
      <c r="C55" s="166" t="s">
        <v>143</v>
      </c>
      <c r="D55" s="167" t="s">
        <v>228</v>
      </c>
      <c r="E55" s="168" t="s">
        <v>229</v>
      </c>
      <c r="F55" s="166" t="s">
        <v>111</v>
      </c>
      <c r="G55" s="169">
        <v>761.89</v>
      </c>
      <c r="H55" s="170"/>
      <c r="I55" s="170">
        <f t="shared" si="3"/>
        <v>0</v>
      </c>
      <c r="J55" s="171">
        <v>0</v>
      </c>
      <c r="K55" s="169">
        <f t="shared" si="4"/>
        <v>0</v>
      </c>
      <c r="L55" s="171">
        <v>0.024</v>
      </c>
      <c r="M55" s="169">
        <f t="shared" si="5"/>
        <v>18.28536</v>
      </c>
      <c r="N55" s="172">
        <v>21</v>
      </c>
      <c r="O55" s="173">
        <v>4</v>
      </c>
      <c r="P55" s="14" t="s">
        <v>112</v>
      </c>
    </row>
    <row r="56" spans="1:16" s="14" customFormat="1" ht="24" customHeight="1">
      <c r="A56" s="166" t="s">
        <v>230</v>
      </c>
      <c r="B56" s="166" t="s">
        <v>107</v>
      </c>
      <c r="C56" s="166" t="s">
        <v>138</v>
      </c>
      <c r="D56" s="167" t="s">
        <v>231</v>
      </c>
      <c r="E56" s="168" t="s">
        <v>232</v>
      </c>
      <c r="F56" s="166" t="s">
        <v>111</v>
      </c>
      <c r="G56" s="169">
        <v>32.1</v>
      </c>
      <c r="H56" s="170"/>
      <c r="I56" s="170">
        <f t="shared" si="3"/>
        <v>0</v>
      </c>
      <c r="J56" s="171">
        <v>0.26894</v>
      </c>
      <c r="K56" s="169">
        <f t="shared" si="4"/>
        <v>8.632974</v>
      </c>
      <c r="L56" s="171">
        <v>0</v>
      </c>
      <c r="M56" s="169">
        <f t="shared" si="5"/>
        <v>0</v>
      </c>
      <c r="N56" s="172">
        <v>21</v>
      </c>
      <c r="O56" s="173">
        <v>4</v>
      </c>
      <c r="P56" s="14" t="s">
        <v>112</v>
      </c>
    </row>
    <row r="57" spans="2:16" s="135" customFormat="1" ht="12.75" customHeight="1">
      <c r="B57" s="140" t="s">
        <v>62</v>
      </c>
      <c r="D57" s="141" t="s">
        <v>137</v>
      </c>
      <c r="E57" s="141" t="s">
        <v>233</v>
      </c>
      <c r="I57" s="142">
        <f>I58+SUM(I59:I82)</f>
        <v>0</v>
      </c>
      <c r="K57" s="143">
        <f>K58+SUM(K59:K82)</f>
        <v>2.20809432</v>
      </c>
      <c r="M57" s="143">
        <f>M58+SUM(M59:M82)</f>
        <v>20.140841</v>
      </c>
      <c r="P57" s="141" t="s">
        <v>11</v>
      </c>
    </row>
    <row r="58" spans="1:16" s="14" customFormat="1" ht="24" customHeight="1">
      <c r="A58" s="166" t="s">
        <v>234</v>
      </c>
      <c r="B58" s="166" t="s">
        <v>107</v>
      </c>
      <c r="C58" s="166" t="s">
        <v>235</v>
      </c>
      <c r="D58" s="167" t="s">
        <v>236</v>
      </c>
      <c r="E58" s="168" t="s">
        <v>237</v>
      </c>
      <c r="F58" s="166" t="s">
        <v>111</v>
      </c>
      <c r="G58" s="169">
        <v>984.833</v>
      </c>
      <c r="H58" s="170"/>
      <c r="I58" s="170">
        <f aca="true" t="shared" si="6" ref="I58:I81">ROUND(G58*H58,2)</f>
        <v>0</v>
      </c>
      <c r="J58" s="171">
        <v>0</v>
      </c>
      <c r="K58" s="169">
        <f aca="true" t="shared" si="7" ref="K58:K81">G58*J58</f>
        <v>0</v>
      </c>
      <c r="L58" s="171">
        <v>0</v>
      </c>
      <c r="M58" s="169">
        <f aca="true" t="shared" si="8" ref="M58:M81">G58*L58</f>
        <v>0</v>
      </c>
      <c r="N58" s="172">
        <v>21</v>
      </c>
      <c r="O58" s="173">
        <v>4</v>
      </c>
      <c r="P58" s="14" t="s">
        <v>112</v>
      </c>
    </row>
    <row r="59" spans="1:16" s="14" customFormat="1" ht="24" customHeight="1">
      <c r="A59" s="166" t="s">
        <v>238</v>
      </c>
      <c r="B59" s="166" t="s">
        <v>107</v>
      </c>
      <c r="C59" s="166" t="s">
        <v>235</v>
      </c>
      <c r="D59" s="167" t="s">
        <v>239</v>
      </c>
      <c r="E59" s="168" t="s">
        <v>240</v>
      </c>
      <c r="F59" s="166" t="s">
        <v>111</v>
      </c>
      <c r="G59" s="169">
        <v>60074.813</v>
      </c>
      <c r="H59" s="170"/>
      <c r="I59" s="170">
        <f t="shared" si="6"/>
        <v>0</v>
      </c>
      <c r="J59" s="171">
        <v>0</v>
      </c>
      <c r="K59" s="169">
        <f t="shared" si="7"/>
        <v>0</v>
      </c>
      <c r="L59" s="171">
        <v>0</v>
      </c>
      <c r="M59" s="169">
        <f t="shared" si="8"/>
        <v>0</v>
      </c>
      <c r="N59" s="172">
        <v>21</v>
      </c>
      <c r="O59" s="173">
        <v>4</v>
      </c>
      <c r="P59" s="14" t="s">
        <v>112</v>
      </c>
    </row>
    <row r="60" spans="1:16" s="14" customFormat="1" ht="24" customHeight="1">
      <c r="A60" s="166" t="s">
        <v>241</v>
      </c>
      <c r="B60" s="166" t="s">
        <v>107</v>
      </c>
      <c r="C60" s="166" t="s">
        <v>235</v>
      </c>
      <c r="D60" s="167" t="s">
        <v>242</v>
      </c>
      <c r="E60" s="168" t="s">
        <v>243</v>
      </c>
      <c r="F60" s="166" t="s">
        <v>111</v>
      </c>
      <c r="G60" s="169">
        <v>984.833</v>
      </c>
      <c r="H60" s="170"/>
      <c r="I60" s="170">
        <f t="shared" si="6"/>
        <v>0</v>
      </c>
      <c r="J60" s="171">
        <v>0</v>
      </c>
      <c r="K60" s="169">
        <f t="shared" si="7"/>
        <v>0</v>
      </c>
      <c r="L60" s="171">
        <v>0</v>
      </c>
      <c r="M60" s="169">
        <f t="shared" si="8"/>
        <v>0</v>
      </c>
      <c r="N60" s="172">
        <v>21</v>
      </c>
      <c r="O60" s="173">
        <v>4</v>
      </c>
      <c r="P60" s="14" t="s">
        <v>112</v>
      </c>
    </row>
    <row r="61" spans="1:16" s="14" customFormat="1" ht="13.5" customHeight="1">
      <c r="A61" s="166" t="s">
        <v>244</v>
      </c>
      <c r="B61" s="166" t="s">
        <v>107</v>
      </c>
      <c r="C61" s="166" t="s">
        <v>235</v>
      </c>
      <c r="D61" s="167" t="s">
        <v>245</v>
      </c>
      <c r="E61" s="168" t="s">
        <v>246</v>
      </c>
      <c r="F61" s="166" t="s">
        <v>111</v>
      </c>
      <c r="G61" s="169">
        <v>984.833</v>
      </c>
      <c r="H61" s="170"/>
      <c r="I61" s="170">
        <f t="shared" si="6"/>
        <v>0</v>
      </c>
      <c r="J61" s="171">
        <v>0</v>
      </c>
      <c r="K61" s="169">
        <f t="shared" si="7"/>
        <v>0</v>
      </c>
      <c r="L61" s="171">
        <v>0</v>
      </c>
      <c r="M61" s="169">
        <f t="shared" si="8"/>
        <v>0</v>
      </c>
      <c r="N61" s="172">
        <v>21</v>
      </c>
      <c r="O61" s="173">
        <v>4</v>
      </c>
      <c r="P61" s="14" t="s">
        <v>112</v>
      </c>
    </row>
    <row r="62" spans="1:16" s="14" customFormat="1" ht="13.5" customHeight="1">
      <c r="A62" s="166" t="s">
        <v>247</v>
      </c>
      <c r="B62" s="166" t="s">
        <v>107</v>
      </c>
      <c r="C62" s="166" t="s">
        <v>235</v>
      </c>
      <c r="D62" s="167" t="s">
        <v>248</v>
      </c>
      <c r="E62" s="168" t="s">
        <v>249</v>
      </c>
      <c r="F62" s="166" t="s">
        <v>111</v>
      </c>
      <c r="G62" s="169">
        <v>60074.813</v>
      </c>
      <c r="H62" s="170"/>
      <c r="I62" s="170">
        <f t="shared" si="6"/>
        <v>0</v>
      </c>
      <c r="J62" s="171">
        <v>0</v>
      </c>
      <c r="K62" s="169">
        <f t="shared" si="7"/>
        <v>0</v>
      </c>
      <c r="L62" s="171">
        <v>0</v>
      </c>
      <c r="M62" s="169">
        <f t="shared" si="8"/>
        <v>0</v>
      </c>
      <c r="N62" s="172">
        <v>21</v>
      </c>
      <c r="O62" s="173">
        <v>4</v>
      </c>
      <c r="P62" s="14" t="s">
        <v>112</v>
      </c>
    </row>
    <row r="63" spans="1:16" s="14" customFormat="1" ht="13.5" customHeight="1">
      <c r="A63" s="166" t="s">
        <v>250</v>
      </c>
      <c r="B63" s="166" t="s">
        <v>107</v>
      </c>
      <c r="C63" s="166" t="s">
        <v>235</v>
      </c>
      <c r="D63" s="167" t="s">
        <v>251</v>
      </c>
      <c r="E63" s="168" t="s">
        <v>252</v>
      </c>
      <c r="F63" s="166" t="s">
        <v>111</v>
      </c>
      <c r="G63" s="169">
        <v>984.833</v>
      </c>
      <c r="H63" s="170"/>
      <c r="I63" s="170">
        <f t="shared" si="6"/>
        <v>0</v>
      </c>
      <c r="J63" s="171">
        <v>0</v>
      </c>
      <c r="K63" s="169">
        <f t="shared" si="7"/>
        <v>0</v>
      </c>
      <c r="L63" s="171">
        <v>0</v>
      </c>
      <c r="M63" s="169">
        <f t="shared" si="8"/>
        <v>0</v>
      </c>
      <c r="N63" s="172">
        <v>21</v>
      </c>
      <c r="O63" s="173">
        <v>4</v>
      </c>
      <c r="P63" s="14" t="s">
        <v>112</v>
      </c>
    </row>
    <row r="64" spans="1:16" s="14" customFormat="1" ht="24" customHeight="1">
      <c r="A64" s="166" t="s">
        <v>253</v>
      </c>
      <c r="B64" s="166" t="s">
        <v>107</v>
      </c>
      <c r="C64" s="166" t="s">
        <v>235</v>
      </c>
      <c r="D64" s="167" t="s">
        <v>254</v>
      </c>
      <c r="E64" s="168" t="s">
        <v>255</v>
      </c>
      <c r="F64" s="166" t="s">
        <v>111</v>
      </c>
      <c r="G64" s="169">
        <v>10.8</v>
      </c>
      <c r="H64" s="170"/>
      <c r="I64" s="170">
        <f t="shared" si="6"/>
        <v>0</v>
      </c>
      <c r="J64" s="171">
        <v>0.00013</v>
      </c>
      <c r="K64" s="169">
        <f t="shared" si="7"/>
        <v>0.0014039999999999999</v>
      </c>
      <c r="L64" s="171">
        <v>0</v>
      </c>
      <c r="M64" s="169">
        <f t="shared" si="8"/>
        <v>0</v>
      </c>
      <c r="N64" s="172">
        <v>21</v>
      </c>
      <c r="O64" s="173">
        <v>4</v>
      </c>
      <c r="P64" s="14" t="s">
        <v>112</v>
      </c>
    </row>
    <row r="65" spans="1:16" s="14" customFormat="1" ht="13.5" customHeight="1">
      <c r="A65" s="166" t="s">
        <v>256</v>
      </c>
      <c r="B65" s="166" t="s">
        <v>107</v>
      </c>
      <c r="C65" s="166" t="s">
        <v>138</v>
      </c>
      <c r="D65" s="167" t="s">
        <v>257</v>
      </c>
      <c r="E65" s="168" t="s">
        <v>258</v>
      </c>
      <c r="F65" s="166" t="s">
        <v>111</v>
      </c>
      <c r="G65" s="169">
        <v>82.558</v>
      </c>
      <c r="H65" s="170"/>
      <c r="I65" s="170">
        <f t="shared" si="6"/>
        <v>0</v>
      </c>
      <c r="J65" s="171">
        <v>4E-05</v>
      </c>
      <c r="K65" s="169">
        <f t="shared" si="7"/>
        <v>0.0033023200000000005</v>
      </c>
      <c r="L65" s="171">
        <v>0</v>
      </c>
      <c r="M65" s="169">
        <f t="shared" si="8"/>
        <v>0</v>
      </c>
      <c r="N65" s="172">
        <v>21</v>
      </c>
      <c r="O65" s="173">
        <v>4</v>
      </c>
      <c r="P65" s="14" t="s">
        <v>112</v>
      </c>
    </row>
    <row r="66" spans="1:16" s="14" customFormat="1" ht="13.5" customHeight="1">
      <c r="A66" s="166" t="s">
        <v>259</v>
      </c>
      <c r="B66" s="166" t="s">
        <v>107</v>
      </c>
      <c r="C66" s="166" t="s">
        <v>138</v>
      </c>
      <c r="D66" s="167" t="s">
        <v>260</v>
      </c>
      <c r="E66" s="168" t="s">
        <v>261</v>
      </c>
      <c r="F66" s="166" t="s">
        <v>262</v>
      </c>
      <c r="G66" s="169">
        <v>38</v>
      </c>
      <c r="H66" s="170"/>
      <c r="I66" s="170">
        <f t="shared" si="6"/>
        <v>0</v>
      </c>
      <c r="J66" s="171">
        <v>0.04586</v>
      </c>
      <c r="K66" s="169">
        <f t="shared" si="7"/>
        <v>1.74268</v>
      </c>
      <c r="L66" s="171">
        <v>0</v>
      </c>
      <c r="M66" s="169">
        <f t="shared" si="8"/>
        <v>0</v>
      </c>
      <c r="N66" s="172">
        <v>21</v>
      </c>
      <c r="O66" s="173">
        <v>4</v>
      </c>
      <c r="P66" s="14" t="s">
        <v>112</v>
      </c>
    </row>
    <row r="67" spans="1:16" s="14" customFormat="1" ht="13.5" customHeight="1">
      <c r="A67" s="174" t="s">
        <v>263</v>
      </c>
      <c r="B67" s="174" t="s">
        <v>154</v>
      </c>
      <c r="C67" s="174" t="s">
        <v>155</v>
      </c>
      <c r="D67" s="175" t="s">
        <v>264</v>
      </c>
      <c r="E67" s="176" t="s">
        <v>265</v>
      </c>
      <c r="F67" s="174" t="s">
        <v>262</v>
      </c>
      <c r="G67" s="177">
        <v>38</v>
      </c>
      <c r="H67" s="178"/>
      <c r="I67" s="178">
        <f t="shared" si="6"/>
        <v>0</v>
      </c>
      <c r="J67" s="179">
        <v>0.000116</v>
      </c>
      <c r="K67" s="177">
        <f t="shared" si="7"/>
        <v>0.0044080000000000005</v>
      </c>
      <c r="L67" s="179">
        <v>0</v>
      </c>
      <c r="M67" s="177">
        <f t="shared" si="8"/>
        <v>0</v>
      </c>
      <c r="N67" s="180">
        <v>21</v>
      </c>
      <c r="O67" s="181">
        <v>8</v>
      </c>
      <c r="P67" s="182" t="s">
        <v>112</v>
      </c>
    </row>
    <row r="68" spans="1:16" s="14" customFormat="1" ht="13.5" customHeight="1">
      <c r="A68" s="166" t="s">
        <v>266</v>
      </c>
      <c r="B68" s="166" t="s">
        <v>107</v>
      </c>
      <c r="C68" s="166" t="s">
        <v>138</v>
      </c>
      <c r="D68" s="167" t="s">
        <v>267</v>
      </c>
      <c r="E68" s="168" t="s">
        <v>268</v>
      </c>
      <c r="F68" s="166" t="s">
        <v>262</v>
      </c>
      <c r="G68" s="169">
        <v>38</v>
      </c>
      <c r="H68" s="170"/>
      <c r="I68" s="170">
        <f t="shared" si="6"/>
        <v>0</v>
      </c>
      <c r="J68" s="171">
        <v>0.0117</v>
      </c>
      <c r="K68" s="169">
        <f t="shared" si="7"/>
        <v>0.4446</v>
      </c>
      <c r="L68" s="171">
        <v>0</v>
      </c>
      <c r="M68" s="169">
        <f t="shared" si="8"/>
        <v>0</v>
      </c>
      <c r="N68" s="172">
        <v>21</v>
      </c>
      <c r="O68" s="173">
        <v>4</v>
      </c>
      <c r="P68" s="14" t="s">
        <v>112</v>
      </c>
    </row>
    <row r="69" spans="1:16" s="14" customFormat="1" ht="13.5" customHeight="1">
      <c r="A69" s="166" t="s">
        <v>269</v>
      </c>
      <c r="B69" s="166" t="s">
        <v>107</v>
      </c>
      <c r="C69" s="166" t="s">
        <v>138</v>
      </c>
      <c r="D69" s="167" t="s">
        <v>270</v>
      </c>
      <c r="E69" s="168" t="s">
        <v>271</v>
      </c>
      <c r="F69" s="166" t="s">
        <v>272</v>
      </c>
      <c r="G69" s="169">
        <v>1</v>
      </c>
      <c r="H69" s="170"/>
      <c r="I69" s="170">
        <f t="shared" si="6"/>
        <v>0</v>
      </c>
      <c r="J69" s="171">
        <v>0.0117</v>
      </c>
      <c r="K69" s="169">
        <f t="shared" si="7"/>
        <v>0.0117</v>
      </c>
      <c r="L69" s="171">
        <v>0</v>
      </c>
      <c r="M69" s="169">
        <f t="shared" si="8"/>
        <v>0</v>
      </c>
      <c r="N69" s="172">
        <v>21</v>
      </c>
      <c r="O69" s="173">
        <v>4</v>
      </c>
      <c r="P69" s="14" t="s">
        <v>112</v>
      </c>
    </row>
    <row r="70" spans="1:16" s="14" customFormat="1" ht="13.5" customHeight="1">
      <c r="A70" s="166" t="s">
        <v>273</v>
      </c>
      <c r="B70" s="166" t="s">
        <v>107</v>
      </c>
      <c r="C70" s="166" t="s">
        <v>274</v>
      </c>
      <c r="D70" s="167" t="s">
        <v>275</v>
      </c>
      <c r="E70" s="168" t="s">
        <v>276</v>
      </c>
      <c r="F70" s="166" t="s">
        <v>116</v>
      </c>
      <c r="G70" s="169">
        <v>0.45</v>
      </c>
      <c r="H70" s="170"/>
      <c r="I70" s="170">
        <f t="shared" si="6"/>
        <v>0</v>
      </c>
      <c r="J70" s="171">
        <v>0</v>
      </c>
      <c r="K70" s="169">
        <f t="shared" si="7"/>
        <v>0</v>
      </c>
      <c r="L70" s="171">
        <v>2</v>
      </c>
      <c r="M70" s="169">
        <f t="shared" si="8"/>
        <v>0.9</v>
      </c>
      <c r="N70" s="172">
        <v>21</v>
      </c>
      <c r="O70" s="173">
        <v>4</v>
      </c>
      <c r="P70" s="14" t="s">
        <v>112</v>
      </c>
    </row>
    <row r="71" spans="1:16" s="14" customFormat="1" ht="13.5" customHeight="1">
      <c r="A71" s="166" t="s">
        <v>277</v>
      </c>
      <c r="B71" s="166" t="s">
        <v>107</v>
      </c>
      <c r="C71" s="166" t="s">
        <v>274</v>
      </c>
      <c r="D71" s="167" t="s">
        <v>278</v>
      </c>
      <c r="E71" s="168" t="s">
        <v>279</v>
      </c>
      <c r="F71" s="166" t="s">
        <v>111</v>
      </c>
      <c r="G71" s="169">
        <v>11.61</v>
      </c>
      <c r="H71" s="170"/>
      <c r="I71" s="170">
        <f t="shared" si="6"/>
        <v>0</v>
      </c>
      <c r="J71" s="171">
        <v>0</v>
      </c>
      <c r="K71" s="169">
        <f t="shared" si="7"/>
        <v>0</v>
      </c>
      <c r="L71" s="171">
        <v>0.048</v>
      </c>
      <c r="M71" s="169">
        <f t="shared" si="8"/>
        <v>0.55728</v>
      </c>
      <c r="N71" s="172">
        <v>21</v>
      </c>
      <c r="O71" s="173">
        <v>4</v>
      </c>
      <c r="P71" s="14" t="s">
        <v>112</v>
      </c>
    </row>
    <row r="72" spans="1:16" s="14" customFormat="1" ht="13.5" customHeight="1">
      <c r="A72" s="166" t="s">
        <v>280</v>
      </c>
      <c r="B72" s="166" t="s">
        <v>107</v>
      </c>
      <c r="C72" s="166" t="s">
        <v>274</v>
      </c>
      <c r="D72" s="167" t="s">
        <v>281</v>
      </c>
      <c r="E72" s="168" t="s">
        <v>282</v>
      </c>
      <c r="F72" s="166" t="s">
        <v>111</v>
      </c>
      <c r="G72" s="169">
        <v>14.85</v>
      </c>
      <c r="H72" s="170"/>
      <c r="I72" s="170">
        <f t="shared" si="6"/>
        <v>0</v>
      </c>
      <c r="J72" s="171">
        <v>0</v>
      </c>
      <c r="K72" s="169">
        <f t="shared" si="7"/>
        <v>0</v>
      </c>
      <c r="L72" s="171">
        <v>0.038</v>
      </c>
      <c r="M72" s="169">
        <f t="shared" si="8"/>
        <v>0.5643</v>
      </c>
      <c r="N72" s="172">
        <v>21</v>
      </c>
      <c r="O72" s="173">
        <v>4</v>
      </c>
      <c r="P72" s="14" t="s">
        <v>112</v>
      </c>
    </row>
    <row r="73" spans="1:16" s="14" customFormat="1" ht="13.5" customHeight="1">
      <c r="A73" s="166" t="s">
        <v>283</v>
      </c>
      <c r="B73" s="166" t="s">
        <v>107</v>
      </c>
      <c r="C73" s="166" t="s">
        <v>274</v>
      </c>
      <c r="D73" s="167" t="s">
        <v>284</v>
      </c>
      <c r="E73" s="168" t="s">
        <v>285</v>
      </c>
      <c r="F73" s="166" t="s">
        <v>111</v>
      </c>
      <c r="G73" s="169">
        <v>23.4</v>
      </c>
      <c r="H73" s="170"/>
      <c r="I73" s="170">
        <f t="shared" si="6"/>
        <v>0</v>
      </c>
      <c r="J73" s="171">
        <v>0</v>
      </c>
      <c r="K73" s="169">
        <f t="shared" si="7"/>
        <v>0</v>
      </c>
      <c r="L73" s="171">
        <v>0.034</v>
      </c>
      <c r="M73" s="169">
        <f t="shared" si="8"/>
        <v>0.7956</v>
      </c>
      <c r="N73" s="172">
        <v>21</v>
      </c>
      <c r="O73" s="173">
        <v>4</v>
      </c>
      <c r="P73" s="14" t="s">
        <v>112</v>
      </c>
    </row>
    <row r="74" spans="1:16" s="14" customFormat="1" ht="13.5" customHeight="1">
      <c r="A74" s="166" t="s">
        <v>286</v>
      </c>
      <c r="B74" s="166" t="s">
        <v>107</v>
      </c>
      <c r="C74" s="166" t="s">
        <v>274</v>
      </c>
      <c r="D74" s="167" t="s">
        <v>287</v>
      </c>
      <c r="E74" s="168" t="s">
        <v>288</v>
      </c>
      <c r="F74" s="166" t="s">
        <v>111</v>
      </c>
      <c r="G74" s="169">
        <v>8.76</v>
      </c>
      <c r="H74" s="170"/>
      <c r="I74" s="170">
        <f t="shared" si="6"/>
        <v>0</v>
      </c>
      <c r="J74" s="171">
        <v>0</v>
      </c>
      <c r="K74" s="169">
        <f t="shared" si="7"/>
        <v>0</v>
      </c>
      <c r="L74" s="171">
        <v>0.067</v>
      </c>
      <c r="M74" s="169">
        <f t="shared" si="8"/>
        <v>0.58692</v>
      </c>
      <c r="N74" s="172">
        <v>21</v>
      </c>
      <c r="O74" s="173">
        <v>4</v>
      </c>
      <c r="P74" s="14" t="s">
        <v>112</v>
      </c>
    </row>
    <row r="75" spans="1:16" s="14" customFormat="1" ht="13.5" customHeight="1">
      <c r="A75" s="166" t="s">
        <v>289</v>
      </c>
      <c r="B75" s="166" t="s">
        <v>107</v>
      </c>
      <c r="C75" s="166" t="s">
        <v>274</v>
      </c>
      <c r="D75" s="167" t="s">
        <v>290</v>
      </c>
      <c r="E75" s="168" t="s">
        <v>291</v>
      </c>
      <c r="F75" s="166" t="s">
        <v>111</v>
      </c>
      <c r="G75" s="169">
        <v>17.82</v>
      </c>
      <c r="H75" s="170"/>
      <c r="I75" s="170">
        <f t="shared" si="6"/>
        <v>0</v>
      </c>
      <c r="J75" s="171">
        <v>0</v>
      </c>
      <c r="K75" s="169">
        <f t="shared" si="7"/>
        <v>0</v>
      </c>
      <c r="L75" s="171">
        <v>0.034</v>
      </c>
      <c r="M75" s="169">
        <f t="shared" si="8"/>
        <v>0.6058800000000001</v>
      </c>
      <c r="N75" s="172">
        <v>21</v>
      </c>
      <c r="O75" s="173">
        <v>4</v>
      </c>
      <c r="P75" s="14" t="s">
        <v>112</v>
      </c>
    </row>
    <row r="76" spans="1:16" s="14" customFormat="1" ht="13.5" customHeight="1">
      <c r="A76" s="166" t="s">
        <v>292</v>
      </c>
      <c r="B76" s="166" t="s">
        <v>107</v>
      </c>
      <c r="C76" s="166" t="s">
        <v>274</v>
      </c>
      <c r="D76" s="167" t="s">
        <v>293</v>
      </c>
      <c r="E76" s="168" t="s">
        <v>294</v>
      </c>
      <c r="F76" s="166" t="s">
        <v>111</v>
      </c>
      <c r="G76" s="169">
        <v>15.12</v>
      </c>
      <c r="H76" s="170"/>
      <c r="I76" s="170">
        <f t="shared" si="6"/>
        <v>0</v>
      </c>
      <c r="J76" s="171">
        <v>0</v>
      </c>
      <c r="K76" s="169">
        <f t="shared" si="7"/>
        <v>0</v>
      </c>
      <c r="L76" s="171">
        <v>0.025</v>
      </c>
      <c r="M76" s="169">
        <f t="shared" si="8"/>
        <v>0.378</v>
      </c>
      <c r="N76" s="172">
        <v>21</v>
      </c>
      <c r="O76" s="173">
        <v>4</v>
      </c>
      <c r="P76" s="14" t="s">
        <v>112</v>
      </c>
    </row>
    <row r="77" spans="1:16" s="14" customFormat="1" ht="13.5" customHeight="1">
      <c r="A77" s="166" t="s">
        <v>295</v>
      </c>
      <c r="B77" s="166" t="s">
        <v>107</v>
      </c>
      <c r="C77" s="166" t="s">
        <v>274</v>
      </c>
      <c r="D77" s="167" t="s">
        <v>296</v>
      </c>
      <c r="E77" s="168" t="s">
        <v>297</v>
      </c>
      <c r="F77" s="166" t="s">
        <v>298</v>
      </c>
      <c r="G77" s="169">
        <v>1</v>
      </c>
      <c r="H77" s="170"/>
      <c r="I77" s="170">
        <f t="shared" si="6"/>
        <v>0</v>
      </c>
      <c r="J77" s="171">
        <v>0</v>
      </c>
      <c r="K77" s="169">
        <f t="shared" si="7"/>
        <v>0</v>
      </c>
      <c r="L77" s="171">
        <v>0.063</v>
      </c>
      <c r="M77" s="169">
        <f t="shared" si="8"/>
        <v>0.063</v>
      </c>
      <c r="N77" s="172">
        <v>21</v>
      </c>
      <c r="O77" s="173">
        <v>4</v>
      </c>
      <c r="P77" s="14" t="s">
        <v>112</v>
      </c>
    </row>
    <row r="78" spans="1:16" s="14" customFormat="1" ht="24" customHeight="1">
      <c r="A78" s="166" t="s">
        <v>299</v>
      </c>
      <c r="B78" s="166" t="s">
        <v>107</v>
      </c>
      <c r="C78" s="166" t="s">
        <v>274</v>
      </c>
      <c r="D78" s="167" t="s">
        <v>300</v>
      </c>
      <c r="E78" s="168" t="s">
        <v>301</v>
      </c>
      <c r="F78" s="166" t="s">
        <v>111</v>
      </c>
      <c r="G78" s="169">
        <v>686.14</v>
      </c>
      <c r="H78" s="170"/>
      <c r="I78" s="170">
        <f t="shared" si="6"/>
        <v>0</v>
      </c>
      <c r="J78" s="171">
        <v>0</v>
      </c>
      <c r="K78" s="169">
        <f t="shared" si="7"/>
        <v>0</v>
      </c>
      <c r="L78" s="171">
        <v>0.005</v>
      </c>
      <c r="M78" s="169">
        <f t="shared" si="8"/>
        <v>3.4307</v>
      </c>
      <c r="N78" s="172">
        <v>21</v>
      </c>
      <c r="O78" s="173">
        <v>4</v>
      </c>
      <c r="P78" s="14" t="s">
        <v>112</v>
      </c>
    </row>
    <row r="79" spans="1:16" s="14" customFormat="1" ht="13.5" customHeight="1">
      <c r="A79" s="166" t="s">
        <v>302</v>
      </c>
      <c r="B79" s="166" t="s">
        <v>107</v>
      </c>
      <c r="C79" s="166" t="s">
        <v>274</v>
      </c>
      <c r="D79" s="167" t="s">
        <v>303</v>
      </c>
      <c r="E79" s="168" t="s">
        <v>304</v>
      </c>
      <c r="F79" s="166" t="s">
        <v>111</v>
      </c>
      <c r="G79" s="169">
        <v>46.96</v>
      </c>
      <c r="H79" s="170"/>
      <c r="I79" s="170">
        <f t="shared" si="6"/>
        <v>0</v>
      </c>
      <c r="J79" s="171">
        <v>0</v>
      </c>
      <c r="K79" s="169">
        <f t="shared" si="7"/>
        <v>0</v>
      </c>
      <c r="L79" s="171">
        <v>0.169</v>
      </c>
      <c r="M79" s="169">
        <f t="shared" si="8"/>
        <v>7.936240000000001</v>
      </c>
      <c r="N79" s="172">
        <v>21</v>
      </c>
      <c r="O79" s="173">
        <v>4</v>
      </c>
      <c r="P79" s="14" t="s">
        <v>112</v>
      </c>
    </row>
    <row r="80" spans="1:16" s="14" customFormat="1" ht="13.5" customHeight="1">
      <c r="A80" s="166" t="s">
        <v>305</v>
      </c>
      <c r="B80" s="166" t="s">
        <v>107</v>
      </c>
      <c r="C80" s="166" t="s">
        <v>274</v>
      </c>
      <c r="D80" s="167" t="s">
        <v>306</v>
      </c>
      <c r="E80" s="168" t="s">
        <v>307</v>
      </c>
      <c r="F80" s="166" t="s">
        <v>111</v>
      </c>
      <c r="G80" s="169">
        <v>4.14</v>
      </c>
      <c r="H80" s="170"/>
      <c r="I80" s="170">
        <f t="shared" si="6"/>
        <v>0</v>
      </c>
      <c r="J80" s="171">
        <v>0</v>
      </c>
      <c r="K80" s="169">
        <f t="shared" si="7"/>
        <v>0</v>
      </c>
      <c r="L80" s="171">
        <v>0.068</v>
      </c>
      <c r="M80" s="169">
        <f t="shared" si="8"/>
        <v>0.28152</v>
      </c>
      <c r="N80" s="172">
        <v>21</v>
      </c>
      <c r="O80" s="173">
        <v>4</v>
      </c>
      <c r="P80" s="14" t="s">
        <v>112</v>
      </c>
    </row>
    <row r="81" spans="1:16" s="14" customFormat="1" ht="13.5" customHeight="1">
      <c r="A81" s="166" t="s">
        <v>308</v>
      </c>
      <c r="B81" s="166" t="s">
        <v>107</v>
      </c>
      <c r="C81" s="166" t="s">
        <v>274</v>
      </c>
      <c r="D81" s="167" t="s">
        <v>309</v>
      </c>
      <c r="E81" s="168" t="s">
        <v>310</v>
      </c>
      <c r="F81" s="166" t="s">
        <v>111</v>
      </c>
      <c r="G81" s="169">
        <v>45.409</v>
      </c>
      <c r="H81" s="170"/>
      <c r="I81" s="170">
        <f t="shared" si="6"/>
        <v>0</v>
      </c>
      <c r="J81" s="171">
        <v>0</v>
      </c>
      <c r="K81" s="169">
        <f t="shared" si="7"/>
        <v>0</v>
      </c>
      <c r="L81" s="171">
        <v>0.089</v>
      </c>
      <c r="M81" s="169">
        <f t="shared" si="8"/>
        <v>4.041401</v>
      </c>
      <c r="N81" s="172">
        <v>21</v>
      </c>
      <c r="O81" s="173">
        <v>4</v>
      </c>
      <c r="P81" s="14" t="s">
        <v>112</v>
      </c>
    </row>
    <row r="82" spans="2:16" s="135" customFormat="1" ht="12.75" customHeight="1">
      <c r="B82" s="144" t="s">
        <v>62</v>
      </c>
      <c r="D82" s="145" t="s">
        <v>311</v>
      </c>
      <c r="E82" s="145" t="s">
        <v>312</v>
      </c>
      <c r="I82" s="146">
        <f>SUM(I83:I87)</f>
        <v>0</v>
      </c>
      <c r="K82" s="147">
        <f>SUM(K83:K87)</f>
        <v>0</v>
      </c>
      <c r="M82" s="147">
        <f>SUM(M83:M87)</f>
        <v>0</v>
      </c>
      <c r="P82" s="145" t="s">
        <v>112</v>
      </c>
    </row>
    <row r="83" spans="1:16" s="14" customFormat="1" ht="24" customHeight="1">
      <c r="A83" s="166" t="s">
        <v>313</v>
      </c>
      <c r="B83" s="166" t="s">
        <v>107</v>
      </c>
      <c r="C83" s="166" t="s">
        <v>274</v>
      </c>
      <c r="D83" s="167" t="s">
        <v>314</v>
      </c>
      <c r="E83" s="168" t="s">
        <v>315</v>
      </c>
      <c r="F83" s="166" t="s">
        <v>129</v>
      </c>
      <c r="G83" s="169">
        <v>47.188</v>
      </c>
      <c r="H83" s="170"/>
      <c r="I83" s="170">
        <f>ROUND(G83*H83,2)</f>
        <v>0</v>
      </c>
      <c r="J83" s="171">
        <v>0</v>
      </c>
      <c r="K83" s="169">
        <f>G83*J83</f>
        <v>0</v>
      </c>
      <c r="L83" s="171">
        <v>0</v>
      </c>
      <c r="M83" s="169">
        <f>G83*L83</f>
        <v>0</v>
      </c>
      <c r="N83" s="172">
        <v>21</v>
      </c>
      <c r="O83" s="173">
        <v>4</v>
      </c>
      <c r="P83" s="14" t="s">
        <v>117</v>
      </c>
    </row>
    <row r="84" spans="1:16" s="14" customFormat="1" ht="24" customHeight="1">
      <c r="A84" s="166" t="s">
        <v>316</v>
      </c>
      <c r="B84" s="166" t="s">
        <v>107</v>
      </c>
      <c r="C84" s="166" t="s">
        <v>274</v>
      </c>
      <c r="D84" s="167" t="s">
        <v>317</v>
      </c>
      <c r="E84" s="168" t="s">
        <v>318</v>
      </c>
      <c r="F84" s="166" t="s">
        <v>129</v>
      </c>
      <c r="G84" s="169">
        <v>47.188</v>
      </c>
      <c r="H84" s="170"/>
      <c r="I84" s="170">
        <f>ROUND(G84*H84,2)</f>
        <v>0</v>
      </c>
      <c r="J84" s="171">
        <v>0</v>
      </c>
      <c r="K84" s="169">
        <f>G84*J84</f>
        <v>0</v>
      </c>
      <c r="L84" s="171">
        <v>0</v>
      </c>
      <c r="M84" s="169">
        <f>G84*L84</f>
        <v>0</v>
      </c>
      <c r="N84" s="172">
        <v>21</v>
      </c>
      <c r="O84" s="173">
        <v>4</v>
      </c>
      <c r="P84" s="14" t="s">
        <v>117</v>
      </c>
    </row>
    <row r="85" spans="1:16" s="14" customFormat="1" ht="13.5" customHeight="1">
      <c r="A85" s="166" t="s">
        <v>319</v>
      </c>
      <c r="B85" s="166" t="s">
        <v>107</v>
      </c>
      <c r="C85" s="166" t="s">
        <v>274</v>
      </c>
      <c r="D85" s="167" t="s">
        <v>320</v>
      </c>
      <c r="E85" s="168" t="s">
        <v>321</v>
      </c>
      <c r="F85" s="166" t="s">
        <v>129</v>
      </c>
      <c r="G85" s="169">
        <v>406.323</v>
      </c>
      <c r="H85" s="170"/>
      <c r="I85" s="170">
        <f>ROUND(G85*H85,2)</f>
        <v>0</v>
      </c>
      <c r="J85" s="171">
        <v>0</v>
      </c>
      <c r="K85" s="169">
        <f>G85*J85</f>
        <v>0</v>
      </c>
      <c r="L85" s="171">
        <v>0</v>
      </c>
      <c r="M85" s="169">
        <f>G85*L85</f>
        <v>0</v>
      </c>
      <c r="N85" s="172">
        <v>21</v>
      </c>
      <c r="O85" s="173">
        <v>4</v>
      </c>
      <c r="P85" s="14" t="s">
        <v>117</v>
      </c>
    </row>
    <row r="86" spans="1:16" s="14" customFormat="1" ht="13.5" customHeight="1">
      <c r="A86" s="166" t="s">
        <v>322</v>
      </c>
      <c r="B86" s="166" t="s">
        <v>107</v>
      </c>
      <c r="C86" s="166" t="s">
        <v>274</v>
      </c>
      <c r="D86" s="167" t="s">
        <v>323</v>
      </c>
      <c r="E86" s="168" t="s">
        <v>324</v>
      </c>
      <c r="F86" s="166" t="s">
        <v>129</v>
      </c>
      <c r="G86" s="169">
        <v>47.188</v>
      </c>
      <c r="H86" s="170"/>
      <c r="I86" s="170">
        <f>ROUND(G86*H86,2)</f>
        <v>0</v>
      </c>
      <c r="J86" s="171">
        <v>0</v>
      </c>
      <c r="K86" s="169">
        <f>G86*J86</f>
        <v>0</v>
      </c>
      <c r="L86" s="171">
        <v>0</v>
      </c>
      <c r="M86" s="169">
        <f>G86*L86</f>
        <v>0</v>
      </c>
      <c r="N86" s="172">
        <v>21</v>
      </c>
      <c r="O86" s="173">
        <v>4</v>
      </c>
      <c r="P86" s="14" t="s">
        <v>117</v>
      </c>
    </row>
    <row r="87" spans="1:16" s="14" customFormat="1" ht="13.5" customHeight="1">
      <c r="A87" s="166" t="s">
        <v>325</v>
      </c>
      <c r="B87" s="166" t="s">
        <v>107</v>
      </c>
      <c r="C87" s="166" t="s">
        <v>138</v>
      </c>
      <c r="D87" s="167" t="s">
        <v>326</v>
      </c>
      <c r="E87" s="168" t="s">
        <v>327</v>
      </c>
      <c r="F87" s="166" t="s">
        <v>129</v>
      </c>
      <c r="G87" s="169">
        <v>50.661</v>
      </c>
      <c r="H87" s="170"/>
      <c r="I87" s="170">
        <f>ROUND(G87*H87,2)</f>
        <v>0</v>
      </c>
      <c r="J87" s="171">
        <v>0</v>
      </c>
      <c r="K87" s="169">
        <f>G87*J87</f>
        <v>0</v>
      </c>
      <c r="L87" s="171">
        <v>0</v>
      </c>
      <c r="M87" s="169">
        <f>G87*L87</f>
        <v>0</v>
      </c>
      <c r="N87" s="172">
        <v>21</v>
      </c>
      <c r="O87" s="173">
        <v>4</v>
      </c>
      <c r="P87" s="14" t="s">
        <v>117</v>
      </c>
    </row>
    <row r="88" spans="2:16" s="135" customFormat="1" ht="12.75" customHeight="1">
      <c r="B88" s="136" t="s">
        <v>62</v>
      </c>
      <c r="D88" s="137" t="s">
        <v>49</v>
      </c>
      <c r="E88" s="137" t="s">
        <v>328</v>
      </c>
      <c r="I88" s="138">
        <f>I89+I93+I96+I98+I120+I132+I139+I143+I148</f>
        <v>0</v>
      </c>
      <c r="K88" s="139">
        <f>K89+K93+K96+K98+K120+K132+K139+K143+K148</f>
        <v>0.8782379800000001</v>
      </c>
      <c r="M88" s="139">
        <f>M89+M93+M96+M98+M120+M132+M139+M143+M148</f>
        <v>0.575857</v>
      </c>
      <c r="P88" s="137" t="s">
        <v>105</v>
      </c>
    </row>
    <row r="89" spans="2:16" s="135" customFormat="1" ht="12.75" customHeight="1">
      <c r="B89" s="140" t="s">
        <v>62</v>
      </c>
      <c r="D89" s="141" t="s">
        <v>329</v>
      </c>
      <c r="E89" s="141" t="s">
        <v>330</v>
      </c>
      <c r="I89" s="142">
        <f>SUM(I90:I92)</f>
        <v>0</v>
      </c>
      <c r="K89" s="143">
        <f>SUM(K90:K92)</f>
        <v>0.047219</v>
      </c>
      <c r="M89" s="143">
        <f>SUM(M90:M92)</f>
        <v>0</v>
      </c>
      <c r="P89" s="141" t="s">
        <v>11</v>
      </c>
    </row>
    <row r="90" spans="1:16" s="14" customFormat="1" ht="13.5" customHeight="1">
      <c r="A90" s="166" t="s">
        <v>331</v>
      </c>
      <c r="B90" s="166" t="s">
        <v>107</v>
      </c>
      <c r="C90" s="166" t="s">
        <v>329</v>
      </c>
      <c r="D90" s="167" t="s">
        <v>332</v>
      </c>
      <c r="E90" s="168" t="s">
        <v>333</v>
      </c>
      <c r="F90" s="166" t="s">
        <v>111</v>
      </c>
      <c r="G90" s="169">
        <v>32.1</v>
      </c>
      <c r="H90" s="170"/>
      <c r="I90" s="170">
        <f>ROUND(G90*H90,2)</f>
        <v>0</v>
      </c>
      <c r="J90" s="171">
        <v>0.00059</v>
      </c>
      <c r="K90" s="169">
        <f>G90*J90</f>
        <v>0.018939</v>
      </c>
      <c r="L90" s="171">
        <v>0</v>
      </c>
      <c r="M90" s="169">
        <f>G90*L90</f>
        <v>0</v>
      </c>
      <c r="N90" s="172">
        <v>21</v>
      </c>
      <c r="O90" s="173">
        <v>16</v>
      </c>
      <c r="P90" s="14" t="s">
        <v>112</v>
      </c>
    </row>
    <row r="91" spans="1:16" s="14" customFormat="1" ht="13.5" customHeight="1">
      <c r="A91" s="166" t="s">
        <v>334</v>
      </c>
      <c r="B91" s="166" t="s">
        <v>107</v>
      </c>
      <c r="C91" s="166" t="s">
        <v>329</v>
      </c>
      <c r="D91" s="167" t="s">
        <v>335</v>
      </c>
      <c r="E91" s="168" t="s">
        <v>336</v>
      </c>
      <c r="F91" s="166" t="s">
        <v>149</v>
      </c>
      <c r="G91" s="169">
        <v>101</v>
      </c>
      <c r="H91" s="170"/>
      <c r="I91" s="170">
        <f>ROUND(G91*H91,2)</f>
        <v>0</v>
      </c>
      <c r="J91" s="171">
        <v>0.00028</v>
      </c>
      <c r="K91" s="169">
        <f>G91*J91</f>
        <v>0.028279999999999996</v>
      </c>
      <c r="L91" s="171">
        <v>0</v>
      </c>
      <c r="M91" s="169">
        <f>G91*L91</f>
        <v>0</v>
      </c>
      <c r="N91" s="172">
        <v>21</v>
      </c>
      <c r="O91" s="173">
        <v>16</v>
      </c>
      <c r="P91" s="14" t="s">
        <v>112</v>
      </c>
    </row>
    <row r="92" spans="1:16" s="14" customFormat="1" ht="24" customHeight="1">
      <c r="A92" s="166" t="s">
        <v>337</v>
      </c>
      <c r="B92" s="166" t="s">
        <v>107</v>
      </c>
      <c r="C92" s="166" t="s">
        <v>329</v>
      </c>
      <c r="D92" s="167" t="s">
        <v>338</v>
      </c>
      <c r="E92" s="168" t="s">
        <v>339</v>
      </c>
      <c r="F92" s="166" t="s">
        <v>129</v>
      </c>
      <c r="G92" s="169">
        <v>0.047</v>
      </c>
      <c r="H92" s="170"/>
      <c r="I92" s="170">
        <f>ROUND(G92*H92,2)</f>
        <v>0</v>
      </c>
      <c r="J92" s="171">
        <v>0</v>
      </c>
      <c r="K92" s="169">
        <f>G92*J92</f>
        <v>0</v>
      </c>
      <c r="L92" s="171">
        <v>0</v>
      </c>
      <c r="M92" s="169">
        <f>G92*L92</f>
        <v>0</v>
      </c>
      <c r="N92" s="172">
        <v>21</v>
      </c>
      <c r="O92" s="173">
        <v>16</v>
      </c>
      <c r="P92" s="14" t="s">
        <v>112</v>
      </c>
    </row>
    <row r="93" spans="2:16" s="135" customFormat="1" ht="12.75" customHeight="1">
      <c r="B93" s="140" t="s">
        <v>62</v>
      </c>
      <c r="D93" s="141" t="s">
        <v>340</v>
      </c>
      <c r="E93" s="141" t="s">
        <v>341</v>
      </c>
      <c r="I93" s="142">
        <f>SUM(I94:I95)</f>
        <v>0</v>
      </c>
      <c r="K93" s="143">
        <f>SUM(K94:K95)</f>
        <v>0</v>
      </c>
      <c r="M93" s="143">
        <f>SUM(M94:M95)</f>
        <v>0</v>
      </c>
      <c r="P93" s="141" t="s">
        <v>11</v>
      </c>
    </row>
    <row r="94" spans="1:16" s="14" customFormat="1" ht="13.5" customHeight="1">
      <c r="A94" s="166" t="s">
        <v>342</v>
      </c>
      <c r="B94" s="166" t="s">
        <v>107</v>
      </c>
      <c r="C94" s="166" t="s">
        <v>340</v>
      </c>
      <c r="D94" s="167" t="s">
        <v>343</v>
      </c>
      <c r="E94" s="168" t="s">
        <v>344</v>
      </c>
      <c r="F94" s="166" t="s">
        <v>272</v>
      </c>
      <c r="G94" s="169">
        <v>1</v>
      </c>
      <c r="H94" s="170"/>
      <c r="I94" s="170">
        <f>ROUND(G94*H94,2)</f>
        <v>0</v>
      </c>
      <c r="J94" s="171">
        <v>0</v>
      </c>
      <c r="K94" s="169">
        <f>G94*J94</f>
        <v>0</v>
      </c>
      <c r="L94" s="171">
        <v>0</v>
      </c>
      <c r="M94" s="169">
        <f>G94*L94</f>
        <v>0</v>
      </c>
      <c r="N94" s="172">
        <v>21</v>
      </c>
      <c r="O94" s="173">
        <v>16</v>
      </c>
      <c r="P94" s="14" t="s">
        <v>112</v>
      </c>
    </row>
    <row r="95" spans="1:16" s="14" customFormat="1" ht="13.5" customHeight="1">
      <c r="A95" s="166" t="s">
        <v>345</v>
      </c>
      <c r="B95" s="166" t="s">
        <v>107</v>
      </c>
      <c r="C95" s="166" t="s">
        <v>340</v>
      </c>
      <c r="D95" s="167" t="s">
        <v>346</v>
      </c>
      <c r="E95" s="168" t="s">
        <v>347</v>
      </c>
      <c r="F95" s="166" t="s">
        <v>272</v>
      </c>
      <c r="G95" s="169">
        <v>1</v>
      </c>
      <c r="H95" s="170"/>
      <c r="I95" s="170">
        <f>ROUND(G95*H95,2)</f>
        <v>0</v>
      </c>
      <c r="J95" s="171">
        <v>0</v>
      </c>
      <c r="K95" s="169">
        <f>G95*J95</f>
        <v>0</v>
      </c>
      <c r="L95" s="171">
        <v>0</v>
      </c>
      <c r="M95" s="169">
        <f>G95*L95</f>
        <v>0</v>
      </c>
      <c r="N95" s="172">
        <v>21</v>
      </c>
      <c r="O95" s="173">
        <v>16</v>
      </c>
      <c r="P95" s="14" t="s">
        <v>112</v>
      </c>
    </row>
    <row r="96" spans="2:16" s="135" customFormat="1" ht="12.75" customHeight="1">
      <c r="B96" s="140" t="s">
        <v>62</v>
      </c>
      <c r="D96" s="141" t="s">
        <v>348</v>
      </c>
      <c r="E96" s="141" t="s">
        <v>349</v>
      </c>
      <c r="I96" s="142">
        <f>I97</f>
        <v>0</v>
      </c>
      <c r="K96" s="143">
        <f>K97</f>
        <v>7E-05</v>
      </c>
      <c r="M96" s="143">
        <f>M97</f>
        <v>0</v>
      </c>
      <c r="P96" s="141" t="s">
        <v>11</v>
      </c>
    </row>
    <row r="97" spans="1:16" s="14" customFormat="1" ht="13.5" customHeight="1">
      <c r="A97" s="166" t="s">
        <v>350</v>
      </c>
      <c r="B97" s="166" t="s">
        <v>107</v>
      </c>
      <c r="C97" s="166" t="s">
        <v>351</v>
      </c>
      <c r="D97" s="167" t="s">
        <v>352</v>
      </c>
      <c r="E97" s="168" t="s">
        <v>353</v>
      </c>
      <c r="F97" s="166" t="s">
        <v>298</v>
      </c>
      <c r="G97" s="169">
        <v>1</v>
      </c>
      <c r="H97" s="170"/>
      <c r="I97" s="170">
        <f>ROUND(G97*H97,2)</f>
        <v>0</v>
      </c>
      <c r="J97" s="171">
        <v>7E-05</v>
      </c>
      <c r="K97" s="169">
        <f>G97*J97</f>
        <v>7E-05</v>
      </c>
      <c r="L97" s="171">
        <v>0</v>
      </c>
      <c r="M97" s="169">
        <f>G97*L97</f>
        <v>0</v>
      </c>
      <c r="N97" s="172">
        <v>21</v>
      </c>
      <c r="O97" s="173">
        <v>16</v>
      </c>
      <c r="P97" s="14" t="s">
        <v>112</v>
      </c>
    </row>
    <row r="98" spans="2:16" s="135" customFormat="1" ht="12.75" customHeight="1">
      <c r="B98" s="140" t="s">
        <v>62</v>
      </c>
      <c r="D98" s="141" t="s">
        <v>354</v>
      </c>
      <c r="E98" s="141" t="s">
        <v>355</v>
      </c>
      <c r="I98" s="142">
        <f>SUM(I99:I119)</f>
        <v>0</v>
      </c>
      <c r="K98" s="143">
        <f>SUM(K99:K119)</f>
        <v>0.50264138</v>
      </c>
      <c r="M98" s="143">
        <f>SUM(M99:M119)</f>
        <v>0.5065569999999999</v>
      </c>
      <c r="P98" s="141" t="s">
        <v>11</v>
      </c>
    </row>
    <row r="99" spans="1:16" s="14" customFormat="1" ht="13.5" customHeight="1">
      <c r="A99" s="166" t="s">
        <v>356</v>
      </c>
      <c r="B99" s="166" t="s">
        <v>107</v>
      </c>
      <c r="C99" s="166" t="s">
        <v>354</v>
      </c>
      <c r="D99" s="167" t="s">
        <v>357</v>
      </c>
      <c r="E99" s="168" t="s">
        <v>358</v>
      </c>
      <c r="F99" s="166" t="s">
        <v>149</v>
      </c>
      <c r="G99" s="169">
        <v>2.627</v>
      </c>
      <c r="H99" s="170"/>
      <c r="I99" s="170">
        <f aca="true" t="shared" si="9" ref="I99:I119">ROUND(G99*H99,2)</f>
        <v>0</v>
      </c>
      <c r="J99" s="171">
        <v>0.00317</v>
      </c>
      <c r="K99" s="169">
        <f aca="true" t="shared" si="10" ref="K99:K119">G99*J99</f>
        <v>0.00832759</v>
      </c>
      <c r="L99" s="171">
        <v>0</v>
      </c>
      <c r="M99" s="169">
        <f aca="true" t="shared" si="11" ref="M99:M119">G99*L99</f>
        <v>0</v>
      </c>
      <c r="N99" s="172">
        <v>21</v>
      </c>
      <c r="O99" s="173">
        <v>16</v>
      </c>
      <c r="P99" s="14" t="s">
        <v>112</v>
      </c>
    </row>
    <row r="100" spans="1:16" s="14" customFormat="1" ht="13.5" customHeight="1">
      <c r="A100" s="166" t="s">
        <v>359</v>
      </c>
      <c r="B100" s="166" t="s">
        <v>107</v>
      </c>
      <c r="C100" s="166" t="s">
        <v>354</v>
      </c>
      <c r="D100" s="167" t="s">
        <v>360</v>
      </c>
      <c r="E100" s="168" t="s">
        <v>361</v>
      </c>
      <c r="F100" s="166" t="s">
        <v>111</v>
      </c>
      <c r="G100" s="169">
        <v>0.715</v>
      </c>
      <c r="H100" s="170"/>
      <c r="I100" s="170">
        <f t="shared" si="9"/>
        <v>0</v>
      </c>
      <c r="J100" s="171">
        <v>0.00038</v>
      </c>
      <c r="K100" s="169">
        <f t="shared" si="10"/>
        <v>0.0002717</v>
      </c>
      <c r="L100" s="171">
        <v>0</v>
      </c>
      <c r="M100" s="169">
        <f t="shared" si="11"/>
        <v>0</v>
      </c>
      <c r="N100" s="172">
        <v>21</v>
      </c>
      <c r="O100" s="173">
        <v>16</v>
      </c>
      <c r="P100" s="14" t="s">
        <v>112</v>
      </c>
    </row>
    <row r="101" spans="1:16" s="14" customFormat="1" ht="13.5" customHeight="1">
      <c r="A101" s="166" t="s">
        <v>362</v>
      </c>
      <c r="B101" s="166" t="s">
        <v>107</v>
      </c>
      <c r="C101" s="166" t="s">
        <v>354</v>
      </c>
      <c r="D101" s="167" t="s">
        <v>363</v>
      </c>
      <c r="E101" s="168" t="s">
        <v>364</v>
      </c>
      <c r="F101" s="166" t="s">
        <v>149</v>
      </c>
      <c r="G101" s="169">
        <v>2.627</v>
      </c>
      <c r="H101" s="170"/>
      <c r="I101" s="170">
        <f t="shared" si="9"/>
        <v>0</v>
      </c>
      <c r="J101" s="171">
        <v>0.00157</v>
      </c>
      <c r="K101" s="169">
        <f t="shared" si="10"/>
        <v>0.0041243899999999995</v>
      </c>
      <c r="L101" s="171">
        <v>0</v>
      </c>
      <c r="M101" s="169">
        <f t="shared" si="11"/>
        <v>0</v>
      </c>
      <c r="N101" s="172">
        <v>21</v>
      </c>
      <c r="O101" s="173">
        <v>16</v>
      </c>
      <c r="P101" s="14" t="s">
        <v>112</v>
      </c>
    </row>
    <row r="102" spans="1:16" s="14" customFormat="1" ht="13.5" customHeight="1">
      <c r="A102" s="166" t="s">
        <v>365</v>
      </c>
      <c r="B102" s="166" t="s">
        <v>107</v>
      </c>
      <c r="C102" s="166" t="s">
        <v>354</v>
      </c>
      <c r="D102" s="167" t="s">
        <v>366</v>
      </c>
      <c r="E102" s="168" t="s">
        <v>367</v>
      </c>
      <c r="F102" s="166" t="s">
        <v>298</v>
      </c>
      <c r="G102" s="169">
        <v>1</v>
      </c>
      <c r="H102" s="170"/>
      <c r="I102" s="170">
        <f t="shared" si="9"/>
        <v>0</v>
      </c>
      <c r="J102" s="171">
        <v>0.00576</v>
      </c>
      <c r="K102" s="169">
        <f t="shared" si="10"/>
        <v>0.00576</v>
      </c>
      <c r="L102" s="171">
        <v>0</v>
      </c>
      <c r="M102" s="169">
        <f t="shared" si="11"/>
        <v>0</v>
      </c>
      <c r="N102" s="172">
        <v>21</v>
      </c>
      <c r="O102" s="173">
        <v>16</v>
      </c>
      <c r="P102" s="14" t="s">
        <v>112</v>
      </c>
    </row>
    <row r="103" spans="1:16" s="14" customFormat="1" ht="13.5" customHeight="1">
      <c r="A103" s="166" t="s">
        <v>368</v>
      </c>
      <c r="B103" s="166" t="s">
        <v>107</v>
      </c>
      <c r="C103" s="166" t="s">
        <v>354</v>
      </c>
      <c r="D103" s="167" t="s">
        <v>369</v>
      </c>
      <c r="E103" s="168" t="s">
        <v>370</v>
      </c>
      <c r="F103" s="166" t="s">
        <v>149</v>
      </c>
      <c r="G103" s="169">
        <v>2.627</v>
      </c>
      <c r="H103" s="170"/>
      <c r="I103" s="170">
        <f t="shared" si="9"/>
        <v>0</v>
      </c>
      <c r="J103" s="171">
        <v>0.00126</v>
      </c>
      <c r="K103" s="169">
        <f t="shared" si="10"/>
        <v>0.00331002</v>
      </c>
      <c r="L103" s="171">
        <v>0</v>
      </c>
      <c r="M103" s="169">
        <f t="shared" si="11"/>
        <v>0</v>
      </c>
      <c r="N103" s="172">
        <v>21</v>
      </c>
      <c r="O103" s="173">
        <v>16</v>
      </c>
      <c r="P103" s="14" t="s">
        <v>112</v>
      </c>
    </row>
    <row r="104" spans="1:16" s="14" customFormat="1" ht="13.5" customHeight="1">
      <c r="A104" s="166" t="s">
        <v>371</v>
      </c>
      <c r="B104" s="166" t="s">
        <v>107</v>
      </c>
      <c r="C104" s="166" t="s">
        <v>354</v>
      </c>
      <c r="D104" s="167" t="s">
        <v>372</v>
      </c>
      <c r="E104" s="168" t="s">
        <v>373</v>
      </c>
      <c r="F104" s="166" t="s">
        <v>149</v>
      </c>
      <c r="G104" s="169">
        <v>2.55</v>
      </c>
      <c r="H104" s="170"/>
      <c r="I104" s="170">
        <f t="shared" si="9"/>
        <v>0</v>
      </c>
      <c r="J104" s="171">
        <v>0</v>
      </c>
      <c r="K104" s="169">
        <f t="shared" si="10"/>
        <v>0</v>
      </c>
      <c r="L104" s="171">
        <v>0.00269</v>
      </c>
      <c r="M104" s="169">
        <f t="shared" si="11"/>
        <v>0.0068595</v>
      </c>
      <c r="N104" s="172">
        <v>21</v>
      </c>
      <c r="O104" s="173">
        <v>16</v>
      </c>
      <c r="P104" s="14" t="s">
        <v>112</v>
      </c>
    </row>
    <row r="105" spans="1:16" s="14" customFormat="1" ht="13.5" customHeight="1">
      <c r="A105" s="166" t="s">
        <v>374</v>
      </c>
      <c r="B105" s="166" t="s">
        <v>107</v>
      </c>
      <c r="C105" s="166" t="s">
        <v>354</v>
      </c>
      <c r="D105" s="167" t="s">
        <v>375</v>
      </c>
      <c r="E105" s="168" t="s">
        <v>376</v>
      </c>
      <c r="F105" s="166" t="s">
        <v>149</v>
      </c>
      <c r="G105" s="169">
        <v>14</v>
      </c>
      <c r="H105" s="170"/>
      <c r="I105" s="170">
        <f t="shared" si="9"/>
        <v>0</v>
      </c>
      <c r="J105" s="171">
        <v>0</v>
      </c>
      <c r="K105" s="169">
        <f t="shared" si="10"/>
        <v>0</v>
      </c>
      <c r="L105" s="171">
        <v>0.00359</v>
      </c>
      <c r="M105" s="169">
        <f t="shared" si="11"/>
        <v>0.05026</v>
      </c>
      <c r="N105" s="172">
        <v>21</v>
      </c>
      <c r="O105" s="173">
        <v>16</v>
      </c>
      <c r="P105" s="14" t="s">
        <v>112</v>
      </c>
    </row>
    <row r="106" spans="1:16" s="14" customFormat="1" ht="13.5" customHeight="1">
      <c r="A106" s="166" t="s">
        <v>377</v>
      </c>
      <c r="B106" s="166" t="s">
        <v>107</v>
      </c>
      <c r="C106" s="166" t="s">
        <v>354</v>
      </c>
      <c r="D106" s="167" t="s">
        <v>378</v>
      </c>
      <c r="E106" s="168" t="s">
        <v>508</v>
      </c>
      <c r="F106" s="166" t="s">
        <v>149</v>
      </c>
      <c r="G106" s="169">
        <v>152.976</v>
      </c>
      <c r="H106" s="170"/>
      <c r="I106" s="170">
        <f t="shared" si="9"/>
        <v>0</v>
      </c>
      <c r="J106" s="171">
        <v>0.0019</v>
      </c>
      <c r="K106" s="169">
        <f t="shared" si="10"/>
        <v>0.2906544</v>
      </c>
      <c r="L106" s="171">
        <v>0</v>
      </c>
      <c r="M106" s="169">
        <f t="shared" si="11"/>
        <v>0</v>
      </c>
      <c r="N106" s="172">
        <v>21</v>
      </c>
      <c r="O106" s="173">
        <v>16</v>
      </c>
      <c r="P106" s="14" t="s">
        <v>112</v>
      </c>
    </row>
    <row r="107" spans="1:16" s="14" customFormat="1" ht="13.5" customHeight="1">
      <c r="A107" s="166" t="s">
        <v>379</v>
      </c>
      <c r="B107" s="166" t="s">
        <v>107</v>
      </c>
      <c r="C107" s="166" t="s">
        <v>354</v>
      </c>
      <c r="D107" s="167" t="s">
        <v>380</v>
      </c>
      <c r="E107" s="168" t="s">
        <v>381</v>
      </c>
      <c r="F107" s="166" t="s">
        <v>149</v>
      </c>
      <c r="G107" s="169">
        <v>2</v>
      </c>
      <c r="H107" s="170"/>
      <c r="I107" s="170">
        <f t="shared" si="9"/>
        <v>0</v>
      </c>
      <c r="J107" s="171">
        <v>0</v>
      </c>
      <c r="K107" s="169">
        <f t="shared" si="10"/>
        <v>0</v>
      </c>
      <c r="L107" s="171">
        <v>0.00205</v>
      </c>
      <c r="M107" s="169">
        <f t="shared" si="11"/>
        <v>0.0041</v>
      </c>
      <c r="N107" s="172">
        <v>21</v>
      </c>
      <c r="O107" s="173">
        <v>16</v>
      </c>
      <c r="P107" s="14" t="s">
        <v>112</v>
      </c>
    </row>
    <row r="108" spans="1:16" s="14" customFormat="1" ht="13.5" customHeight="1">
      <c r="A108" s="166" t="s">
        <v>382</v>
      </c>
      <c r="B108" s="166" t="s">
        <v>107</v>
      </c>
      <c r="C108" s="166" t="s">
        <v>354</v>
      </c>
      <c r="D108" s="167" t="s">
        <v>383</v>
      </c>
      <c r="E108" s="168" t="s">
        <v>384</v>
      </c>
      <c r="F108" s="166" t="s">
        <v>149</v>
      </c>
      <c r="G108" s="169">
        <v>2.55</v>
      </c>
      <c r="H108" s="170"/>
      <c r="I108" s="170">
        <f t="shared" si="9"/>
        <v>0</v>
      </c>
      <c r="J108" s="171">
        <v>0</v>
      </c>
      <c r="K108" s="169">
        <f t="shared" si="10"/>
        <v>0</v>
      </c>
      <c r="L108" s="171">
        <v>0.00286</v>
      </c>
      <c r="M108" s="169">
        <f t="shared" si="11"/>
        <v>0.007293</v>
      </c>
      <c r="N108" s="172">
        <v>21</v>
      </c>
      <c r="O108" s="173">
        <v>16</v>
      </c>
      <c r="P108" s="14" t="s">
        <v>112</v>
      </c>
    </row>
    <row r="109" spans="1:16" s="14" customFormat="1" ht="13.5" customHeight="1">
      <c r="A109" s="166" t="s">
        <v>385</v>
      </c>
      <c r="B109" s="166" t="s">
        <v>107</v>
      </c>
      <c r="C109" s="166" t="s">
        <v>354</v>
      </c>
      <c r="D109" s="167" t="s">
        <v>386</v>
      </c>
      <c r="E109" s="168" t="s">
        <v>387</v>
      </c>
      <c r="F109" s="166" t="s">
        <v>149</v>
      </c>
      <c r="G109" s="169">
        <v>2.55</v>
      </c>
      <c r="H109" s="170"/>
      <c r="I109" s="170">
        <f t="shared" si="9"/>
        <v>0</v>
      </c>
      <c r="J109" s="171">
        <v>0</v>
      </c>
      <c r="K109" s="169">
        <f t="shared" si="10"/>
        <v>0</v>
      </c>
      <c r="L109" s="171">
        <v>0.00192</v>
      </c>
      <c r="M109" s="169">
        <f t="shared" si="11"/>
        <v>0.004896</v>
      </c>
      <c r="N109" s="172">
        <v>21</v>
      </c>
      <c r="O109" s="173">
        <v>16</v>
      </c>
      <c r="P109" s="14" t="s">
        <v>112</v>
      </c>
    </row>
    <row r="110" spans="1:16" s="14" customFormat="1" ht="13.5" customHeight="1">
      <c r="A110" s="166" t="s">
        <v>388</v>
      </c>
      <c r="B110" s="166" t="s">
        <v>107</v>
      </c>
      <c r="C110" s="166" t="s">
        <v>354</v>
      </c>
      <c r="D110" s="167" t="s">
        <v>389</v>
      </c>
      <c r="E110" s="168" t="s">
        <v>390</v>
      </c>
      <c r="F110" s="166" t="s">
        <v>149</v>
      </c>
      <c r="G110" s="169">
        <v>57.9</v>
      </c>
      <c r="H110" s="170"/>
      <c r="I110" s="170">
        <f t="shared" si="9"/>
        <v>0</v>
      </c>
      <c r="J110" s="171">
        <v>0</v>
      </c>
      <c r="K110" s="169">
        <f t="shared" si="10"/>
        <v>0</v>
      </c>
      <c r="L110" s="171">
        <v>0.00135</v>
      </c>
      <c r="M110" s="169">
        <f t="shared" si="11"/>
        <v>0.078165</v>
      </c>
      <c r="N110" s="172">
        <v>21</v>
      </c>
      <c r="O110" s="173">
        <v>16</v>
      </c>
      <c r="P110" s="14" t="s">
        <v>112</v>
      </c>
    </row>
    <row r="111" spans="1:16" s="14" customFormat="1" ht="13.5" customHeight="1">
      <c r="A111" s="166" t="s">
        <v>391</v>
      </c>
      <c r="B111" s="166" t="s">
        <v>107</v>
      </c>
      <c r="C111" s="166" t="s">
        <v>354</v>
      </c>
      <c r="D111" s="167" t="s">
        <v>392</v>
      </c>
      <c r="E111" s="168" t="s">
        <v>393</v>
      </c>
      <c r="F111" s="166" t="s">
        <v>149</v>
      </c>
      <c r="G111" s="169">
        <v>1.75</v>
      </c>
      <c r="H111" s="170"/>
      <c r="I111" s="170">
        <f t="shared" si="9"/>
        <v>0</v>
      </c>
      <c r="J111" s="171">
        <v>0</v>
      </c>
      <c r="K111" s="169">
        <f t="shared" si="10"/>
        <v>0</v>
      </c>
      <c r="L111" s="171">
        <v>0.00252</v>
      </c>
      <c r="M111" s="169">
        <f t="shared" si="11"/>
        <v>0.00441</v>
      </c>
      <c r="N111" s="172">
        <v>21</v>
      </c>
      <c r="O111" s="173">
        <v>16</v>
      </c>
      <c r="P111" s="14" t="s">
        <v>112</v>
      </c>
    </row>
    <row r="112" spans="1:16" s="14" customFormat="1" ht="13.5" customHeight="1">
      <c r="A112" s="166" t="s">
        <v>394</v>
      </c>
      <c r="B112" s="166" t="s">
        <v>107</v>
      </c>
      <c r="C112" s="166" t="s">
        <v>354</v>
      </c>
      <c r="D112" s="167" t="s">
        <v>395</v>
      </c>
      <c r="E112" s="168" t="s">
        <v>396</v>
      </c>
      <c r="F112" s="166" t="s">
        <v>149</v>
      </c>
      <c r="G112" s="169">
        <v>148.52</v>
      </c>
      <c r="H112" s="170"/>
      <c r="I112" s="170">
        <f t="shared" si="9"/>
        <v>0</v>
      </c>
      <c r="J112" s="171">
        <v>0</v>
      </c>
      <c r="K112" s="169">
        <f t="shared" si="10"/>
        <v>0</v>
      </c>
      <c r="L112" s="171">
        <v>0.0023</v>
      </c>
      <c r="M112" s="169">
        <f t="shared" si="11"/>
        <v>0.341596</v>
      </c>
      <c r="N112" s="172">
        <v>21</v>
      </c>
      <c r="O112" s="173">
        <v>16</v>
      </c>
      <c r="P112" s="14" t="s">
        <v>112</v>
      </c>
    </row>
    <row r="113" spans="1:16" s="14" customFormat="1" ht="13.5" customHeight="1">
      <c r="A113" s="166" t="s">
        <v>397</v>
      </c>
      <c r="B113" s="166" t="s">
        <v>107</v>
      </c>
      <c r="C113" s="166" t="s">
        <v>354</v>
      </c>
      <c r="D113" s="167" t="s">
        <v>398</v>
      </c>
      <c r="E113" s="168" t="s">
        <v>399</v>
      </c>
      <c r="F113" s="166" t="s">
        <v>149</v>
      </c>
      <c r="G113" s="169">
        <v>3.15</v>
      </c>
      <c r="H113" s="170"/>
      <c r="I113" s="170">
        <f t="shared" si="9"/>
        <v>0</v>
      </c>
      <c r="J113" s="171">
        <v>0</v>
      </c>
      <c r="K113" s="169">
        <f t="shared" si="10"/>
        <v>0</v>
      </c>
      <c r="L113" s="171">
        <v>0.00285</v>
      </c>
      <c r="M113" s="169">
        <f t="shared" si="11"/>
        <v>0.0089775</v>
      </c>
      <c r="N113" s="172">
        <v>21</v>
      </c>
      <c r="O113" s="173">
        <v>16</v>
      </c>
      <c r="P113" s="14" t="s">
        <v>112</v>
      </c>
    </row>
    <row r="114" spans="1:16" s="14" customFormat="1" ht="13.5" customHeight="1">
      <c r="A114" s="166" t="s">
        <v>400</v>
      </c>
      <c r="B114" s="166" t="s">
        <v>107</v>
      </c>
      <c r="C114" s="166" t="s">
        <v>354</v>
      </c>
      <c r="D114" s="167" t="s">
        <v>401</v>
      </c>
      <c r="E114" s="168" t="s">
        <v>402</v>
      </c>
      <c r="F114" s="166" t="s">
        <v>149</v>
      </c>
      <c r="G114" s="169">
        <v>8.858</v>
      </c>
      <c r="H114" s="170"/>
      <c r="I114" s="170">
        <f t="shared" si="9"/>
        <v>0</v>
      </c>
      <c r="J114" s="171">
        <v>0.00051</v>
      </c>
      <c r="K114" s="169">
        <f t="shared" si="10"/>
        <v>0.00451758</v>
      </c>
      <c r="L114" s="171">
        <v>0</v>
      </c>
      <c r="M114" s="169">
        <f t="shared" si="11"/>
        <v>0</v>
      </c>
      <c r="N114" s="172">
        <v>21</v>
      </c>
      <c r="O114" s="173">
        <v>16</v>
      </c>
      <c r="P114" s="14" t="s">
        <v>112</v>
      </c>
    </row>
    <row r="115" spans="1:16" s="14" customFormat="1" ht="13.5" customHeight="1">
      <c r="A115" s="166" t="s">
        <v>403</v>
      </c>
      <c r="B115" s="166" t="s">
        <v>107</v>
      </c>
      <c r="C115" s="166" t="s">
        <v>354</v>
      </c>
      <c r="D115" s="167" t="s">
        <v>404</v>
      </c>
      <c r="E115" s="168" t="s">
        <v>405</v>
      </c>
      <c r="F115" s="166" t="s">
        <v>149</v>
      </c>
      <c r="G115" s="169">
        <v>7.622</v>
      </c>
      <c r="H115" s="170"/>
      <c r="I115" s="170">
        <f t="shared" si="9"/>
        <v>0</v>
      </c>
      <c r="J115" s="171">
        <v>0.00167</v>
      </c>
      <c r="K115" s="169">
        <f t="shared" si="10"/>
        <v>0.01272874</v>
      </c>
      <c r="L115" s="171">
        <v>0</v>
      </c>
      <c r="M115" s="169">
        <f t="shared" si="11"/>
        <v>0</v>
      </c>
      <c r="N115" s="172">
        <v>21</v>
      </c>
      <c r="O115" s="173">
        <v>16</v>
      </c>
      <c r="P115" s="14" t="s">
        <v>112</v>
      </c>
    </row>
    <row r="116" spans="1:16" s="14" customFormat="1" ht="13.5" customHeight="1">
      <c r="A116" s="166" t="s">
        <v>406</v>
      </c>
      <c r="B116" s="166" t="s">
        <v>107</v>
      </c>
      <c r="C116" s="166" t="s">
        <v>354</v>
      </c>
      <c r="D116" s="167" t="s">
        <v>407</v>
      </c>
      <c r="E116" s="168" t="s">
        <v>408</v>
      </c>
      <c r="F116" s="166" t="s">
        <v>149</v>
      </c>
      <c r="G116" s="169">
        <v>1.803</v>
      </c>
      <c r="H116" s="170"/>
      <c r="I116" s="170">
        <f t="shared" si="9"/>
        <v>0</v>
      </c>
      <c r="J116" s="171">
        <v>0.00254</v>
      </c>
      <c r="K116" s="169">
        <f t="shared" si="10"/>
        <v>0.00457962</v>
      </c>
      <c r="L116" s="171">
        <v>0</v>
      </c>
      <c r="M116" s="169">
        <f t="shared" si="11"/>
        <v>0</v>
      </c>
      <c r="N116" s="172">
        <v>21</v>
      </c>
      <c r="O116" s="173">
        <v>16</v>
      </c>
      <c r="P116" s="14" t="s">
        <v>112</v>
      </c>
    </row>
    <row r="117" spans="1:16" s="14" customFormat="1" ht="13.5" customHeight="1">
      <c r="A117" s="166" t="s">
        <v>409</v>
      </c>
      <c r="B117" s="166" t="s">
        <v>107</v>
      </c>
      <c r="C117" s="166" t="s">
        <v>354</v>
      </c>
      <c r="D117" s="167" t="s">
        <v>410</v>
      </c>
      <c r="E117" s="168" t="s">
        <v>411</v>
      </c>
      <c r="F117" s="166" t="s">
        <v>149</v>
      </c>
      <c r="G117" s="169">
        <v>3.245</v>
      </c>
      <c r="H117" s="170"/>
      <c r="I117" s="170">
        <f t="shared" si="9"/>
        <v>0</v>
      </c>
      <c r="J117" s="171">
        <v>0.0022</v>
      </c>
      <c r="K117" s="169">
        <f t="shared" si="10"/>
        <v>0.007139</v>
      </c>
      <c r="L117" s="171">
        <v>0</v>
      </c>
      <c r="M117" s="169">
        <f t="shared" si="11"/>
        <v>0</v>
      </c>
      <c r="N117" s="172">
        <v>21</v>
      </c>
      <c r="O117" s="173">
        <v>16</v>
      </c>
      <c r="P117" s="14" t="s">
        <v>112</v>
      </c>
    </row>
    <row r="118" spans="1:16" s="14" customFormat="1" ht="13.5" customHeight="1">
      <c r="A118" s="166" t="s">
        <v>412</v>
      </c>
      <c r="B118" s="166" t="s">
        <v>107</v>
      </c>
      <c r="C118" s="166" t="s">
        <v>354</v>
      </c>
      <c r="D118" s="167" t="s">
        <v>413</v>
      </c>
      <c r="E118" s="168" t="s">
        <v>414</v>
      </c>
      <c r="F118" s="166" t="s">
        <v>149</v>
      </c>
      <c r="G118" s="169">
        <v>59.058</v>
      </c>
      <c r="H118" s="170"/>
      <c r="I118" s="170">
        <f t="shared" si="9"/>
        <v>0</v>
      </c>
      <c r="J118" s="171">
        <v>0.00273</v>
      </c>
      <c r="K118" s="169">
        <f t="shared" si="10"/>
        <v>0.16122834</v>
      </c>
      <c r="L118" s="171">
        <v>0</v>
      </c>
      <c r="M118" s="169">
        <f t="shared" si="11"/>
        <v>0</v>
      </c>
      <c r="N118" s="172">
        <v>21</v>
      </c>
      <c r="O118" s="173">
        <v>16</v>
      </c>
      <c r="P118" s="14" t="s">
        <v>112</v>
      </c>
    </row>
    <row r="119" spans="1:16" s="14" customFormat="1" ht="13.5" customHeight="1">
      <c r="A119" s="166" t="s">
        <v>415</v>
      </c>
      <c r="B119" s="166" t="s">
        <v>107</v>
      </c>
      <c r="C119" s="166" t="s">
        <v>354</v>
      </c>
      <c r="D119" s="167" t="s">
        <v>416</v>
      </c>
      <c r="E119" s="168" t="s">
        <v>417</v>
      </c>
      <c r="F119" s="166" t="s">
        <v>129</v>
      </c>
      <c r="G119" s="169">
        <v>0.503</v>
      </c>
      <c r="H119" s="170"/>
      <c r="I119" s="170">
        <f t="shared" si="9"/>
        <v>0</v>
      </c>
      <c r="J119" s="171">
        <v>0</v>
      </c>
      <c r="K119" s="169">
        <f t="shared" si="10"/>
        <v>0</v>
      </c>
      <c r="L119" s="171">
        <v>0</v>
      </c>
      <c r="M119" s="169">
        <f t="shared" si="11"/>
        <v>0</v>
      </c>
      <c r="N119" s="172">
        <v>21</v>
      </c>
      <c r="O119" s="173">
        <v>16</v>
      </c>
      <c r="P119" s="14" t="s">
        <v>112</v>
      </c>
    </row>
    <row r="120" spans="2:16" s="135" customFormat="1" ht="12.75" customHeight="1">
      <c r="B120" s="140" t="s">
        <v>62</v>
      </c>
      <c r="D120" s="141" t="s">
        <v>418</v>
      </c>
      <c r="E120" s="141" t="s">
        <v>419</v>
      </c>
      <c r="I120" s="142">
        <f>SUM(I121:I131)</f>
        <v>0</v>
      </c>
      <c r="K120" s="143">
        <f>SUM(K121:K131)</f>
        <v>0.070686</v>
      </c>
      <c r="M120" s="143">
        <f>SUM(M121:M131)</f>
        <v>0.0693</v>
      </c>
      <c r="P120" s="141" t="s">
        <v>11</v>
      </c>
    </row>
    <row r="121" spans="1:16" s="14" customFormat="1" ht="13.5" customHeight="1">
      <c r="A121" s="166" t="s">
        <v>420</v>
      </c>
      <c r="B121" s="166" t="s">
        <v>107</v>
      </c>
      <c r="C121" s="166" t="s">
        <v>421</v>
      </c>
      <c r="D121" s="167" t="s">
        <v>422</v>
      </c>
      <c r="E121" s="168" t="s">
        <v>423</v>
      </c>
      <c r="F121" s="166" t="s">
        <v>262</v>
      </c>
      <c r="G121" s="169">
        <v>12</v>
      </c>
      <c r="H121" s="170"/>
      <c r="I121" s="170">
        <f aca="true" t="shared" si="12" ref="I121:I131">ROUND(G121*H121,2)</f>
        <v>0</v>
      </c>
      <c r="J121" s="171">
        <v>0</v>
      </c>
      <c r="K121" s="169">
        <f aca="true" t="shared" si="13" ref="K121:K131">G121*J121</f>
        <v>0</v>
      </c>
      <c r="L121" s="171">
        <v>0</v>
      </c>
      <c r="M121" s="169">
        <f aca="true" t="shared" si="14" ref="M121:M131">G121*L121</f>
        <v>0</v>
      </c>
      <c r="N121" s="172">
        <v>21</v>
      </c>
      <c r="O121" s="173">
        <v>16</v>
      </c>
      <c r="P121" s="14" t="s">
        <v>112</v>
      </c>
    </row>
    <row r="122" spans="1:16" s="14" customFormat="1" ht="13.5" customHeight="1">
      <c r="A122" s="166" t="s">
        <v>424</v>
      </c>
      <c r="B122" s="166" t="s">
        <v>107</v>
      </c>
      <c r="C122" s="166" t="s">
        <v>421</v>
      </c>
      <c r="D122" s="167" t="s">
        <v>425</v>
      </c>
      <c r="E122" s="168" t="s">
        <v>426</v>
      </c>
      <c r="F122" s="166" t="s">
        <v>262</v>
      </c>
      <c r="G122" s="169">
        <v>1</v>
      </c>
      <c r="H122" s="170"/>
      <c r="I122" s="170">
        <f t="shared" si="12"/>
        <v>0</v>
      </c>
      <c r="J122" s="171">
        <v>0</v>
      </c>
      <c r="K122" s="169">
        <f t="shared" si="13"/>
        <v>0</v>
      </c>
      <c r="L122" s="171">
        <v>0</v>
      </c>
      <c r="M122" s="169">
        <f t="shared" si="14"/>
        <v>0</v>
      </c>
      <c r="N122" s="172">
        <v>21</v>
      </c>
      <c r="O122" s="173">
        <v>16</v>
      </c>
      <c r="P122" s="14" t="s">
        <v>112</v>
      </c>
    </row>
    <row r="123" spans="1:16" s="14" customFormat="1" ht="13.5" customHeight="1">
      <c r="A123" s="166" t="s">
        <v>427</v>
      </c>
      <c r="B123" s="166" t="s">
        <v>107</v>
      </c>
      <c r="C123" s="166" t="s">
        <v>421</v>
      </c>
      <c r="D123" s="167" t="s">
        <v>428</v>
      </c>
      <c r="E123" s="168" t="s">
        <v>429</v>
      </c>
      <c r="F123" s="166" t="s">
        <v>262</v>
      </c>
      <c r="G123" s="169">
        <v>11</v>
      </c>
      <c r="H123" s="170"/>
      <c r="I123" s="170">
        <f t="shared" si="12"/>
        <v>0</v>
      </c>
      <c r="J123" s="171">
        <v>0</v>
      </c>
      <c r="K123" s="169">
        <f t="shared" si="13"/>
        <v>0</v>
      </c>
      <c r="L123" s="171">
        <v>0</v>
      </c>
      <c r="M123" s="169">
        <f t="shared" si="14"/>
        <v>0</v>
      </c>
      <c r="N123" s="172">
        <v>21</v>
      </c>
      <c r="O123" s="173">
        <v>16</v>
      </c>
      <c r="P123" s="14" t="s">
        <v>112</v>
      </c>
    </row>
    <row r="124" spans="1:16" s="14" customFormat="1" ht="13.5" customHeight="1">
      <c r="A124" s="166" t="s">
        <v>311</v>
      </c>
      <c r="B124" s="166" t="s">
        <v>107</v>
      </c>
      <c r="C124" s="166" t="s">
        <v>421</v>
      </c>
      <c r="D124" s="167" t="s">
        <v>430</v>
      </c>
      <c r="E124" s="168" t="s">
        <v>431</v>
      </c>
      <c r="F124" s="166" t="s">
        <v>262</v>
      </c>
      <c r="G124" s="169">
        <v>4</v>
      </c>
      <c r="H124" s="170"/>
      <c r="I124" s="170">
        <f t="shared" si="12"/>
        <v>0</v>
      </c>
      <c r="J124" s="171">
        <v>0</v>
      </c>
      <c r="K124" s="169">
        <f t="shared" si="13"/>
        <v>0</v>
      </c>
      <c r="L124" s="171">
        <v>0</v>
      </c>
      <c r="M124" s="169">
        <f t="shared" si="14"/>
        <v>0</v>
      </c>
      <c r="N124" s="172">
        <v>21</v>
      </c>
      <c r="O124" s="173">
        <v>16</v>
      </c>
      <c r="P124" s="14" t="s">
        <v>112</v>
      </c>
    </row>
    <row r="125" spans="1:16" s="14" customFormat="1" ht="13.5" customHeight="1">
      <c r="A125" s="166" t="s">
        <v>432</v>
      </c>
      <c r="B125" s="166" t="s">
        <v>107</v>
      </c>
      <c r="C125" s="166" t="s">
        <v>421</v>
      </c>
      <c r="D125" s="167" t="s">
        <v>433</v>
      </c>
      <c r="E125" s="168" t="s">
        <v>434</v>
      </c>
      <c r="F125" s="166" t="s">
        <v>262</v>
      </c>
      <c r="G125" s="169">
        <v>2</v>
      </c>
      <c r="H125" s="170"/>
      <c r="I125" s="170">
        <f t="shared" si="12"/>
        <v>0</v>
      </c>
      <c r="J125" s="171">
        <v>0</v>
      </c>
      <c r="K125" s="169">
        <f t="shared" si="13"/>
        <v>0</v>
      </c>
      <c r="L125" s="171">
        <v>0</v>
      </c>
      <c r="M125" s="169">
        <f t="shared" si="14"/>
        <v>0</v>
      </c>
      <c r="N125" s="172">
        <v>21</v>
      </c>
      <c r="O125" s="173">
        <v>16</v>
      </c>
      <c r="P125" s="14" t="s">
        <v>112</v>
      </c>
    </row>
    <row r="126" spans="1:16" s="14" customFormat="1" ht="13.5" customHeight="1">
      <c r="A126" s="166" t="s">
        <v>435</v>
      </c>
      <c r="B126" s="166" t="s">
        <v>107</v>
      </c>
      <c r="C126" s="166" t="s">
        <v>421</v>
      </c>
      <c r="D126" s="167" t="s">
        <v>436</v>
      </c>
      <c r="E126" s="168" t="s">
        <v>437</v>
      </c>
      <c r="F126" s="166" t="s">
        <v>262</v>
      </c>
      <c r="G126" s="169">
        <v>4</v>
      </c>
      <c r="H126" s="170"/>
      <c r="I126" s="170">
        <f t="shared" si="12"/>
        <v>0</v>
      </c>
      <c r="J126" s="171">
        <v>0</v>
      </c>
      <c r="K126" s="169">
        <f t="shared" si="13"/>
        <v>0</v>
      </c>
      <c r="L126" s="171">
        <v>0</v>
      </c>
      <c r="M126" s="169">
        <f t="shared" si="14"/>
        <v>0</v>
      </c>
      <c r="N126" s="172">
        <v>21</v>
      </c>
      <c r="O126" s="173">
        <v>16</v>
      </c>
      <c r="P126" s="14" t="s">
        <v>112</v>
      </c>
    </row>
    <row r="127" spans="1:16" s="14" customFormat="1" ht="13.5" customHeight="1">
      <c r="A127" s="166" t="s">
        <v>438</v>
      </c>
      <c r="B127" s="166" t="s">
        <v>107</v>
      </c>
      <c r="C127" s="166" t="s">
        <v>421</v>
      </c>
      <c r="D127" s="167" t="s">
        <v>439</v>
      </c>
      <c r="E127" s="168" t="s">
        <v>440</v>
      </c>
      <c r="F127" s="166" t="s">
        <v>262</v>
      </c>
      <c r="G127" s="169">
        <v>1</v>
      </c>
      <c r="H127" s="170"/>
      <c r="I127" s="170">
        <f t="shared" si="12"/>
        <v>0</v>
      </c>
      <c r="J127" s="171">
        <v>0</v>
      </c>
      <c r="K127" s="169">
        <f t="shared" si="13"/>
        <v>0</v>
      </c>
      <c r="L127" s="171">
        <v>0</v>
      </c>
      <c r="M127" s="169">
        <f t="shared" si="14"/>
        <v>0</v>
      </c>
      <c r="N127" s="172">
        <v>21</v>
      </c>
      <c r="O127" s="173">
        <v>16</v>
      </c>
      <c r="P127" s="14" t="s">
        <v>112</v>
      </c>
    </row>
    <row r="128" spans="1:16" s="14" customFormat="1" ht="13.5" customHeight="1">
      <c r="A128" s="166" t="s">
        <v>441</v>
      </c>
      <c r="B128" s="166" t="s">
        <v>107</v>
      </c>
      <c r="C128" s="166" t="s">
        <v>418</v>
      </c>
      <c r="D128" s="167" t="s">
        <v>442</v>
      </c>
      <c r="E128" s="168" t="s">
        <v>443</v>
      </c>
      <c r="F128" s="166" t="s">
        <v>149</v>
      </c>
      <c r="G128" s="169">
        <v>23.1</v>
      </c>
      <c r="H128" s="170"/>
      <c r="I128" s="170">
        <f t="shared" si="12"/>
        <v>0</v>
      </c>
      <c r="J128" s="171">
        <v>0</v>
      </c>
      <c r="K128" s="169">
        <f t="shared" si="13"/>
        <v>0</v>
      </c>
      <c r="L128" s="171">
        <v>0.003</v>
      </c>
      <c r="M128" s="169">
        <f t="shared" si="14"/>
        <v>0.0693</v>
      </c>
      <c r="N128" s="172">
        <v>21</v>
      </c>
      <c r="O128" s="173">
        <v>16</v>
      </c>
      <c r="P128" s="14" t="s">
        <v>112</v>
      </c>
    </row>
    <row r="129" spans="1:16" s="14" customFormat="1" ht="13.5" customHeight="1">
      <c r="A129" s="166" t="s">
        <v>444</v>
      </c>
      <c r="B129" s="166" t="s">
        <v>107</v>
      </c>
      <c r="C129" s="166" t="s">
        <v>418</v>
      </c>
      <c r="D129" s="167" t="s">
        <v>445</v>
      </c>
      <c r="E129" s="168" t="s">
        <v>446</v>
      </c>
      <c r="F129" s="166" t="s">
        <v>149</v>
      </c>
      <c r="G129" s="169">
        <v>23.1</v>
      </c>
      <c r="H129" s="170"/>
      <c r="I129" s="170">
        <f t="shared" si="12"/>
        <v>0</v>
      </c>
      <c r="J129" s="171">
        <v>0</v>
      </c>
      <c r="K129" s="169">
        <f t="shared" si="13"/>
        <v>0</v>
      </c>
      <c r="L129" s="171">
        <v>0</v>
      </c>
      <c r="M129" s="169">
        <f t="shared" si="14"/>
        <v>0</v>
      </c>
      <c r="N129" s="172">
        <v>21</v>
      </c>
      <c r="O129" s="173">
        <v>16</v>
      </c>
      <c r="P129" s="14" t="s">
        <v>112</v>
      </c>
    </row>
    <row r="130" spans="1:16" s="14" customFormat="1" ht="13.5" customHeight="1">
      <c r="A130" s="174" t="s">
        <v>447</v>
      </c>
      <c r="B130" s="174" t="s">
        <v>154</v>
      </c>
      <c r="C130" s="174" t="s">
        <v>155</v>
      </c>
      <c r="D130" s="175" t="s">
        <v>448</v>
      </c>
      <c r="E130" s="176" t="s">
        <v>509</v>
      </c>
      <c r="F130" s="174" t="s">
        <v>149</v>
      </c>
      <c r="G130" s="177">
        <v>23.562</v>
      </c>
      <c r="H130" s="178"/>
      <c r="I130" s="178">
        <f t="shared" si="12"/>
        <v>0</v>
      </c>
      <c r="J130" s="179">
        <v>0.003</v>
      </c>
      <c r="K130" s="177">
        <f t="shared" si="13"/>
        <v>0.070686</v>
      </c>
      <c r="L130" s="179">
        <v>0</v>
      </c>
      <c r="M130" s="177">
        <f t="shared" si="14"/>
        <v>0</v>
      </c>
      <c r="N130" s="180">
        <v>21</v>
      </c>
      <c r="O130" s="181">
        <v>32</v>
      </c>
      <c r="P130" s="182" t="s">
        <v>112</v>
      </c>
    </row>
    <row r="131" spans="1:16" s="14" customFormat="1" ht="13.5" customHeight="1">
      <c r="A131" s="166" t="s">
        <v>449</v>
      </c>
      <c r="B131" s="166" t="s">
        <v>107</v>
      </c>
      <c r="C131" s="166" t="s">
        <v>418</v>
      </c>
      <c r="D131" s="167" t="s">
        <v>450</v>
      </c>
      <c r="E131" s="168" t="s">
        <v>451</v>
      </c>
      <c r="F131" s="166" t="s">
        <v>45</v>
      </c>
      <c r="G131" s="169">
        <v>1.08</v>
      </c>
      <c r="H131" s="170"/>
      <c r="I131" s="170">
        <f t="shared" si="12"/>
        <v>0</v>
      </c>
      <c r="J131" s="171">
        <v>0</v>
      </c>
      <c r="K131" s="169">
        <f t="shared" si="13"/>
        <v>0</v>
      </c>
      <c r="L131" s="171">
        <v>0</v>
      </c>
      <c r="M131" s="169">
        <f t="shared" si="14"/>
        <v>0</v>
      </c>
      <c r="N131" s="172">
        <v>21</v>
      </c>
      <c r="O131" s="173">
        <v>16</v>
      </c>
      <c r="P131" s="14" t="s">
        <v>112</v>
      </c>
    </row>
    <row r="132" spans="2:16" s="135" customFormat="1" ht="12.75" customHeight="1">
      <c r="B132" s="140" t="s">
        <v>62</v>
      </c>
      <c r="D132" s="141" t="s">
        <v>452</v>
      </c>
      <c r="E132" s="141" t="s">
        <v>453</v>
      </c>
      <c r="I132" s="142">
        <f>SUM(I133:I138)</f>
        <v>0</v>
      </c>
      <c r="K132" s="143">
        <f>SUM(K133:K138)</f>
        <v>0</v>
      </c>
      <c r="M132" s="143">
        <f>SUM(M133:M138)</f>
        <v>0</v>
      </c>
      <c r="P132" s="141" t="s">
        <v>11</v>
      </c>
    </row>
    <row r="133" spans="1:16" s="14" customFormat="1" ht="13.5" customHeight="1">
      <c r="A133" s="166" t="s">
        <v>454</v>
      </c>
      <c r="B133" s="166" t="s">
        <v>107</v>
      </c>
      <c r="C133" s="166" t="s">
        <v>421</v>
      </c>
      <c r="D133" s="167" t="s">
        <v>455</v>
      </c>
      <c r="E133" s="168" t="s">
        <v>456</v>
      </c>
      <c r="F133" s="166" t="s">
        <v>262</v>
      </c>
      <c r="G133" s="169">
        <v>1</v>
      </c>
      <c r="H133" s="170"/>
      <c r="I133" s="170">
        <f aca="true" t="shared" si="15" ref="I133:I138">ROUND(G133*H133,2)</f>
        <v>0</v>
      </c>
      <c r="J133" s="171">
        <v>0</v>
      </c>
      <c r="K133" s="169">
        <f aca="true" t="shared" si="16" ref="K133:K138">G133*J133</f>
        <v>0</v>
      </c>
      <c r="L133" s="171">
        <v>0</v>
      </c>
      <c r="M133" s="169">
        <f aca="true" t="shared" si="17" ref="M133:M138">G133*L133</f>
        <v>0</v>
      </c>
      <c r="N133" s="172">
        <v>21</v>
      </c>
      <c r="O133" s="173">
        <v>16</v>
      </c>
      <c r="P133" s="14" t="s">
        <v>112</v>
      </c>
    </row>
    <row r="134" spans="1:16" s="14" customFormat="1" ht="24" customHeight="1">
      <c r="A134" s="166" t="s">
        <v>457</v>
      </c>
      <c r="B134" s="166" t="s">
        <v>107</v>
      </c>
      <c r="C134" s="166" t="s">
        <v>421</v>
      </c>
      <c r="D134" s="167" t="s">
        <v>458</v>
      </c>
      <c r="E134" s="168" t="s">
        <v>459</v>
      </c>
      <c r="F134" s="166" t="s">
        <v>262</v>
      </c>
      <c r="G134" s="169">
        <v>1</v>
      </c>
      <c r="H134" s="170"/>
      <c r="I134" s="170">
        <f t="shared" si="15"/>
        <v>0</v>
      </c>
      <c r="J134" s="171">
        <v>0</v>
      </c>
      <c r="K134" s="169">
        <f t="shared" si="16"/>
        <v>0</v>
      </c>
      <c r="L134" s="171">
        <v>0</v>
      </c>
      <c r="M134" s="169">
        <f t="shared" si="17"/>
        <v>0</v>
      </c>
      <c r="N134" s="172">
        <v>21</v>
      </c>
      <c r="O134" s="173">
        <v>16</v>
      </c>
      <c r="P134" s="14" t="s">
        <v>112</v>
      </c>
    </row>
    <row r="135" spans="1:16" s="14" customFormat="1" ht="13.5" customHeight="1">
      <c r="A135" s="166" t="s">
        <v>460</v>
      </c>
      <c r="B135" s="166" t="s">
        <v>107</v>
      </c>
      <c r="C135" s="166" t="s">
        <v>421</v>
      </c>
      <c r="D135" s="167" t="s">
        <v>461</v>
      </c>
      <c r="E135" s="168" t="s">
        <v>462</v>
      </c>
      <c r="F135" s="166" t="s">
        <v>262</v>
      </c>
      <c r="G135" s="169">
        <v>1</v>
      </c>
      <c r="H135" s="170"/>
      <c r="I135" s="170">
        <f t="shared" si="15"/>
        <v>0</v>
      </c>
      <c r="J135" s="171">
        <v>0</v>
      </c>
      <c r="K135" s="169">
        <f t="shared" si="16"/>
        <v>0</v>
      </c>
      <c r="L135" s="171">
        <v>0</v>
      </c>
      <c r="M135" s="169">
        <f t="shared" si="17"/>
        <v>0</v>
      </c>
      <c r="N135" s="172">
        <v>21</v>
      </c>
      <c r="O135" s="173">
        <v>16</v>
      </c>
      <c r="P135" s="14" t="s">
        <v>112</v>
      </c>
    </row>
    <row r="136" spans="1:16" s="14" customFormat="1" ht="24" customHeight="1">
      <c r="A136" s="166" t="s">
        <v>463</v>
      </c>
      <c r="B136" s="166" t="s">
        <v>107</v>
      </c>
      <c r="C136" s="166" t="s">
        <v>421</v>
      </c>
      <c r="D136" s="167" t="s">
        <v>464</v>
      </c>
      <c r="E136" s="168" t="s">
        <v>465</v>
      </c>
      <c r="F136" s="166" t="s">
        <v>272</v>
      </c>
      <c r="G136" s="169">
        <v>1</v>
      </c>
      <c r="H136" s="170"/>
      <c r="I136" s="170">
        <f t="shared" si="15"/>
        <v>0</v>
      </c>
      <c r="J136" s="171">
        <v>0</v>
      </c>
      <c r="K136" s="169">
        <f t="shared" si="16"/>
        <v>0</v>
      </c>
      <c r="L136" s="171">
        <v>0</v>
      </c>
      <c r="M136" s="169">
        <f t="shared" si="17"/>
        <v>0</v>
      </c>
      <c r="N136" s="172">
        <v>21</v>
      </c>
      <c r="O136" s="173">
        <v>16</v>
      </c>
      <c r="P136" s="14" t="s">
        <v>112</v>
      </c>
    </row>
    <row r="137" spans="1:16" s="14" customFormat="1" ht="13.5" customHeight="1">
      <c r="A137" s="166" t="s">
        <v>466</v>
      </c>
      <c r="B137" s="166" t="s">
        <v>107</v>
      </c>
      <c r="C137" s="166" t="s">
        <v>421</v>
      </c>
      <c r="D137" s="167" t="s">
        <v>467</v>
      </c>
      <c r="E137" s="168" t="s">
        <v>468</v>
      </c>
      <c r="F137" s="166" t="s">
        <v>272</v>
      </c>
      <c r="G137" s="169">
        <v>1</v>
      </c>
      <c r="H137" s="170"/>
      <c r="I137" s="170">
        <f t="shared" si="15"/>
        <v>0</v>
      </c>
      <c r="J137" s="171">
        <v>0</v>
      </c>
      <c r="K137" s="169">
        <f t="shared" si="16"/>
        <v>0</v>
      </c>
      <c r="L137" s="171">
        <v>0</v>
      </c>
      <c r="M137" s="169">
        <f t="shared" si="17"/>
        <v>0</v>
      </c>
      <c r="N137" s="172">
        <v>21</v>
      </c>
      <c r="O137" s="173">
        <v>16</v>
      </c>
      <c r="P137" s="14" t="s">
        <v>112</v>
      </c>
    </row>
    <row r="138" spans="1:16" s="14" customFormat="1" ht="13.5" customHeight="1">
      <c r="A138" s="166" t="s">
        <v>469</v>
      </c>
      <c r="B138" s="166" t="s">
        <v>107</v>
      </c>
      <c r="C138" s="166" t="s">
        <v>452</v>
      </c>
      <c r="D138" s="167" t="s">
        <v>470</v>
      </c>
      <c r="E138" s="168" t="s">
        <v>471</v>
      </c>
      <c r="F138" s="166" t="s">
        <v>45</v>
      </c>
      <c r="G138" s="169">
        <v>1.79</v>
      </c>
      <c r="H138" s="170"/>
      <c r="I138" s="170">
        <f t="shared" si="15"/>
        <v>0</v>
      </c>
      <c r="J138" s="171">
        <v>0</v>
      </c>
      <c r="K138" s="169">
        <f t="shared" si="16"/>
        <v>0</v>
      </c>
      <c r="L138" s="171">
        <v>0</v>
      </c>
      <c r="M138" s="169">
        <f t="shared" si="17"/>
        <v>0</v>
      </c>
      <c r="N138" s="172">
        <v>21</v>
      </c>
      <c r="O138" s="173">
        <v>16</v>
      </c>
      <c r="P138" s="14" t="s">
        <v>112</v>
      </c>
    </row>
    <row r="139" spans="2:16" s="135" customFormat="1" ht="12.75" customHeight="1">
      <c r="B139" s="140" t="s">
        <v>62</v>
      </c>
      <c r="D139" s="141" t="s">
        <v>472</v>
      </c>
      <c r="E139" s="141" t="s">
        <v>473</v>
      </c>
      <c r="I139" s="142">
        <f>SUM(I140:I142)</f>
        <v>0</v>
      </c>
      <c r="K139" s="143">
        <f>SUM(K140:K142)</f>
        <v>0.0564548</v>
      </c>
      <c r="M139" s="143">
        <f>SUM(M140:M142)</f>
        <v>0</v>
      </c>
      <c r="P139" s="141" t="s">
        <v>11</v>
      </c>
    </row>
    <row r="140" spans="1:16" s="14" customFormat="1" ht="24" customHeight="1">
      <c r="A140" s="166" t="s">
        <v>474</v>
      </c>
      <c r="B140" s="166" t="s">
        <v>107</v>
      </c>
      <c r="C140" s="166" t="s">
        <v>472</v>
      </c>
      <c r="D140" s="167" t="s">
        <v>475</v>
      </c>
      <c r="E140" s="168" t="s">
        <v>476</v>
      </c>
      <c r="F140" s="166" t="s">
        <v>149</v>
      </c>
      <c r="G140" s="169">
        <v>20.7</v>
      </c>
      <c r="H140" s="170"/>
      <c r="I140" s="170">
        <f>ROUND(G140*H140,2)</f>
        <v>0</v>
      </c>
      <c r="J140" s="171">
        <v>0.00078</v>
      </c>
      <c r="K140" s="169">
        <f>G140*J140</f>
        <v>0.016146</v>
      </c>
      <c r="L140" s="171">
        <v>0</v>
      </c>
      <c r="M140" s="169">
        <f>G140*L140</f>
        <v>0</v>
      </c>
      <c r="N140" s="172">
        <v>21</v>
      </c>
      <c r="O140" s="173">
        <v>16</v>
      </c>
      <c r="P140" s="14" t="s">
        <v>112</v>
      </c>
    </row>
    <row r="141" spans="1:16" s="14" customFormat="1" ht="13.5" customHeight="1">
      <c r="A141" s="174" t="s">
        <v>477</v>
      </c>
      <c r="B141" s="174" t="s">
        <v>154</v>
      </c>
      <c r="C141" s="174" t="s">
        <v>155</v>
      </c>
      <c r="D141" s="175" t="s">
        <v>478</v>
      </c>
      <c r="E141" s="176" t="s">
        <v>479</v>
      </c>
      <c r="F141" s="174" t="s">
        <v>111</v>
      </c>
      <c r="G141" s="177">
        <v>3.416</v>
      </c>
      <c r="H141" s="178"/>
      <c r="I141" s="178">
        <f>ROUND(G141*H141,2)</f>
        <v>0</v>
      </c>
      <c r="J141" s="179">
        <v>0.0118</v>
      </c>
      <c r="K141" s="177">
        <f>G141*J141</f>
        <v>0.0403088</v>
      </c>
      <c r="L141" s="179">
        <v>0</v>
      </c>
      <c r="M141" s="177">
        <f>G141*L141</f>
        <v>0</v>
      </c>
      <c r="N141" s="180">
        <v>21</v>
      </c>
      <c r="O141" s="181">
        <v>32</v>
      </c>
      <c r="P141" s="182" t="s">
        <v>112</v>
      </c>
    </row>
    <row r="142" spans="1:16" s="14" customFormat="1" ht="13.5" customHeight="1">
      <c r="A142" s="166" t="s">
        <v>480</v>
      </c>
      <c r="B142" s="166" t="s">
        <v>107</v>
      </c>
      <c r="C142" s="166" t="s">
        <v>472</v>
      </c>
      <c r="D142" s="167" t="s">
        <v>481</v>
      </c>
      <c r="E142" s="168" t="s">
        <v>482</v>
      </c>
      <c r="F142" s="166" t="s">
        <v>129</v>
      </c>
      <c r="G142" s="169">
        <v>0.056</v>
      </c>
      <c r="H142" s="170"/>
      <c r="I142" s="170">
        <f>ROUND(G142*H142,2)</f>
        <v>0</v>
      </c>
      <c r="J142" s="171">
        <v>0</v>
      </c>
      <c r="K142" s="169">
        <f>G142*J142</f>
        <v>0</v>
      </c>
      <c r="L142" s="171">
        <v>0</v>
      </c>
      <c r="M142" s="169">
        <f>G142*L142</f>
        <v>0</v>
      </c>
      <c r="N142" s="172">
        <v>21</v>
      </c>
      <c r="O142" s="173">
        <v>16</v>
      </c>
      <c r="P142" s="14" t="s">
        <v>112</v>
      </c>
    </row>
    <row r="143" spans="2:16" s="135" customFormat="1" ht="12.75" customHeight="1">
      <c r="B143" s="140" t="s">
        <v>62</v>
      </c>
      <c r="D143" s="141" t="s">
        <v>483</v>
      </c>
      <c r="E143" s="141" t="s">
        <v>484</v>
      </c>
      <c r="I143" s="142">
        <f>SUM(I144:I147)</f>
        <v>0</v>
      </c>
      <c r="K143" s="143">
        <f>SUM(K144:K147)</f>
        <v>0.054069320000000004</v>
      </c>
      <c r="M143" s="143">
        <f>SUM(M144:M147)</f>
        <v>0</v>
      </c>
      <c r="P143" s="141" t="s">
        <v>11</v>
      </c>
    </row>
    <row r="144" spans="1:16" s="14" customFormat="1" ht="13.5" customHeight="1">
      <c r="A144" s="166" t="s">
        <v>485</v>
      </c>
      <c r="B144" s="166" t="s">
        <v>107</v>
      </c>
      <c r="C144" s="166" t="s">
        <v>483</v>
      </c>
      <c r="D144" s="167" t="s">
        <v>486</v>
      </c>
      <c r="E144" s="168" t="s">
        <v>487</v>
      </c>
      <c r="F144" s="166" t="s">
        <v>111</v>
      </c>
      <c r="G144" s="169">
        <v>235.084</v>
      </c>
      <c r="H144" s="170"/>
      <c r="I144" s="170">
        <f>ROUND(G144*H144,2)</f>
        <v>0</v>
      </c>
      <c r="J144" s="171">
        <v>0</v>
      </c>
      <c r="K144" s="169">
        <f>G144*J144</f>
        <v>0</v>
      </c>
      <c r="L144" s="171">
        <v>0</v>
      </c>
      <c r="M144" s="169">
        <f>G144*L144</f>
        <v>0</v>
      </c>
      <c r="N144" s="172">
        <v>21</v>
      </c>
      <c r="O144" s="173">
        <v>16</v>
      </c>
      <c r="P144" s="14" t="s">
        <v>112</v>
      </c>
    </row>
    <row r="145" spans="1:16" s="14" customFormat="1" ht="24" customHeight="1">
      <c r="A145" s="166" t="s">
        <v>488</v>
      </c>
      <c r="B145" s="166" t="s">
        <v>107</v>
      </c>
      <c r="C145" s="166" t="s">
        <v>483</v>
      </c>
      <c r="D145" s="167" t="s">
        <v>489</v>
      </c>
      <c r="E145" s="168" t="s">
        <v>490</v>
      </c>
      <c r="F145" s="166" t="s">
        <v>111</v>
      </c>
      <c r="G145" s="169">
        <v>235.084</v>
      </c>
      <c r="H145" s="170"/>
      <c r="I145" s="170">
        <f>ROUND(G145*H145,2)</f>
        <v>0</v>
      </c>
      <c r="J145" s="171">
        <v>0.00017</v>
      </c>
      <c r="K145" s="169">
        <f>G145*J145</f>
        <v>0.039964280000000005</v>
      </c>
      <c r="L145" s="171">
        <v>0</v>
      </c>
      <c r="M145" s="169">
        <f>G145*L145</f>
        <v>0</v>
      </c>
      <c r="N145" s="172">
        <v>21</v>
      </c>
      <c r="O145" s="173">
        <v>16</v>
      </c>
      <c r="P145" s="14" t="s">
        <v>112</v>
      </c>
    </row>
    <row r="146" spans="1:16" s="14" customFormat="1" ht="13.5" customHeight="1">
      <c r="A146" s="166" t="s">
        <v>491</v>
      </c>
      <c r="B146" s="166" t="s">
        <v>107</v>
      </c>
      <c r="C146" s="166" t="s">
        <v>483</v>
      </c>
      <c r="D146" s="167" t="s">
        <v>492</v>
      </c>
      <c r="E146" s="168" t="s">
        <v>493</v>
      </c>
      <c r="F146" s="166" t="s">
        <v>111</v>
      </c>
      <c r="G146" s="169">
        <v>235.084</v>
      </c>
      <c r="H146" s="170"/>
      <c r="I146" s="170">
        <f>ROUND(G146*H146,2)</f>
        <v>0</v>
      </c>
      <c r="J146" s="171">
        <v>6E-05</v>
      </c>
      <c r="K146" s="169">
        <f>G146*J146</f>
        <v>0.014105040000000001</v>
      </c>
      <c r="L146" s="171">
        <v>0</v>
      </c>
      <c r="M146" s="169">
        <f>G146*L146</f>
        <v>0</v>
      </c>
      <c r="N146" s="172">
        <v>21</v>
      </c>
      <c r="O146" s="173">
        <v>16</v>
      </c>
      <c r="P146" s="14" t="s">
        <v>112</v>
      </c>
    </row>
    <row r="147" spans="1:16" s="14" customFormat="1" ht="13.5" customHeight="1">
      <c r="A147" s="166" t="s">
        <v>494</v>
      </c>
      <c r="B147" s="166" t="s">
        <v>107</v>
      </c>
      <c r="C147" s="166" t="s">
        <v>483</v>
      </c>
      <c r="D147" s="167" t="s">
        <v>495</v>
      </c>
      <c r="E147" s="168" t="s">
        <v>496</v>
      </c>
      <c r="F147" s="166" t="s">
        <v>111</v>
      </c>
      <c r="G147" s="169">
        <v>235.084</v>
      </c>
      <c r="H147" s="170"/>
      <c r="I147" s="170">
        <f>ROUND(G147*H147,2)</f>
        <v>0</v>
      </c>
      <c r="J147" s="171">
        <v>0</v>
      </c>
      <c r="K147" s="169">
        <f>G147*J147</f>
        <v>0</v>
      </c>
      <c r="L147" s="171">
        <v>0</v>
      </c>
      <c r="M147" s="169">
        <f>G147*L147</f>
        <v>0</v>
      </c>
      <c r="N147" s="172">
        <v>21</v>
      </c>
      <c r="O147" s="173">
        <v>16</v>
      </c>
      <c r="P147" s="14" t="s">
        <v>112</v>
      </c>
    </row>
    <row r="148" spans="2:16" s="135" customFormat="1" ht="12.75" customHeight="1">
      <c r="B148" s="140" t="s">
        <v>62</v>
      </c>
      <c r="D148" s="141" t="s">
        <v>497</v>
      </c>
      <c r="E148" s="141" t="s">
        <v>498</v>
      </c>
      <c r="I148" s="142">
        <f>I149</f>
        <v>0</v>
      </c>
      <c r="K148" s="143">
        <f>K149</f>
        <v>0.14709748</v>
      </c>
      <c r="M148" s="143">
        <f>M149</f>
        <v>0</v>
      </c>
      <c r="P148" s="141" t="s">
        <v>11</v>
      </c>
    </row>
    <row r="149" spans="1:16" s="14" customFormat="1" ht="24" customHeight="1">
      <c r="A149" s="166" t="s">
        <v>499</v>
      </c>
      <c r="B149" s="166" t="s">
        <v>107</v>
      </c>
      <c r="C149" s="166" t="s">
        <v>497</v>
      </c>
      <c r="D149" s="167" t="s">
        <v>500</v>
      </c>
      <c r="E149" s="168" t="s">
        <v>510</v>
      </c>
      <c r="F149" s="166" t="s">
        <v>111</v>
      </c>
      <c r="G149" s="169">
        <v>474.508</v>
      </c>
      <c r="H149" s="170"/>
      <c r="I149" s="170">
        <f>ROUND(G149*H149,2)</f>
        <v>0</v>
      </c>
      <c r="J149" s="171">
        <v>0.00031</v>
      </c>
      <c r="K149" s="169">
        <f>G149*J149</f>
        <v>0.14709748</v>
      </c>
      <c r="L149" s="171">
        <v>0</v>
      </c>
      <c r="M149" s="169">
        <f>G149*L149</f>
        <v>0</v>
      </c>
      <c r="N149" s="172">
        <v>21</v>
      </c>
      <c r="O149" s="173">
        <v>16</v>
      </c>
      <c r="P149" s="14" t="s">
        <v>112</v>
      </c>
    </row>
    <row r="150" spans="2:16" s="135" customFormat="1" ht="12.75" customHeight="1">
      <c r="B150" s="136" t="s">
        <v>62</v>
      </c>
      <c r="D150" s="137" t="s">
        <v>154</v>
      </c>
      <c r="E150" s="137" t="s">
        <v>501</v>
      </c>
      <c r="I150" s="138">
        <f>I151</f>
        <v>0</v>
      </c>
      <c r="K150" s="139">
        <f>K151</f>
        <v>0</v>
      </c>
      <c r="M150" s="139">
        <f>M151</f>
        <v>0</v>
      </c>
      <c r="P150" s="137" t="s">
        <v>105</v>
      </c>
    </row>
    <row r="151" spans="2:16" s="135" customFormat="1" ht="12.75" customHeight="1">
      <c r="B151" s="140" t="s">
        <v>62</v>
      </c>
      <c r="D151" s="141" t="s">
        <v>502</v>
      </c>
      <c r="E151" s="141" t="s">
        <v>503</v>
      </c>
      <c r="I151" s="142">
        <f>I152</f>
        <v>0</v>
      </c>
      <c r="K151" s="143">
        <f>K152</f>
        <v>0</v>
      </c>
      <c r="M151" s="143">
        <f>M152</f>
        <v>0</v>
      </c>
      <c r="P151" s="141" t="s">
        <v>11</v>
      </c>
    </row>
    <row r="152" spans="1:16" s="14" customFormat="1" ht="13.5" customHeight="1">
      <c r="A152" s="166" t="s">
        <v>504</v>
      </c>
      <c r="B152" s="166" t="s">
        <v>107</v>
      </c>
      <c r="C152" s="166" t="s">
        <v>421</v>
      </c>
      <c r="D152" s="167" t="s">
        <v>505</v>
      </c>
      <c r="E152" s="168" t="s">
        <v>506</v>
      </c>
      <c r="F152" s="166" t="s">
        <v>272</v>
      </c>
      <c r="G152" s="169">
        <v>1</v>
      </c>
      <c r="H152" s="170"/>
      <c r="I152" s="170">
        <f>ROUND(G152*H152,2)</f>
        <v>0</v>
      </c>
      <c r="J152" s="171">
        <v>0</v>
      </c>
      <c r="K152" s="169">
        <f>G152*J152</f>
        <v>0</v>
      </c>
      <c r="L152" s="171">
        <v>0</v>
      </c>
      <c r="M152" s="169">
        <f>G152*L152</f>
        <v>0</v>
      </c>
      <c r="N152" s="172">
        <v>21</v>
      </c>
      <c r="O152" s="173">
        <v>64</v>
      </c>
      <c r="P152" s="14" t="s">
        <v>112</v>
      </c>
    </row>
    <row r="153" spans="5:13" s="148" customFormat="1" ht="12.75" customHeight="1">
      <c r="E153" s="149" t="s">
        <v>87</v>
      </c>
      <c r="I153" s="150">
        <f>I14+I88+I150</f>
        <v>0</v>
      </c>
      <c r="K153" s="151">
        <f>K14+K88+K150</f>
        <v>51.53933378000001</v>
      </c>
      <c r="M153" s="151">
        <f>M14+M88+M150</f>
        <v>47.187558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Belšán</dc:creator>
  <cp:keywords/>
  <dc:description/>
  <cp:lastModifiedBy>Uživatel</cp:lastModifiedBy>
  <dcterms:created xsi:type="dcterms:W3CDTF">2018-05-02T11:56:26Z</dcterms:created>
  <dcterms:modified xsi:type="dcterms:W3CDTF">2018-05-02T13:03:36Z</dcterms:modified>
  <cp:category/>
  <cp:version/>
  <cp:contentType/>
  <cp:contentStatus/>
</cp:coreProperties>
</file>