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i list" sheetId="1" r:id="rId1"/>
    <sheet name="Rekapitulace" sheetId="2" r:id="rId2"/>
    <sheet name="Zakazka" sheetId="3" r:id="rId3"/>
  </sheets>
  <definedNames>
    <definedName name="_xlnm.Print_Titles" localSheetId="1">'Rekapitulace'!$3:$5</definedName>
    <definedName name="_xlnm.Print_Titles" localSheetId="2">'Zakazka'!$3:$4</definedName>
    <definedName name="__CENA__">'Zakazka'!$P:$P</definedName>
    <definedName name="__MAIN__">'Zakazka'!$F$1:$DE$121</definedName>
    <definedName name="__MAIN2___2">'Rekapitulace'!$B$1:$H$33</definedName>
    <definedName name="__MAIN2__">#REF!</definedName>
    <definedName name="__MAIN3__">'Kryci list'!$A$2:$C$20</definedName>
    <definedName name="__SAZBA__">'Zakazka'!$U:$U</definedName>
    <definedName name="__T0__">'Zakazka'!$F$5:$AC$121</definedName>
    <definedName name="__T1__">'Zakazka'!$F$6:$AC$120</definedName>
    <definedName name="__T2__">'Zakazka'!$F$7:$DE$64</definedName>
    <definedName name="__T3__">'Zakazka'!$8:$20</definedName>
    <definedName name="__T4__">'Zakazka'!$9:$9</definedName>
    <definedName name="__T5__">'Zakazka'!#REF!</definedName>
    <definedName name="__TE0__">'Kryci list'!$A$4:$H$14</definedName>
    <definedName name="__TE1__">'Kryci list'!$A$16:$I$16</definedName>
    <definedName name="__TE2__">'Kryci list'!#REF!</definedName>
    <definedName name="__TR0___2">'Rekapitulace'!$B$6:$F$9</definedName>
    <definedName name="__TR0__">#REF!</definedName>
    <definedName name="__TR1___2">'Rekapitulace'!$B$7:$F$9</definedName>
    <definedName name="__TR1__">#REF!</definedName>
    <definedName name="__TR2___2">'Rekapitulace'!$B$8:$F$9</definedName>
    <definedName name="__TR2__">#REF!</definedName>
    <definedName name="__TR3___2">'Rekapitulace'!$B$9:$F$9</definedName>
    <definedName name="__TR3__">#REF!</definedName>
  </definedNames>
  <calcPr fullCalcOnLoad="1"/>
</workbook>
</file>

<file path=xl/sharedStrings.xml><?xml version="1.0" encoding="utf-8"?>
<sst xmlns="http://schemas.openxmlformats.org/spreadsheetml/2006/main" count="614" uniqueCount="311">
  <si>
    <t>Soupis prací</t>
  </si>
  <si>
    <t>Zakázka</t>
  </si>
  <si>
    <t>Číslo zakázky</t>
  </si>
  <si>
    <t>Přístavba terasy a rampy penzionu v Březí</t>
  </si>
  <si>
    <t>Klasifikace</t>
  </si>
  <si>
    <t>Fáze</t>
  </si>
  <si>
    <t>Komentář</t>
  </si>
  <si>
    <t>Verze</t>
  </si>
  <si>
    <t>Popis</t>
  </si>
  <si>
    <t>Firmy</t>
  </si>
  <si>
    <t>Objednatel</t>
  </si>
  <si>
    <t>Domov pro osoby se zdravotním postižením Stod</t>
  </si>
  <si>
    <t>Projektant</t>
  </si>
  <si>
    <t>Projekční kancelář Ing.Karel Kučera</t>
  </si>
  <si>
    <t>Uchazeč (Zhotovitel)</t>
  </si>
  <si>
    <t>Identifikační údaje</t>
  </si>
  <si>
    <t>Název firmy:</t>
  </si>
  <si>
    <t>Adresa:</t>
  </si>
  <si>
    <t>IČO:</t>
  </si>
  <si>
    <t>Za uchazeče nabídku zpracoval:</t>
  </si>
  <si>
    <t xml:space="preserve">Cena </t>
  </si>
  <si>
    <t>Cena bez DPH</t>
  </si>
  <si>
    <t>DPH</t>
  </si>
  <si>
    <t>Cena včetně DPH</t>
  </si>
  <si>
    <t>Cena</t>
  </si>
  <si>
    <t>Hmotnost</t>
  </si>
  <si>
    <t>Cena s DPH</t>
  </si>
  <si>
    <t>Celkem (bez DPH)</t>
  </si>
  <si>
    <t>Celkem (včetně DPH)</t>
  </si>
  <si>
    <t>Poř.</t>
  </si>
  <si>
    <t>Typ</t>
  </si>
  <si>
    <t>Kód</t>
  </si>
  <si>
    <t>Alter. 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</si>
  <si>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</si>
  <si>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</si>
  <si>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</si>
  <si>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</si>
  <si>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</si>
  <si>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</si>
  <si>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</si>
  <si>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</si>
  <si>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</si>
  <si>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Objekt</t>
  </si>
  <si>
    <t>Oddíl</t>
  </si>
  <si>
    <t>A_00: Základní rozpočet</t>
  </si>
  <si>
    <t>SO_01: Stavební úpravy</t>
  </si>
  <si>
    <t>H: Oddíly prací HSV</t>
  </si>
  <si>
    <t>001.: Zemní práce</t>
  </si>
  <si>
    <t>##T4##N_Catalog_catGUID</t>
  </si>
  <si>
    <t>##T4##PRO_ITEM_catID</t>
  </si>
  <si>
    <t>##T4##PRO_ITEM_iteCode</t>
  </si>
  <si>
    <t>##T4##PRO_ITEM_szvCode</t>
  </si>
  <si>
    <t>##T4##PRO_ITEM_tevCode</t>
  </si>
  <si>
    <t>SP</t>
  </si>
  <si>
    <t>122Cc0030-018</t>
  </si>
  <si>
    <t>122301101</t>
  </si>
  <si>
    <t>Odkopávky a prokopávky nezapažené - hornina 1-4, množství do 100 m3</t>
  </si>
  <si>
    <t>m3</t>
  </si>
  <si>
    <t>SO_01</t>
  </si>
  <si>
    <t>001</t>
  </si>
  <si>
    <t>122Cc0040-004</t>
  </si>
  <si>
    <t>122301109</t>
  </si>
  <si>
    <t>Příplatek k cenám odkopávek a prokopávek nezapažených za lepivost horniny - hornina 1-4</t>
  </si>
  <si>
    <t>123Cc0080-010</t>
  </si>
  <si>
    <t>132301101</t>
  </si>
  <si>
    <t>Hloubení rýh šířky do 600 mm - hornina 1-4, množství do 100 m3</t>
  </si>
  <si>
    <t>123Cc0090-004</t>
  </si>
  <si>
    <t>132301109</t>
  </si>
  <si>
    <t>Příplatek k cenám hloubení rýh šířky do 600 mm za lepivost horniny - hornina 1-4</t>
  </si>
  <si>
    <t>126Ac0010-002</t>
  </si>
  <si>
    <t>161101101</t>
  </si>
  <si>
    <t>Svislé přemístění výkopku - hornina 1 až 4, hloubka výkopu do 2,5 m</t>
  </si>
  <si>
    <t>126Ac0040-006</t>
  </si>
  <si>
    <t>162301101</t>
  </si>
  <si>
    <t>Vodorovné přemístění výkopku - hornina 1 až 4, přes 50 do 500 m</t>
  </si>
  <si>
    <t>126Ac0090-002</t>
  </si>
  <si>
    <t>167101101</t>
  </si>
  <si>
    <t>Nakládání, vykládání a překládání neulehlého výkopku - nakládání, množství do 100 m3, hornina 1 až 4</t>
  </si>
  <si>
    <t>127Cc0020-002</t>
  </si>
  <si>
    <t>171201101</t>
  </si>
  <si>
    <t>Uložení sypaniny do násypů - nezhutněné</t>
  </si>
  <si>
    <t>127Cc0090-002</t>
  </si>
  <si>
    <t>175101201</t>
  </si>
  <si>
    <t>Obsyp objektů - bez prohození sypaniny</t>
  </si>
  <si>
    <t>127Cc0100-002</t>
  </si>
  <si>
    <t>175101209</t>
  </si>
  <si>
    <t>Příplatek k ceně obsypu objektů - za prohození sypaniny</t>
  </si>
  <si>
    <t>127Cc0110-004</t>
  </si>
  <si>
    <t>181101102</t>
  </si>
  <si>
    <t>Úprava pláně - hornina 1 až 4, se zhutněním</t>
  </si>
  <si>
    <t>m2</t>
  </si>
  <si>
    <t>002.: Základy</t>
  </si>
  <si>
    <t>133Cp1010-004</t>
  </si>
  <si>
    <t>271531111</t>
  </si>
  <si>
    <t>Polštáře zhutněné pod základy - z kameniva hrubého drceného</t>
  </si>
  <si>
    <t>002</t>
  </si>
  <si>
    <t>182Eq4134-006</t>
  </si>
  <si>
    <t>274313611</t>
  </si>
  <si>
    <t>Základové pásy z betonu - třída C 16/20</t>
  </si>
  <si>
    <t>182Fq4010-032</t>
  </si>
  <si>
    <t>279113134</t>
  </si>
  <si>
    <t>Základová zeď z tvárnic ztraceného bednění včetně výplně z betonu - prostředí běžné, třída C 16/20, tloušťka zdiva 300 mm</t>
  </si>
  <si>
    <t>182Hh2030-008</t>
  </si>
  <si>
    <t>279361821</t>
  </si>
  <si>
    <t>Výztuž základových zdí z oceli - ocel 10 505</t>
  </si>
  <si>
    <t>t</t>
  </si>
  <si>
    <t>262Ff2020-004</t>
  </si>
  <si>
    <t>331273013</t>
  </si>
  <si>
    <t>Pilíř z betonových tvárnic - bez výztuže, rozměru 400x400 mm</t>
  </si>
  <si>
    <t>262Hh2010-008</t>
  </si>
  <si>
    <t>331361821</t>
  </si>
  <si>
    <t>Výztuž sloupů hranatých z oceli - ocel 10 505</t>
  </si>
  <si>
    <t>005.: Komunikace</t>
  </si>
  <si>
    <t>941Cp1030-004</t>
  </si>
  <si>
    <t>564211111</t>
  </si>
  <si>
    <t>Podklad nebo podsyp - z oblázků tloušťka 50 mm</t>
  </si>
  <si>
    <t>005</t>
  </si>
  <si>
    <t>941Cp1070-036</t>
  </si>
  <si>
    <t>564861111</t>
  </si>
  <si>
    <t>Podklad ze štěrkodrti - tloušťka po zhutnění 200 mm</t>
  </si>
  <si>
    <t>942Fe0010-006</t>
  </si>
  <si>
    <t>591211111</t>
  </si>
  <si>
    <t>Kladení dlažby z kostek kamenných - kostky drobné, lože kamenivo těžené, tloušťka lože do 50 mm</t>
  </si>
  <si>
    <t>H</t>
  </si>
  <si>
    <t>943Fe1002</t>
  </si>
  <si>
    <t>Kostka dlažební drobná, žula velikost 8/10 cm</t>
  </si>
  <si>
    <t>943Fe0038-006</t>
  </si>
  <si>
    <t>916241213</t>
  </si>
  <si>
    <t>Osazení chodníkového obrubníku kamenného stojatého - s boční opěrou, lože z betonu prostého</t>
  </si>
  <si>
    <t>m</t>
  </si>
  <si>
    <t>944Ef2002-002</t>
  </si>
  <si>
    <t>916991121</t>
  </si>
  <si>
    <t>Lože pod obrubníky, krajníky nebo obruby z dlažebních kostek - beton prostý</t>
  </si>
  <si>
    <t>91690101</t>
  </si>
  <si>
    <t>Žulový krajník zahradní lámaný 10x20 cm</t>
  </si>
  <si>
    <t>942Ln6002-002</t>
  </si>
  <si>
    <t>919726121</t>
  </si>
  <si>
    <t>Mulčovací folie pro ochranu, separaci</t>
  </si>
  <si>
    <t>006.: Úpravy povrchů</t>
  </si>
  <si>
    <t>411Pq3672-004</t>
  </si>
  <si>
    <t>612325302</t>
  </si>
  <si>
    <t>Omítka vápenocementová nebo vápenná omítka ostění nebo nadpraží - štuková</t>
  </si>
  <si>
    <t>006</t>
  </si>
  <si>
    <t>421Pq3220-002</t>
  </si>
  <si>
    <t>612473186</t>
  </si>
  <si>
    <t>Příplatek k ceně vnitřní omítky stěn - zabudované rohovníky</t>
  </si>
  <si>
    <t>421Pq3222-002</t>
  </si>
  <si>
    <t>612473188</t>
  </si>
  <si>
    <t>Příplatek k ceně vnitřní omítky stěn - APU lišty</t>
  </si>
  <si>
    <t>411Pq3120-006</t>
  </si>
  <si>
    <t>622451131</t>
  </si>
  <si>
    <t>Vnější omítka stěn cementová - omítka hladká, stupeň složitosti I až II</t>
  </si>
  <si>
    <t>431Eq4010-010</t>
  </si>
  <si>
    <t>631312141</t>
  </si>
  <si>
    <t>Doplnění dosavadních mazanin prostým betonem, bez potěru - rýha v dosavadních mazaninách</t>
  </si>
  <si>
    <t>63140</t>
  </si>
  <si>
    <t>Oprava povlakové krytiny po výměně vně dveří</t>
  </si>
  <si>
    <t>009.: Ostatní konstrukce a práce</t>
  </si>
  <si>
    <t>290Aa0010-002</t>
  </si>
  <si>
    <t>952901111</t>
  </si>
  <si>
    <t>Vyčištění budov a objektů bytové nebo občanské výstavby - světlá výška podlaží do 4 m</t>
  </si>
  <si>
    <t>009</t>
  </si>
  <si>
    <t>091.: Bourací práce a demolice</t>
  </si>
  <si>
    <t>211Bg2040-002</t>
  </si>
  <si>
    <t>967031132</t>
  </si>
  <si>
    <t>Přisekání (špicování) cihelných rovných ostění - malta vápenná nebo vápenocementová</t>
  </si>
  <si>
    <t>091</t>
  </si>
  <si>
    <t>314Bi0036-004</t>
  </si>
  <si>
    <t>766622862</t>
  </si>
  <si>
    <t>Vyvěšení nebo zavěšení křídel dřevěných nebo plastových okenních - plocha otvoru přes 1,5 m2</t>
  </si>
  <si>
    <t>kus</t>
  </si>
  <si>
    <t>314Bi0020-027</t>
  </si>
  <si>
    <t>968062377</t>
  </si>
  <si>
    <t>Vybourání dřevěných výplní otvorů nebo stěn - okenní rám - zdvojený, plocha přes 4 m2</t>
  </si>
  <si>
    <t>180Bz0020-002</t>
  </si>
  <si>
    <t>979082111</t>
  </si>
  <si>
    <t>Vnitrostaveništní doprava suti a vybouraných hmot - vzdálenost do 10 m</t>
  </si>
  <si>
    <t>180Bz0030-002</t>
  </si>
  <si>
    <t>979081111</t>
  </si>
  <si>
    <t>Odvoz suti a vybouraných hmot na skládku - vzdálenost do 1 km</t>
  </si>
  <si>
    <t>180Bz0030-004</t>
  </si>
  <si>
    <t>979081121</t>
  </si>
  <si>
    <t>Odvoz suti a vybouraných hmot na skládku - vzdálenost za každý další 1 km</t>
  </si>
  <si>
    <t>941Bz0080-002</t>
  </si>
  <si>
    <t>979087212</t>
  </si>
  <si>
    <t>Nakládání na dopravní prostředky - pro vodorovnou dopravu suti</t>
  </si>
  <si>
    <t>111Ba0010-002</t>
  </si>
  <si>
    <t>979093111</t>
  </si>
  <si>
    <t>Uložení suti na skládku s hrubým urovnáním - bez zhutnění</t>
  </si>
  <si>
    <t>180Az0382-006</t>
  </si>
  <si>
    <t>979098203</t>
  </si>
  <si>
    <t>Poplatek za uložení stavebního odpadu na skládce (skládkovné)</t>
  </si>
  <si>
    <t>099.: Přesun hmot HSV</t>
  </si>
  <si>
    <t>180Az0270-002</t>
  </si>
  <si>
    <t>999281111</t>
  </si>
  <si>
    <t>Přesun hmot pro opravy a údržbu dosavadních budov, včetně vnějších plášťů - výška do 25 m</t>
  </si>
  <si>
    <t>099</t>
  </si>
  <si>
    <t>P: Oddíly prací PSV</t>
  </si>
  <si>
    <t>762.: Konstrukce tesařské</t>
  </si>
  <si>
    <t>279Zh2030-002</t>
  </si>
  <si>
    <t>762085103</t>
  </si>
  <si>
    <t>Montáž kotevních želez</t>
  </si>
  <si>
    <t>762</t>
  </si>
  <si>
    <t>7620103</t>
  </si>
  <si>
    <t>Kotvy do zdiva</t>
  </si>
  <si>
    <t>279Zh2040-004</t>
  </si>
  <si>
    <t>762085112</t>
  </si>
  <si>
    <t>Montáž svorníků a šroubů - délka do 300 mm</t>
  </si>
  <si>
    <t>7620104</t>
  </si>
  <si>
    <t>Svorníky</t>
  </si>
  <si>
    <t>342Hi0010-002</t>
  </si>
  <si>
    <t>762222141</t>
  </si>
  <si>
    <t>Montáž zábradlí - rovné, osová vzdálenost sloupků do 1 500 mm</t>
  </si>
  <si>
    <t>272Hi0018-002</t>
  </si>
  <si>
    <t>762321901</t>
  </si>
  <si>
    <t>Zavětrování a ztužení konstrukcí</t>
  </si>
  <si>
    <t>272Hi0012-044</t>
  </si>
  <si>
    <t>762332532</t>
  </si>
  <si>
    <t>Montáž vázaných konstrukcí krovů pravidelných - řezivo hoblované, průřezová plocha do 224 cm2</t>
  </si>
  <si>
    <t>266Hi0010-014</t>
  </si>
  <si>
    <t>762713120</t>
  </si>
  <si>
    <t>Montáž prostorových vázaných konstrukcí z řeziva hraněného nebo polohraněného - průřezová plocha do 224 cm2</t>
  </si>
  <si>
    <t>271Hi0012-006</t>
  </si>
  <si>
    <t>762951003</t>
  </si>
  <si>
    <t>Montáž terasy podkladního roštu z profilů plných - osová vzdálenost podpěr přes 420 do 550 mm</t>
  </si>
  <si>
    <t>7620101</t>
  </si>
  <si>
    <t>Modřínové řezivo na terasu - vysušené, hoblované, impregnované</t>
  </si>
  <si>
    <t>271Hi3002-008</t>
  </si>
  <si>
    <t>762952014</t>
  </si>
  <si>
    <t>Montáž terasy nášlapné vrstvy z prken dřevin tvrdých - bez povrchové úpravy, spojované šroubováním, šířka přes 135 mm</t>
  </si>
  <si>
    <t>7620105</t>
  </si>
  <si>
    <t>Terasové drážkované hranoly z modřínu</t>
  </si>
  <si>
    <t>7620102</t>
  </si>
  <si>
    <t>Terasová drážkovaná prkna, sibiřský modřín - tl. 27 mm</t>
  </si>
  <si>
    <t>271Hi0018-002</t>
  </si>
  <si>
    <t>762952101</t>
  </si>
  <si>
    <t>Ukončovací lišty teras</t>
  </si>
  <si>
    <t>271Vv5002-004</t>
  </si>
  <si>
    <t>762953002</t>
  </si>
  <si>
    <t>Nátěr dřevěných teras olejový s očištěním - dvojnásobně</t>
  </si>
  <si>
    <t>213Az0010-001</t>
  </si>
  <si>
    <t>998762101</t>
  </si>
  <si>
    <t>Přesun hmot pro konstrukce tesařské - výška objektu do 6 m</t>
  </si>
  <si>
    <t>764.: Konstrukce klempířské</t>
  </si>
  <si>
    <t>471Mh7232-002</t>
  </si>
  <si>
    <t>764273511</t>
  </si>
  <si>
    <t>Lemování plech titanzinkový - plech modrošedý</t>
  </si>
  <si>
    <t>764</t>
  </si>
  <si>
    <t>471Mh7248-002</t>
  </si>
  <si>
    <t>764275141</t>
  </si>
  <si>
    <t>Lemování štítu plech titanzinkový - plech modrošedý</t>
  </si>
  <si>
    <t>471Mh7256-002</t>
  </si>
  <si>
    <t>764275181</t>
  </si>
  <si>
    <t>Lemování okapní hrany plech titanzinkový - plech modrošedý</t>
  </si>
  <si>
    <t>380Ih7112-008</t>
  </si>
  <si>
    <t>764277124</t>
  </si>
  <si>
    <t>Žlab podokapní půlkulatý plech titanzinkový - plech modrošedý, rš 330 mm</t>
  </si>
  <si>
    <t>380Ih7142-004</t>
  </si>
  <si>
    <t>764277342</t>
  </si>
  <si>
    <t>Čelo žlabové půlkulaté plech titanzinkový - plech modrošedý, rš 250 mm</t>
  </si>
  <si>
    <t>380Ih7160-004</t>
  </si>
  <si>
    <t>764278113</t>
  </si>
  <si>
    <t>Svod kruhový plech titanzinkový - plech modrošedý, průměr 100 mm</t>
  </si>
  <si>
    <t>380Ih7166-006</t>
  </si>
  <si>
    <t>764278143</t>
  </si>
  <si>
    <t>Koleno kruhové plech titanzinkový - plech modrošedý, průměr 100 mm</t>
  </si>
  <si>
    <t>380Ih7168-010</t>
  </si>
  <si>
    <t>764278155</t>
  </si>
  <si>
    <t>Kotlík půlkulatý plech titanzinkový - plech modrošedý, velikost 330 mm / DN 100</t>
  </si>
  <si>
    <t>380Mh7071-005</t>
  </si>
  <si>
    <t>764510530</t>
  </si>
  <si>
    <t>Oplechování parapetů plech titanzinkový, včetně rohů - rš 200 mm</t>
  </si>
  <si>
    <t>380Az0010-002</t>
  </si>
  <si>
    <t>998764101</t>
  </si>
  <si>
    <t>Přesun hmot pro konstrukce klempířské - výška objektu do 6 m</t>
  </si>
  <si>
    <t>765.: Krytiny tvrdé</t>
  </si>
  <si>
    <t>473Nn6104-028</t>
  </si>
  <si>
    <t>765144027</t>
  </si>
  <si>
    <t>Krytina z polykarbonátových desek - rovné komůrkové, na konstrukci dřevěnou, tloušťka 25 mm</t>
  </si>
  <si>
    <t>765</t>
  </si>
  <si>
    <t>473Nz0010-002</t>
  </si>
  <si>
    <t>998765101</t>
  </si>
  <si>
    <t>Přesun hmot pro krytiny tvrdé - výška objektu do 6 m</t>
  </si>
  <si>
    <t>766.: Konstrukce truhlářské</t>
  </si>
  <si>
    <t>76601</t>
  </si>
  <si>
    <t>D+M vnějších dřevěných balkonových dveří, sklo k=1,1 - 2690 x 2230 mm - detail dveří viz výkres D.1.1.3</t>
  </si>
  <si>
    <t>766</t>
  </si>
  <si>
    <t>767.: Konstrukce zámečnické</t>
  </si>
  <si>
    <t>7670101</t>
  </si>
  <si>
    <t>D+M ocelové sítě s oky 40x40 drát 4x4, žárově zinkováno, do rámu - výplň zábradlí</t>
  </si>
  <si>
    <t>767</t>
  </si>
  <si>
    <t>784.: Malby</t>
  </si>
  <si>
    <t>400Vv8043-011</t>
  </si>
  <si>
    <t>784453631</t>
  </si>
  <si>
    <t>Malby z malířských směsí - bílá, v místnostech, výška do 3,8 m</t>
  </si>
  <si>
    <t>784</t>
  </si>
  <si>
    <t>V: Oddíly VRN</t>
  </si>
  <si>
    <t>OST.: Ostatní náklady</t>
  </si>
  <si>
    <t>ON</t>
  </si>
  <si>
    <t>013254000</t>
  </si>
  <si>
    <t>Dokumentace skutečného provedení stavby</t>
  </si>
  <si>
    <t>Kč</t>
  </si>
  <si>
    <t>VRN</t>
  </si>
  <si>
    <t>012002000</t>
  </si>
  <si>
    <t>Geodetické zaměření</t>
  </si>
  <si>
    <t>VRN.: Vedlejší náklady</t>
  </si>
  <si>
    <t>030001000</t>
  </si>
  <si>
    <t>Zařízení staveniště</t>
  </si>
  <si>
    <t>%</t>
  </si>
  <si>
    <t>04</t>
  </si>
  <si>
    <t>Mimostaveništní doprava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</si>
</sst>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#,##0\._);;;_(@_)"/>
    <numFmt numFmtId="166" formatCode="@"/>
    <numFmt numFmtId="167" formatCode="_(#,##0_);[RED]&quot;- &quot;#,##0_);\–??;_(@_)"/>
    <numFmt numFmtId="168" formatCode="_(#,##0.00_);[RED]&quot;- &quot;#,##0.00_);\–??;_(@_)"/>
    <numFmt numFmtId="169" formatCode="GENERAL"/>
    <numFmt numFmtId="170" formatCode="_(#,##0.0_);[RED]&quot;- &quot;#,##0.0_);\–??;_(@_)"/>
    <numFmt numFmtId="171" formatCode="_(#,##0.0??;&quot;- &quot;#,##0.0??;\–???;_(@_)"/>
    <numFmt numFmtId="172" formatCode="_(#,##0.00000_);[RED]&quot;- &quot;#,##0.00000_);\–??;_(@_)"/>
  </numFmts>
  <fonts count="29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18"/>
      <name val="Calibri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sz val="9"/>
      <color indexed="18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4" fillId="0" borderId="1" applyNumberFormat="0" applyFill="0" applyAlignment="0" applyProtection="0"/>
  </cellStyleXfs>
  <cellXfs count="115">
    <xf numFmtId="164" fontId="0" fillId="0" borderId="0" xfId="0" applyAlignment="1">
      <alignment/>
    </xf>
    <xf numFmtId="164" fontId="1" fillId="0" borderId="0" xfId="20" applyNumberFormat="1" applyFont="1" applyFill="1" applyBorder="1" applyAlignment="1" applyProtection="1">
      <alignment horizontal="left"/>
      <protection/>
    </xf>
    <xf numFmtId="164" fontId="2" fillId="0" borderId="0" xfId="20" applyNumberFormat="1" applyFill="1" applyBorder="1" applyAlignment="1" applyProtection="1">
      <alignment horizontal="left" wrapText="1"/>
      <protection/>
    </xf>
    <xf numFmtId="164" fontId="2" fillId="0" borderId="0" xfId="20" applyNumberFormat="1" applyFill="1" applyBorder="1" applyAlignment="1" applyProtection="1">
      <alignment/>
      <protection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164" fontId="3" fillId="0" borderId="0" xfId="21" applyNumberFormat="1" applyFont="1" applyFill="1" applyBorder="1" applyAlignment="1" applyProtection="1">
      <alignment horizontal="left"/>
      <protection/>
    </xf>
    <xf numFmtId="164" fontId="5" fillId="0" borderId="2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/>
    </xf>
    <xf numFmtId="164" fontId="5" fillId="0" borderId="3" xfId="0" applyNumberFormat="1" applyFont="1" applyBorder="1" applyAlignment="1">
      <alignment horizontal="left" vertical="top" wrapText="1"/>
    </xf>
    <xf numFmtId="164" fontId="0" fillId="0" borderId="0" xfId="0" applyNumberFormat="1" applyFill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9" fillId="0" borderId="0" xfId="0" applyNumberFormat="1" applyFont="1" applyAlignment="1">
      <alignment horizontal="left" vertical="top"/>
    </xf>
    <xf numFmtId="164" fontId="0" fillId="0" borderId="0" xfId="0" applyAlignment="1">
      <alignment/>
    </xf>
    <xf numFmtId="165" fontId="8" fillId="0" borderId="0" xfId="0" applyNumberFormat="1" applyFont="1" applyAlignment="1">
      <alignment/>
    </xf>
    <xf numFmtId="166" fontId="10" fillId="0" borderId="4" xfId="0" applyNumberFormat="1" applyFont="1" applyBorder="1" applyAlignment="1">
      <alignment horizontal="left"/>
    </xf>
    <xf numFmtId="166" fontId="10" fillId="0" borderId="4" xfId="0" applyNumberFormat="1" applyFont="1" applyBorder="1" applyAlignment="1">
      <alignment horizontal="right"/>
    </xf>
    <xf numFmtId="166" fontId="11" fillId="0" borderId="0" xfId="0" applyNumberFormat="1" applyFont="1" applyAlignment="1">
      <alignment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4" fontId="12" fillId="0" borderId="0" xfId="0" applyFont="1" applyAlignment="1">
      <alignment/>
    </xf>
    <xf numFmtId="166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66" fontId="12" fillId="0" borderId="0" xfId="0" applyNumberFormat="1" applyFont="1" applyAlignment="1">
      <alignment horizontal="left" vertical="top"/>
    </xf>
    <xf numFmtId="164" fontId="14" fillId="0" borderId="0" xfId="0" applyFont="1" applyAlignment="1">
      <alignment/>
    </xf>
    <xf numFmtId="166" fontId="15" fillId="0" borderId="0" xfId="0" applyNumberFormat="1" applyFont="1" applyAlignment="1">
      <alignment horizontal="left" indent="1"/>
    </xf>
    <xf numFmtId="167" fontId="15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17" fillId="0" borderId="0" xfId="0" applyNumberFormat="1" applyFont="1" applyAlignment="1">
      <alignment horizontal="left" indent="2"/>
    </xf>
    <xf numFmtId="167" fontId="17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6" fontId="10" fillId="0" borderId="0" xfId="0" applyNumberFormat="1" applyFont="1" applyAlignment="1">
      <alignment horizontal="left" indent="3"/>
    </xf>
    <xf numFmtId="167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21" fillId="0" borderId="5" xfId="0" applyFont="1" applyBorder="1" applyAlignment="1">
      <alignment horizontal="left"/>
    </xf>
    <xf numFmtId="167" fontId="21" fillId="0" borderId="5" xfId="0" applyNumberFormat="1" applyFont="1" applyBorder="1" applyAlignment="1">
      <alignment/>
    </xf>
    <xf numFmtId="167" fontId="20" fillId="0" borderId="0" xfId="0" applyNumberFormat="1" applyFont="1" applyAlignment="1">
      <alignment/>
    </xf>
    <xf numFmtId="164" fontId="21" fillId="0" borderId="0" xfId="0" applyFont="1" applyAlignment="1">
      <alignment horizontal="left"/>
    </xf>
    <xf numFmtId="167" fontId="21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 indent="1"/>
    </xf>
    <xf numFmtId="167" fontId="2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vertical="top"/>
    </xf>
    <xf numFmtId="166" fontId="24" fillId="0" borderId="0" xfId="0" applyNumberFormat="1" applyFont="1" applyAlignment="1">
      <alignment horizontal="center" vertical="top"/>
    </xf>
    <xf numFmtId="166" fontId="24" fillId="0" borderId="0" xfId="0" applyNumberFormat="1" applyFont="1" applyAlignment="1">
      <alignment horizontal="left" vertical="top"/>
    </xf>
    <xf numFmtId="166" fontId="24" fillId="0" borderId="0" xfId="0" applyNumberFormat="1" applyFont="1" applyAlignment="1">
      <alignment horizontal="left" vertical="top" wrapText="1"/>
    </xf>
    <xf numFmtId="171" fontId="25" fillId="0" borderId="0" xfId="0" applyNumberFormat="1" applyFont="1" applyFill="1" applyBorder="1" applyAlignment="1">
      <alignment horizontal="right" vertical="top"/>
    </xf>
    <xf numFmtId="168" fontId="24" fillId="0" borderId="0" xfId="0" applyNumberFormat="1" applyFont="1" applyAlignment="1">
      <alignment horizontal="right" vertical="top"/>
    </xf>
    <xf numFmtId="167" fontId="24" fillId="0" borderId="0" xfId="0" applyNumberFormat="1" applyFont="1" applyAlignment="1">
      <alignment horizontal="right" vertical="top"/>
    </xf>
    <xf numFmtId="172" fontId="24" fillId="0" borderId="0" xfId="0" applyNumberFormat="1" applyFont="1" applyAlignment="1">
      <alignment horizontal="right" vertical="top"/>
    </xf>
    <xf numFmtId="171" fontId="8" fillId="0" borderId="0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64" fontId="26" fillId="0" borderId="0" xfId="0" applyFont="1" applyAlignment="1">
      <alignment/>
    </xf>
    <xf numFmtId="166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left"/>
    </xf>
    <xf numFmtId="166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171" fontId="13" fillId="0" borderId="0" xfId="0" applyNumberFormat="1" applyFont="1" applyFill="1" applyBorder="1" applyAlignment="1">
      <alignment/>
    </xf>
    <xf numFmtId="168" fontId="13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171" fontId="15" fillId="0" borderId="0" xfId="0" applyNumberFormat="1" applyFont="1" applyFill="1" applyBorder="1" applyAlignment="1">
      <alignment/>
    </xf>
    <xf numFmtId="168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left"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66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171" fontId="17" fillId="0" borderId="0" xfId="0" applyNumberFormat="1" applyFont="1" applyFill="1" applyBorder="1" applyAlignment="1">
      <alignment/>
    </xf>
    <xf numFmtId="168" fontId="17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6" fontId="17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left"/>
    </xf>
    <xf numFmtId="171" fontId="10" fillId="0" borderId="0" xfId="0" applyNumberFormat="1" applyFont="1" applyFill="1" applyBorder="1" applyAlignment="1">
      <alignment/>
    </xf>
    <xf numFmtId="168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27" fillId="0" borderId="6" xfId="0" applyNumberFormat="1" applyFont="1" applyBorder="1" applyAlignment="1">
      <alignment horizontal="right" vertical="top"/>
    </xf>
    <xf numFmtId="166" fontId="27" fillId="0" borderId="6" xfId="0" applyNumberFormat="1" applyFont="1" applyBorder="1" applyAlignment="1">
      <alignment horizontal="center" vertical="top"/>
    </xf>
    <xf numFmtId="166" fontId="27" fillId="0" borderId="6" xfId="0" applyNumberFormat="1" applyFont="1" applyBorder="1" applyAlignment="1">
      <alignment horizontal="left" vertical="top"/>
    </xf>
    <xf numFmtId="164" fontId="27" fillId="0" borderId="6" xfId="0" applyNumberFormat="1" applyFont="1" applyBorder="1" applyAlignment="1">
      <alignment horizontal="left" vertical="top" wrapText="1"/>
    </xf>
    <xf numFmtId="171" fontId="28" fillId="0" borderId="6" xfId="0" applyNumberFormat="1" applyFont="1" applyFill="1" applyBorder="1" applyAlignment="1">
      <alignment horizontal="right" vertical="top"/>
    </xf>
    <xf numFmtId="170" fontId="27" fillId="0" borderId="6" xfId="0" applyNumberFormat="1" applyFont="1" applyBorder="1" applyAlignment="1">
      <alignment horizontal="right" vertical="top"/>
    </xf>
    <xf numFmtId="168" fontId="27" fillId="0" borderId="6" xfId="0" applyNumberFormat="1" applyFont="1" applyBorder="1" applyAlignment="1">
      <alignment horizontal="right" vertical="top"/>
    </xf>
    <xf numFmtId="167" fontId="27" fillId="0" borderId="6" xfId="0" applyNumberFormat="1" applyFont="1" applyBorder="1" applyAlignment="1">
      <alignment horizontal="right" vertical="top"/>
    </xf>
    <xf numFmtId="172" fontId="27" fillId="0" borderId="6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ázev" xfId="20"/>
    <cellStyle name="Excel_BuiltIn_Nadpis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customWidth="1"/>
    <col min="9" max="9" width="20.00390625" style="0" customWidth="1"/>
  </cols>
  <sheetData>
    <row r="1" spans="1:2" s="3" customFormat="1" ht="22.5">
      <c r="A1" s="1" t="s">
        <v>0</v>
      </c>
      <c r="B1" s="2"/>
    </row>
    <row r="2" spans="1:2" ht="30" customHeight="1">
      <c r="A2" s="4"/>
      <c r="B2" s="5"/>
    </row>
    <row r="3" spans="1:2" ht="18.75">
      <c r="A3" s="6" t="s">
        <v>1</v>
      </c>
      <c r="B3" s="5"/>
    </row>
    <row r="4" spans="1:2" ht="12.75">
      <c r="A4" s="7" t="s">
        <v>2</v>
      </c>
      <c r="B4" s="8"/>
    </row>
    <row r="5" spans="1:2" ht="12.75">
      <c r="A5" s="7" t="s">
        <v>1</v>
      </c>
      <c r="B5" s="8" t="s">
        <v>3</v>
      </c>
    </row>
    <row r="6" spans="1:2" ht="12.75">
      <c r="A6" s="7" t="s">
        <v>4</v>
      </c>
      <c r="B6" s="8"/>
    </row>
    <row r="7" spans="1:2" ht="12.75">
      <c r="A7" s="7" t="s">
        <v>5</v>
      </c>
      <c r="B7" s="8"/>
    </row>
    <row r="8" spans="1:2" ht="12.75">
      <c r="A8" s="9" t="s">
        <v>6</v>
      </c>
      <c r="B8" s="10"/>
    </row>
    <row r="9" spans="1:2" ht="30" customHeight="1">
      <c r="A9" s="11"/>
      <c r="B9" s="5"/>
    </row>
    <row r="10" spans="1:2" ht="18.75">
      <c r="A10" s="6" t="s">
        <v>7</v>
      </c>
      <c r="B10" s="5"/>
    </row>
    <row r="11" spans="1:2" ht="12.75">
      <c r="A11" s="7" t="s">
        <v>8</v>
      </c>
      <c r="B11" s="8"/>
    </row>
    <row r="12" spans="1:2" ht="12.75">
      <c r="A12" s="9" t="s">
        <v>6</v>
      </c>
      <c r="B12" s="10"/>
    </row>
    <row r="13" spans="1:2" ht="12.75">
      <c r="A13" s="4"/>
      <c r="B13" s="5"/>
    </row>
    <row r="14" spans="1:2" ht="30" customHeight="1">
      <c r="A14" s="6" t="s">
        <v>9</v>
      </c>
      <c r="B14" s="5"/>
    </row>
    <row r="15" spans="1:2" ht="19.5" customHeight="1">
      <c r="A15" s="9" t="s">
        <v>10</v>
      </c>
      <c r="B15" s="10" t="s">
        <v>11</v>
      </c>
    </row>
    <row r="16" spans="1:2" ht="12.75">
      <c r="A16" s="9" t="s">
        <v>12</v>
      </c>
      <c r="B16" s="10" t="s">
        <v>13</v>
      </c>
    </row>
    <row r="17" ht="23.25" customHeight="1"/>
    <row r="18" ht="18.75">
      <c r="A18" s="6" t="s">
        <v>14</v>
      </c>
    </row>
    <row r="19" spans="1:2" ht="12.75">
      <c r="A19" s="12" t="s">
        <v>15</v>
      </c>
      <c r="B19" t="s">
        <v>16</v>
      </c>
    </row>
    <row r="20" ht="12.75">
      <c r="B20" t="s">
        <v>17</v>
      </c>
    </row>
    <row r="21" spans="2:7" ht="13.5">
      <c r="B21" t="s">
        <v>18</v>
      </c>
      <c r="G21" s="13"/>
    </row>
    <row r="22" spans="2:7" ht="12.75">
      <c r="B22" t="s">
        <v>19</v>
      </c>
      <c r="G22" s="14"/>
    </row>
    <row r="23" ht="12.75">
      <c r="G23" s="14"/>
    </row>
    <row r="24" spans="1:7" ht="18.75">
      <c r="A24" s="6" t="s">
        <v>20</v>
      </c>
      <c r="G24" s="13"/>
    </row>
    <row r="25" ht="12.75">
      <c r="A25" s="7" t="s">
        <v>21</v>
      </c>
    </row>
    <row r="26" ht="12.75">
      <c r="A26" s="7" t="s">
        <v>22</v>
      </c>
    </row>
    <row r="27" ht="12.75">
      <c r="A27" s="7" t="s">
        <v>23</v>
      </c>
    </row>
  </sheetData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B1">
      <selection activeCell="B1" sqref="B1"/>
    </sheetView>
  </sheetViews>
  <sheetFormatPr defaultColWidth="9.140625" defaultRowHeight="12.75" outlineLevelRow="3"/>
  <cols>
    <col min="1" max="1" width="0" style="0" hidden="1" customWidth="1"/>
    <col min="2" max="2" width="80.7109375" style="0" customWidth="1"/>
    <col min="3" max="3" width="15.7109375" style="0" customWidth="1"/>
    <col min="4" max="6" width="0" style="0" hidden="1" customWidth="1"/>
  </cols>
  <sheetData>
    <row r="1" spans="1:7" ht="15.75" customHeight="1">
      <c r="A1" s="15"/>
      <c r="C1" s="16"/>
      <c r="D1" s="17"/>
      <c r="E1" s="18"/>
      <c r="F1" s="16"/>
      <c r="G1" s="19"/>
    </row>
    <row r="2" spans="1:7" ht="14.25" customHeight="1">
      <c r="A2" s="20">
        <v>0</v>
      </c>
      <c r="B2" s="21"/>
      <c r="C2" s="16"/>
      <c r="D2" s="17"/>
      <c r="E2" s="18"/>
      <c r="F2" s="16"/>
      <c r="G2" s="19"/>
    </row>
    <row r="3" spans="1:7" ht="12.75">
      <c r="A3" s="20">
        <v>0</v>
      </c>
      <c r="B3" s="22" t="s">
        <v>8</v>
      </c>
      <c r="C3" s="23" t="s">
        <v>24</v>
      </c>
      <c r="D3" s="23" t="s">
        <v>25</v>
      </c>
      <c r="E3" s="23" t="s">
        <v>22</v>
      </c>
      <c r="F3" s="23" t="s">
        <v>26</v>
      </c>
      <c r="G3" s="24"/>
    </row>
    <row r="4" spans="1:7" ht="12.75">
      <c r="A4" s="20">
        <v>0</v>
      </c>
      <c r="B4" s="25"/>
      <c r="C4" s="26"/>
      <c r="D4" s="26"/>
      <c r="E4" s="26"/>
      <c r="F4" s="26"/>
      <c r="G4" s="24"/>
    </row>
    <row r="5" spans="1:7" ht="12.75" hidden="1">
      <c r="A5" s="20">
        <v>0</v>
      </c>
      <c r="B5" s="27"/>
      <c r="C5" s="28"/>
      <c r="D5" s="29"/>
      <c r="E5" s="29"/>
      <c r="F5" s="28"/>
      <c r="G5" s="24"/>
    </row>
    <row r="6" spans="2:7" s="30" customFormat="1" ht="17.25" customHeight="1">
      <c r="B6" s="31" t="str">
        <f>IF(Zakazka!$J$5=0,"",Zakazka!$J$5)</f>
        <v>A_00: Základní rozpočet</v>
      </c>
      <c r="C6" s="32">
        <f>IF(Zakazka!$P$5=0,"",Zakazka!$P$5)</f>
      </c>
      <c r="D6" s="33">
        <f>IF(Zakazka!$R$5=0,"",Zakazka!$R$5)</f>
        <v>55.96954811999999</v>
      </c>
      <c r="E6" s="32">
        <f>IF(Zakazka!$V$5=0,"",Zakazka!$V$5)</f>
      </c>
      <c r="F6" s="32">
        <f>IF(Zakazka!$W$5=0,"",Zakazka!$W$5)</f>
      </c>
      <c r="G6" s="34"/>
    </row>
    <row r="7" spans="2:6" s="35" customFormat="1" ht="16.5" customHeight="1" outlineLevel="1">
      <c r="B7" s="36" t="str">
        <f>IF(Zakazka!$J$6=0,"",Zakazka!$J$6)</f>
        <v>SO_01: Stavební úpravy</v>
      </c>
      <c r="C7" s="37">
        <f>IF(Zakazka!$P$6=0,"",Zakazka!$P$6)</f>
      </c>
      <c r="D7" s="38">
        <f>IF(Zakazka!$R$6=0,"",Zakazka!$R$6)</f>
        <v>55.96954811999999</v>
      </c>
      <c r="E7" s="37">
        <f>IF(Zakazka!$V$6=0,"",Zakazka!$V$6)</f>
      </c>
      <c r="F7" s="37">
        <f>IF(Zakazka!$W$6=0,"",Zakazka!$W$6)</f>
      </c>
    </row>
    <row r="8" spans="2:6" s="39" customFormat="1" ht="15.75" customHeight="1" outlineLevel="2">
      <c r="B8" s="40" t="str">
        <f>IF(Zakazka!$J$7=0,"",Zakazka!$J$7)</f>
        <v>H: Oddíly prací HSV</v>
      </c>
      <c r="C8" s="41">
        <f>IF(Zakazka!$P$7=0,"",Zakazka!$P$7)</f>
      </c>
      <c r="D8" s="42">
        <f>IF(Zakazka!$R$7=0,"",Zakazka!$R$7)</f>
        <v>51.76283046999999</v>
      </c>
      <c r="E8" s="41">
        <f>IF(Zakazka!$V$7=0,"",Zakazka!$V$7)</f>
      </c>
      <c r="F8" s="41">
        <f>IF(Zakazka!$W$7=0,"",Zakazka!$W$7)</f>
      </c>
    </row>
    <row r="9" spans="2:6" s="43" customFormat="1" ht="15" customHeight="1" outlineLevel="3">
      <c r="B9" s="44" t="str">
        <f>IF(Zakazka!$J$8=0,"",Zakazka!$J$8)</f>
        <v>001.: Zemní práce</v>
      </c>
      <c r="C9" s="45">
        <f>IF(Zakazka!$P$8=0,"",Zakazka!$P$8)</f>
      </c>
      <c r="D9" s="46">
        <f>IF(Zakazka!$R$8=0,"",Zakazka!$R$8)</f>
      </c>
      <c r="E9" s="45">
        <f>IF(Zakazka!$V$8=0,"",Zakazka!$V$8)</f>
      </c>
      <c r="F9" s="45">
        <f>IF(Zakazka!$W$8=0,"",Zakazka!$W$8)</f>
      </c>
    </row>
    <row r="10" spans="2:6" s="43" customFormat="1" ht="15" customHeight="1" outlineLevel="3">
      <c r="B10" s="44" t="str">
        <f>IF(Zakazka!$J$21=0,"",Zakazka!$J$21)</f>
        <v>002.: Základy</v>
      </c>
      <c r="C10" s="45">
        <f>IF(Zakazka!$P$21=0,"",Zakazka!$P$21)</f>
      </c>
      <c r="D10" s="46">
        <f>IF(Zakazka!$R$21=0,"",Zakazka!$R$21)</f>
        <v>38.72538277999999</v>
      </c>
      <c r="E10" s="45">
        <f>IF(Zakazka!$V$21=0,"",Zakazka!$V$21)</f>
      </c>
      <c r="F10" s="45">
        <f>IF(Zakazka!$W$21=0,"",Zakazka!$W$21)</f>
      </c>
    </row>
    <row r="11" spans="2:6" s="43" customFormat="1" ht="15" customHeight="1" outlineLevel="3">
      <c r="B11" s="44" t="str">
        <f>IF(Zakazka!$J$29=0,"",Zakazka!$J$29)</f>
        <v>005.: Komunikace</v>
      </c>
      <c r="C11" s="45">
        <f>IF(Zakazka!$P$29=0,"",Zakazka!$P$29)</f>
      </c>
      <c r="D11" s="46">
        <f>IF(Zakazka!$R$29=0,"",Zakazka!$R$29)</f>
        <v>11.55937624</v>
      </c>
      <c r="E11" s="45">
        <f>IF(Zakazka!$V$29=0,"",Zakazka!$V$29)</f>
      </c>
      <c r="F11" s="45">
        <f>IF(Zakazka!$W$29=0,"",Zakazka!$W$29)</f>
      </c>
    </row>
    <row r="12" spans="2:6" s="43" customFormat="1" ht="15" customHeight="1" outlineLevel="3">
      <c r="B12" s="44" t="str">
        <f>IF(Zakazka!$J$39=0,"",Zakazka!$J$39)</f>
        <v>006.: Úpravy povrchů</v>
      </c>
      <c r="C12" s="45">
        <f>IF(Zakazka!$P$39=0,"",Zakazka!$P$39)</f>
      </c>
      <c r="D12" s="46">
        <f>IF(Zakazka!$R$39=0,"",Zakazka!$R$39)</f>
        <v>1.47707145</v>
      </c>
      <c r="E12" s="45">
        <f>IF(Zakazka!$V$39=0,"",Zakazka!$V$39)</f>
      </c>
      <c r="F12" s="45">
        <f>IF(Zakazka!$W$39=0,"",Zakazka!$W$39)</f>
      </c>
    </row>
    <row r="13" spans="2:6" s="43" customFormat="1" ht="15" customHeight="1" outlineLevel="3">
      <c r="B13" s="44" t="str">
        <f>IF(Zakazka!$J$47=0,"",Zakazka!$J$47)</f>
        <v>009.: Ostatní konstrukce a práce</v>
      </c>
      <c r="C13" s="45">
        <f>IF(Zakazka!$P$47=0,"",Zakazka!$P$47)</f>
      </c>
      <c r="D13" s="46">
        <f>IF(Zakazka!$R$47=0,"",Zakazka!$R$47)</f>
        <v>0.001</v>
      </c>
      <c r="E13" s="45">
        <f>IF(Zakazka!$V$47=0,"",Zakazka!$V$47)</f>
      </c>
      <c r="F13" s="45">
        <f>IF(Zakazka!$W$47=0,"",Zakazka!$W$47)</f>
      </c>
    </row>
    <row r="14" spans="2:6" s="43" customFormat="1" ht="15" customHeight="1" outlineLevel="3">
      <c r="B14" s="44" t="str">
        <f>IF(Zakazka!$J$50=0,"",Zakazka!$J$50)</f>
        <v>091.: Bourací práce a demolice</v>
      </c>
      <c r="C14" s="45">
        <f>IF(Zakazka!$P$50=0,"",Zakazka!$P$50)</f>
      </c>
      <c r="D14" s="46">
        <f>IF(Zakazka!$R$50=0,"",Zakazka!$R$50)</f>
      </c>
      <c r="E14" s="45">
        <f>IF(Zakazka!$V$50=0,"",Zakazka!$V$50)</f>
      </c>
      <c r="F14" s="45">
        <f>IF(Zakazka!$W$50=0,"",Zakazka!$W$50)</f>
      </c>
    </row>
    <row r="15" spans="2:6" s="43" customFormat="1" ht="15" customHeight="1" outlineLevel="3">
      <c r="B15" s="44" t="str">
        <f>IF(Zakazka!$J$61=0,"",Zakazka!$J$61)</f>
        <v>099.: Přesun hmot HSV</v>
      </c>
      <c r="C15" s="45">
        <f>IF(Zakazka!$P$61=0,"",Zakazka!$P$61)</f>
      </c>
      <c r="D15" s="46">
        <f>IF(Zakazka!$R$61=0,"",Zakazka!$R$61)</f>
      </c>
      <c r="E15" s="45">
        <f>IF(Zakazka!$V$61=0,"",Zakazka!$V$61)</f>
      </c>
      <c r="F15" s="45">
        <f>IF(Zakazka!$W$61=0,"",Zakazka!$W$61)</f>
      </c>
    </row>
    <row r="16" spans="2:6" s="39" customFormat="1" ht="15.75" customHeight="1" outlineLevel="2">
      <c r="B16" s="40" t="str">
        <f>IF(Zakazka!$J$65=0,"",Zakazka!$J$65)</f>
        <v>P: Oddíly prací PSV</v>
      </c>
      <c r="C16" s="41">
        <f>IF(Zakazka!$P$65=0,"",Zakazka!$P$65)</f>
      </c>
      <c r="D16" s="42">
        <f>IF(Zakazka!$R$65=0,"",Zakazka!$R$65)</f>
        <v>4.20671765</v>
      </c>
      <c r="E16" s="41">
        <f>IF(Zakazka!$V$65=0,"",Zakazka!$V$65)</f>
      </c>
      <c r="F16" s="41">
        <f>IF(Zakazka!$W$65=0,"",Zakazka!$W$65)</f>
      </c>
    </row>
    <row r="17" spans="2:6" s="43" customFormat="1" ht="15" customHeight="1" outlineLevel="3">
      <c r="B17" s="44" t="str">
        <f>IF(Zakazka!$J$66=0,"",Zakazka!$J$66)</f>
        <v>762.: Konstrukce tesařské</v>
      </c>
      <c r="C17" s="45">
        <f>IF(Zakazka!$P$66=0,"",Zakazka!$P$66)</f>
      </c>
      <c r="D17" s="46">
        <f>IF(Zakazka!$R$66=0,"",Zakazka!$R$66)</f>
        <v>3.9324986500000003</v>
      </c>
      <c r="E17" s="45">
        <f>IF(Zakazka!$V$66=0,"",Zakazka!$V$66)</f>
      </c>
      <c r="F17" s="45">
        <f>IF(Zakazka!$W$66=0,"",Zakazka!$W$66)</f>
      </c>
    </row>
    <row r="18" spans="2:6" s="43" customFormat="1" ht="15" customHeight="1" outlineLevel="3">
      <c r="B18" s="44" t="str">
        <f>IF(Zakazka!$J$84=0,"",Zakazka!$J$84)</f>
        <v>764.: Konstrukce klempířské</v>
      </c>
      <c r="C18" s="45">
        <f>IF(Zakazka!$P$84=0,"",Zakazka!$P$84)</f>
      </c>
      <c r="D18" s="46">
        <f>IF(Zakazka!$R$84=0,"",Zakazka!$R$84)</f>
        <v>0.141837</v>
      </c>
      <c r="E18" s="45">
        <f>IF(Zakazka!$V$84=0,"",Zakazka!$V$84)</f>
      </c>
      <c r="F18" s="45">
        <f>IF(Zakazka!$W$84=0,"",Zakazka!$W$84)</f>
      </c>
    </row>
    <row r="19" spans="2:6" s="43" customFormat="1" ht="15" customHeight="1" outlineLevel="3">
      <c r="B19" s="44" t="str">
        <f>IF(Zakazka!$J$96=0,"",Zakazka!$J$96)</f>
        <v>765.: Krytiny tvrdé</v>
      </c>
      <c r="C19" s="45">
        <f>IF(Zakazka!$P$96=0,"",Zakazka!$P$96)</f>
      </c>
      <c r="D19" s="46">
        <f>IF(Zakazka!$R$96=0,"",Zakazka!$R$96)</f>
        <v>0.123082</v>
      </c>
      <c r="E19" s="45">
        <f>IF(Zakazka!$V$96=0,"",Zakazka!$V$96)</f>
      </c>
      <c r="F19" s="45">
        <f>IF(Zakazka!$W$96=0,"",Zakazka!$W$96)</f>
      </c>
    </row>
    <row r="20" spans="2:6" s="43" customFormat="1" ht="15" customHeight="1" outlineLevel="3">
      <c r="B20" s="44" t="str">
        <f>IF(Zakazka!$J$100=0,"",Zakazka!$J$100)</f>
        <v>766.: Konstrukce truhlářské</v>
      </c>
      <c r="C20" s="45">
        <f>IF(Zakazka!$P$100=0,"",Zakazka!$P$100)</f>
      </c>
      <c r="D20" s="46">
        <f>IF(Zakazka!$R$100=0,"",Zakazka!$R$100)</f>
      </c>
      <c r="E20" s="45">
        <f>IF(Zakazka!$V$100=0,"",Zakazka!$V$100)</f>
      </c>
      <c r="F20" s="45">
        <f>IF(Zakazka!$W$100=0,"",Zakazka!$W$100)</f>
      </c>
    </row>
    <row r="21" spans="2:6" s="43" customFormat="1" ht="15" customHeight="1" outlineLevel="3">
      <c r="B21" s="44" t="str">
        <f>IF(Zakazka!$J$103=0,"",Zakazka!$J$103)</f>
        <v>767.: Konstrukce zámečnické</v>
      </c>
      <c r="C21" s="45">
        <f>IF(Zakazka!$P$103=0,"",Zakazka!$P$103)</f>
      </c>
      <c r="D21" s="46">
        <f>IF(Zakazka!$R$103=0,"",Zakazka!$R$103)</f>
      </c>
      <c r="E21" s="45">
        <f>IF(Zakazka!$V$103=0,"",Zakazka!$V$103)</f>
      </c>
      <c r="F21" s="45">
        <f>IF(Zakazka!$W$103=0,"",Zakazka!$W$103)</f>
      </c>
    </row>
    <row r="22" spans="2:6" s="43" customFormat="1" ht="15" customHeight="1" outlineLevel="3">
      <c r="B22" s="44" t="str">
        <f>IF(Zakazka!$J$106=0,"",Zakazka!$J$106)</f>
        <v>784.: Malby</v>
      </c>
      <c r="C22" s="45">
        <f>IF(Zakazka!$P$106=0,"",Zakazka!$P$106)</f>
      </c>
      <c r="D22" s="46">
        <f>IF(Zakazka!$R$106=0,"",Zakazka!$R$106)</f>
        <v>0.0093</v>
      </c>
      <c r="E22" s="45">
        <f>IF(Zakazka!$V$106=0,"",Zakazka!$V$106)</f>
      </c>
      <c r="F22" s="45">
        <f>IF(Zakazka!$W$106=0,"",Zakazka!$W$106)</f>
      </c>
    </row>
    <row r="23" spans="2:6" s="39" customFormat="1" ht="15.75" customHeight="1" outlineLevel="2">
      <c r="B23" s="40" t="str">
        <f>IF(Zakazka!$J$110=0,"",Zakazka!$J$110)</f>
        <v>V: Oddíly VRN</v>
      </c>
      <c r="C23" s="41">
        <f>IF(Zakazka!$P$110=0,"",Zakazka!$P$110)</f>
      </c>
      <c r="D23" s="42">
        <f>IF(Zakazka!$R$110=0,"",Zakazka!$R$110)</f>
      </c>
      <c r="E23" s="41">
        <f>IF(Zakazka!$V$110=0,"",Zakazka!$V$110)</f>
      </c>
      <c r="F23" s="41">
        <f>IF(Zakazka!$W$110=0,"",Zakazka!$W$110)</f>
      </c>
    </row>
    <row r="24" spans="2:6" s="43" customFormat="1" ht="15" customHeight="1" outlineLevel="3">
      <c r="B24" s="44" t="str">
        <f>IF(Zakazka!$J$111=0,"",Zakazka!$J$111)</f>
        <v>OST.: Ostatní náklady</v>
      </c>
      <c r="C24" s="45">
        <f>IF(Zakazka!$P$111=0,"",Zakazka!$P$111)</f>
      </c>
      <c r="D24" s="46">
        <f>IF(Zakazka!$R$111=0,"",Zakazka!$R$111)</f>
      </c>
      <c r="E24" s="45">
        <f>IF(Zakazka!$V$111=0,"",Zakazka!$V$111)</f>
      </c>
      <c r="F24" s="45">
        <f>IF(Zakazka!$W$111=0,"",Zakazka!$W$111)</f>
      </c>
    </row>
    <row r="25" spans="2:6" s="43" customFormat="1" ht="15" customHeight="1" outlineLevel="3">
      <c r="B25" s="44" t="str">
        <f>IF(Zakazka!$J$115=0,"",Zakazka!$J$115)</f>
        <v>VRN.: Vedlejší náklady</v>
      </c>
      <c r="C25" s="45">
        <f>IF(Zakazka!$P$115=0,"",Zakazka!$P$115)</f>
      </c>
      <c r="D25" s="46">
        <f>IF(Zakazka!$R$115=0,"",Zakazka!$R$115)</f>
      </c>
      <c r="E25" s="45">
        <f>IF(Zakazka!$V$115=0,"",Zakazka!$V$115)</f>
      </c>
      <c r="F25" s="45">
        <f>IF(Zakazka!$W$115=0,"",Zakazka!$W$115)</f>
      </c>
    </row>
    <row r="26" ht="12.75" outlineLevel="3">
      <c r="B26" s="47"/>
    </row>
    <row r="27" spans="1:4" s="48" customFormat="1" ht="13.5">
      <c r="A27" s="48">
        <f>SUM(A29:A31)</f>
        <v>0</v>
      </c>
      <c r="B27" s="49" t="s">
        <v>27</v>
      </c>
      <c r="C27" s="50">
        <f>SUBTOTAL(9,C6:C26)/4</f>
        <v>0</v>
      </c>
      <c r="D27" s="51"/>
    </row>
    <row r="28" spans="2:3" s="48" customFormat="1" ht="13.5">
      <c r="B28" s="52" t="s">
        <v>22</v>
      </c>
      <c r="C28" s="53">
        <f>SUBTOTAL(9,C29:C30)</f>
        <v>0</v>
      </c>
    </row>
    <row r="29" spans="1:3" s="54" customFormat="1" ht="12.75">
      <c r="A29" s="54">
        <f>SUMIF(__SAZBA__,A4,__CENA__)</f>
        <v>0</v>
      </c>
      <c r="B29" s="55">
        <f>IF(A29=0,"","DPH "&amp;A4&amp;" % ze základny: "&amp;TEXT(A29,"# ##0"))</f>
      </c>
      <c r="C29" s="56">
        <f>IF(A29=0,"",A29*A4/100)</f>
      </c>
    </row>
    <row r="30" spans="1:3" s="54" customFormat="1" ht="12.75">
      <c r="A30" s="54">
        <f>SUMIF(__SAZBA__,A5,__CENA__)</f>
        <v>0</v>
      </c>
      <c r="B30" s="55">
        <f>IF(A30=0,"","DPH "&amp;A5&amp;" % ze základny: "&amp;TEXT(A30,"# ##0"))</f>
      </c>
      <c r="C30" s="56">
        <f>IF(A30=0,"",A30*A5/100)</f>
      </c>
    </row>
    <row r="31" spans="1:3" s="54" customFormat="1" ht="12.75">
      <c r="A31" s="57">
        <f>ROUND(C27-A29-A30,0)</f>
        <v>0</v>
      </c>
      <c r="B31" s="55">
        <f>IF(A31=0,"","DPH "&amp;0&amp;" % ze základny: "&amp;TEXT(A31,"# ##0"))</f>
      </c>
      <c r="C31" s="56">
        <f>IF(A31=0,"",A31*0/100)</f>
      </c>
    </row>
    <row r="32" spans="2:3" s="48" customFormat="1" ht="13.5">
      <c r="B32" s="49" t="s">
        <v>28</v>
      </c>
      <c r="C32" s="50">
        <f>SUM(C27:C28)</f>
        <v>0</v>
      </c>
    </row>
  </sheetData>
  <printOptions/>
  <pageMargins left="0.7875" right="0.7875" top="0.7875" bottom="0.7875" header="0.5118055555555555" footer="0.39375"/>
  <pageSetup horizontalDpi="300" verticalDpi="300" orientation="landscape" paperSize="9" scale="90"/>
  <headerFooter alignWithMargins="0">
    <oddFooter>&amp;C&amp;8&amp;P z &amp;N&amp;R&amp;8&amp;F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F1">
      <selection activeCell="F1" sqref="F1"/>
    </sheetView>
  </sheetViews>
  <sheetFormatPr defaultColWidth="9.140625" defaultRowHeight="12.75" outlineLevelRow="4"/>
  <cols>
    <col min="1" max="5" width="0" style="0" hidden="1" customWidth="1"/>
    <col min="6" max="6" width="5.421875" style="58" customWidth="1"/>
    <col min="7" max="7" width="4.28125" style="59" customWidth="1"/>
    <col min="8" max="8" width="0" style="60" hidden="1" customWidth="1"/>
    <col min="9" max="9" width="10.00390625" style="60" customWidth="1"/>
    <col min="10" max="10" width="57.140625" style="61" customWidth="1"/>
    <col min="11" max="11" width="4.28125" style="59" customWidth="1"/>
    <col min="12" max="12" width="0" style="62" hidden="1" customWidth="1"/>
    <col min="13" max="13" width="0" style="63" hidden="1" customWidth="1"/>
    <col min="14" max="14" width="13.421875" style="62" customWidth="1"/>
    <col min="15" max="15" width="12.421875" style="63" customWidth="1"/>
    <col min="16" max="16" width="15.7109375" style="64" customWidth="1"/>
    <col min="17" max="17" width="0" style="65" hidden="1" customWidth="1"/>
    <col min="18" max="24" width="0" style="63" hidden="1" customWidth="1"/>
    <col min="25" max="26" width="0" style="60" hidden="1" customWidth="1"/>
    <col min="27" max="27" width="9.421875" style="0" customWidth="1"/>
  </cols>
  <sheetData>
    <row r="1" spans="6:26" ht="21" customHeight="1">
      <c r="F1" s="21"/>
      <c r="G1" s="16"/>
      <c r="H1" s="16"/>
      <c r="I1" s="16"/>
      <c r="J1" s="16"/>
      <c r="K1" s="16"/>
      <c r="L1" s="66"/>
      <c r="M1" s="18"/>
      <c r="N1" s="66"/>
      <c r="O1" s="18"/>
      <c r="P1" s="17"/>
      <c r="Q1" s="67"/>
      <c r="R1" s="18"/>
      <c r="S1" s="18"/>
      <c r="T1" s="18"/>
      <c r="U1" s="18"/>
      <c r="V1" s="18"/>
      <c r="W1" s="18"/>
      <c r="X1" s="18"/>
      <c r="Y1" s="16"/>
      <c r="Z1" s="16"/>
    </row>
    <row r="2" spans="6:26" ht="21" customHeight="1">
      <c r="F2" s="21"/>
      <c r="G2" s="16"/>
      <c r="H2" s="16"/>
      <c r="I2" s="16"/>
      <c r="J2" s="16"/>
      <c r="K2" s="16"/>
      <c r="L2" s="66"/>
      <c r="M2" s="18"/>
      <c r="N2" s="66"/>
      <c r="O2" s="18"/>
      <c r="P2" s="17"/>
      <c r="Q2" s="67"/>
      <c r="R2" s="18"/>
      <c r="S2" s="18"/>
      <c r="T2" s="18"/>
      <c r="U2" s="18"/>
      <c r="V2" s="18"/>
      <c r="W2" s="18"/>
      <c r="X2" s="18"/>
      <c r="Y2" s="16"/>
      <c r="Z2" s="16"/>
    </row>
    <row r="3" spans="6:26" s="68" customFormat="1" ht="12.75">
      <c r="F3" s="23" t="s">
        <v>29</v>
      </c>
      <c r="G3" s="69" t="s">
        <v>30</v>
      </c>
      <c r="H3" s="22" t="s">
        <v>31</v>
      </c>
      <c r="I3" s="22" t="s">
        <v>32</v>
      </c>
      <c r="J3" s="70" t="s">
        <v>8</v>
      </c>
      <c r="K3" s="69" t="s">
        <v>33</v>
      </c>
      <c r="L3" s="23" t="s">
        <v>34</v>
      </c>
      <c r="M3" s="23" t="s">
        <v>35</v>
      </c>
      <c r="N3" s="23" t="s">
        <v>36</v>
      </c>
      <c r="O3" s="23" t="s">
        <v>37</v>
      </c>
      <c r="P3" s="23" t="s">
        <v>24</v>
      </c>
      <c r="Q3" s="23" t="s">
        <v>38</v>
      </c>
      <c r="R3" s="23" t="s">
        <v>25</v>
      </c>
      <c r="S3" s="23" t="s">
        <v>39</v>
      </c>
      <c r="T3" s="23" t="s">
        <v>40</v>
      </c>
      <c r="U3" s="23" t="s">
        <v>41</v>
      </c>
      <c r="V3" s="23" t="s">
        <v>22</v>
      </c>
      <c r="W3" s="23" t="s">
        <v>26</v>
      </c>
      <c r="X3" s="70" t="s">
        <v>6</v>
      </c>
      <c r="Y3" s="22" t="s">
        <v>42</v>
      </c>
      <c r="Z3" s="22" t="s">
        <v>43</v>
      </c>
    </row>
    <row r="4" spans="6:26" ht="11.25" customHeight="1">
      <c r="F4" s="29"/>
      <c r="G4" s="71"/>
      <c r="H4" s="27"/>
      <c r="I4" s="27"/>
      <c r="J4" s="72"/>
      <c r="K4" s="7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73"/>
      <c r="Y4" s="27"/>
      <c r="Z4" s="27"/>
    </row>
    <row r="5" spans="6:26" s="30" customFormat="1" ht="18.75" customHeight="1">
      <c r="F5" s="74"/>
      <c r="G5" s="75"/>
      <c r="H5" s="76"/>
      <c r="I5" s="76"/>
      <c r="J5" s="76" t="s">
        <v>44</v>
      </c>
      <c r="K5" s="75"/>
      <c r="L5" s="77"/>
      <c r="M5" s="78"/>
      <c r="N5" s="77"/>
      <c r="O5" s="78"/>
      <c r="P5" s="32">
        <f>SUBTOTAL(9,P6:P121)</f>
        <v>0</v>
      </c>
      <c r="Q5" s="79"/>
      <c r="R5" s="33">
        <f>SUBTOTAL(9,R6:R121)</f>
        <v>55.96954811999999</v>
      </c>
      <c r="S5" s="78"/>
      <c r="T5" s="33">
        <f>SUBTOTAL(9,T6:T121)</f>
        <v>0.365175</v>
      </c>
      <c r="U5" s="78"/>
      <c r="V5" s="32">
        <f>SUBTOTAL(9,V6:V121)</f>
        <v>0</v>
      </c>
      <c r="W5" s="32">
        <f>SUBTOTAL(9,W6:W121)</f>
        <v>0</v>
      </c>
      <c r="X5" s="80"/>
      <c r="Y5" s="31"/>
      <c r="Z5" s="31"/>
    </row>
    <row r="6" spans="6:26" s="35" customFormat="1" ht="18" customHeight="1" outlineLevel="1">
      <c r="F6" s="81"/>
      <c r="G6" s="82"/>
      <c r="H6" s="83"/>
      <c r="I6" s="83"/>
      <c r="J6" s="83" t="s">
        <v>45</v>
      </c>
      <c r="K6" s="82"/>
      <c r="L6" s="84"/>
      <c r="M6" s="85"/>
      <c r="N6" s="84"/>
      <c r="O6" s="85"/>
      <c r="P6" s="37">
        <f>SUBTOTAL(9,P7:P120)</f>
        <v>0</v>
      </c>
      <c r="Q6" s="86"/>
      <c r="R6" s="38">
        <f>SUBTOTAL(9,R7:R120)</f>
        <v>55.96954811999999</v>
      </c>
      <c r="S6" s="85"/>
      <c r="T6" s="38">
        <f>SUBTOTAL(9,T7:T120)</f>
        <v>0.365175</v>
      </c>
      <c r="U6" s="85"/>
      <c r="V6" s="37">
        <f>SUBTOTAL(9,V7:V120)</f>
        <v>0</v>
      </c>
      <c r="W6" s="37">
        <f>SUBTOTAL(9,W7:W120)</f>
        <v>0</v>
      </c>
      <c r="X6" s="87"/>
      <c r="Y6" s="88"/>
      <c r="Z6" s="88"/>
    </row>
    <row r="7" spans="6:26" s="89" customFormat="1" ht="17.25" customHeight="1" outlineLevel="2">
      <c r="F7" s="90"/>
      <c r="G7" s="91"/>
      <c r="H7" s="92"/>
      <c r="I7" s="92"/>
      <c r="J7" s="92" t="s">
        <v>46</v>
      </c>
      <c r="K7" s="91"/>
      <c r="L7" s="93"/>
      <c r="M7" s="94"/>
      <c r="N7" s="93"/>
      <c r="O7" s="94"/>
      <c r="P7" s="41">
        <f>SUBTOTAL(9,P8:P64)</f>
        <v>0</v>
      </c>
      <c r="Q7" s="95"/>
      <c r="R7" s="42">
        <f>SUBTOTAL(9,R8:R64)</f>
        <v>51.76283046999999</v>
      </c>
      <c r="S7" s="94"/>
      <c r="T7" s="42">
        <f>SUBTOTAL(9,T8:T64)</f>
        <v>0.365175</v>
      </c>
      <c r="U7" s="94"/>
      <c r="V7" s="41">
        <f>SUBTOTAL(9,V8:V64)</f>
        <v>0</v>
      </c>
      <c r="W7" s="41">
        <f>SUBTOTAL(9,W8:W64)</f>
        <v>0</v>
      </c>
      <c r="X7" s="96"/>
      <c r="Y7" s="97"/>
      <c r="Z7" s="97"/>
    </row>
    <row r="8" spans="6:26" s="98" customFormat="1" ht="16.5" customHeight="1" outlineLevel="3">
      <c r="F8" s="99"/>
      <c r="G8" s="71"/>
      <c r="H8" s="100"/>
      <c r="I8" s="100"/>
      <c r="J8" s="100" t="s">
        <v>47</v>
      </c>
      <c r="K8" s="71"/>
      <c r="L8" s="101"/>
      <c r="M8" s="102"/>
      <c r="N8" s="101"/>
      <c r="O8" s="102"/>
      <c r="P8" s="45">
        <f>SUBTOTAL(9,P9:P20)</f>
        <v>0</v>
      </c>
      <c r="Q8" s="103"/>
      <c r="R8" s="46">
        <f>SUBTOTAL(9,R9:R20)</f>
        <v>0</v>
      </c>
      <c r="S8" s="102"/>
      <c r="T8" s="46">
        <f>SUBTOTAL(9,T9:T20)</f>
        <v>0</v>
      </c>
      <c r="U8" s="102"/>
      <c r="V8" s="45">
        <f>SUBTOTAL(9,V9:V20)</f>
        <v>0</v>
      </c>
      <c r="W8" s="45">
        <f>SUBTOTAL(9,W9:W20)</f>
        <v>0</v>
      </c>
      <c r="X8" s="104"/>
      <c r="Y8" s="27"/>
      <c r="Z8" s="27"/>
    </row>
    <row r="9" spans="1:26" s="105" customFormat="1" ht="12" outlineLevel="4">
      <c r="A9" s="105" t="s">
        <v>48</v>
      </c>
      <c r="B9" s="105" t="s">
        <v>49</v>
      </c>
      <c r="C9" s="105" t="s">
        <v>50</v>
      </c>
      <c r="D9" s="105" t="s">
        <v>51</v>
      </c>
      <c r="E9" s="105" t="s">
        <v>52</v>
      </c>
      <c r="F9" s="106">
        <v>1</v>
      </c>
      <c r="G9" s="107" t="s">
        <v>53</v>
      </c>
      <c r="H9" s="108" t="s">
        <v>54</v>
      </c>
      <c r="I9" s="108" t="s">
        <v>55</v>
      </c>
      <c r="J9" s="109" t="s">
        <v>56</v>
      </c>
      <c r="K9" s="107" t="s">
        <v>57</v>
      </c>
      <c r="L9" s="110">
        <v>4.417999999999999</v>
      </c>
      <c r="M9" s="111">
        <v>0</v>
      </c>
      <c r="N9" s="110">
        <f>L9*(1+M9/100)</f>
        <v>4.417999999999999</v>
      </c>
      <c r="O9" s="112">
        <v>0</v>
      </c>
      <c r="P9" s="113">
        <f>N9*O9</f>
        <v>0</v>
      </c>
      <c r="Q9" s="114"/>
      <c r="R9" s="111">
        <f>N9*Q9</f>
        <v>0</v>
      </c>
      <c r="S9" s="114"/>
      <c r="T9" s="111">
        <f>N9*S9</f>
        <v>0</v>
      </c>
      <c r="U9" s="113">
        <v>21</v>
      </c>
      <c r="V9" s="113">
        <f>P9*(U9/100)</f>
        <v>0</v>
      </c>
      <c r="W9" s="113">
        <f>P9+V9</f>
        <v>0</v>
      </c>
      <c r="X9" s="109"/>
      <c r="Y9" s="108" t="s">
        <v>58</v>
      </c>
      <c r="Z9" s="108" t="s">
        <v>59</v>
      </c>
    </row>
    <row r="10" spans="6:26" s="105" customFormat="1" ht="23.25" outlineLevel="4">
      <c r="F10" s="106">
        <v>2</v>
      </c>
      <c r="G10" s="107" t="s">
        <v>53</v>
      </c>
      <c r="H10" s="108" t="s">
        <v>60</v>
      </c>
      <c r="I10" s="108" t="s">
        <v>61</v>
      </c>
      <c r="J10" s="109" t="s">
        <v>62</v>
      </c>
      <c r="K10" s="107" t="s">
        <v>57</v>
      </c>
      <c r="L10" s="110">
        <v>4.418</v>
      </c>
      <c r="M10" s="111">
        <v>0</v>
      </c>
      <c r="N10" s="110">
        <f>L10*(1+M10/100)</f>
        <v>4.418</v>
      </c>
      <c r="O10" s="112">
        <v>0</v>
      </c>
      <c r="P10" s="113">
        <f>N10*O10</f>
        <v>0</v>
      </c>
      <c r="Q10" s="114"/>
      <c r="R10" s="111">
        <f>N10*Q10</f>
        <v>0</v>
      </c>
      <c r="S10" s="114"/>
      <c r="T10" s="111">
        <f>N10*S10</f>
        <v>0</v>
      </c>
      <c r="U10" s="113">
        <v>21</v>
      </c>
      <c r="V10" s="113">
        <f>P10*(U10/100)</f>
        <v>0</v>
      </c>
      <c r="W10" s="113">
        <f>P10+V10</f>
        <v>0</v>
      </c>
      <c r="X10" s="109"/>
      <c r="Y10" s="108" t="s">
        <v>58</v>
      </c>
      <c r="Z10" s="108" t="s">
        <v>59</v>
      </c>
    </row>
    <row r="11" spans="6:26" s="105" customFormat="1" ht="12" outlineLevel="4">
      <c r="F11" s="106">
        <v>3</v>
      </c>
      <c r="G11" s="107" t="s">
        <v>53</v>
      </c>
      <c r="H11" s="108" t="s">
        <v>63</v>
      </c>
      <c r="I11" s="108" t="s">
        <v>64</v>
      </c>
      <c r="J11" s="109" t="s">
        <v>65</v>
      </c>
      <c r="K11" s="107" t="s">
        <v>57</v>
      </c>
      <c r="L11" s="110">
        <v>22.479999999999997</v>
      </c>
      <c r="M11" s="111">
        <v>0</v>
      </c>
      <c r="N11" s="110">
        <f>L11*(1+M11/100)</f>
        <v>22.479999999999997</v>
      </c>
      <c r="O11" s="112">
        <v>0</v>
      </c>
      <c r="P11" s="113">
        <f>N11*O11</f>
        <v>0</v>
      </c>
      <c r="Q11" s="114"/>
      <c r="R11" s="111">
        <f>N11*Q11</f>
        <v>0</v>
      </c>
      <c r="S11" s="114"/>
      <c r="T11" s="111">
        <f>N11*S11</f>
        <v>0</v>
      </c>
      <c r="U11" s="113">
        <v>21</v>
      </c>
      <c r="V11" s="113">
        <f>P11*(U11/100)</f>
        <v>0</v>
      </c>
      <c r="W11" s="113">
        <f>P11+V11</f>
        <v>0</v>
      </c>
      <c r="X11" s="109"/>
      <c r="Y11" s="108" t="s">
        <v>58</v>
      </c>
      <c r="Z11" s="108" t="s">
        <v>59</v>
      </c>
    </row>
    <row r="12" spans="6:26" s="105" customFormat="1" ht="23.25" outlineLevel="4">
      <c r="F12" s="106">
        <v>4</v>
      </c>
      <c r="G12" s="107" t="s">
        <v>53</v>
      </c>
      <c r="H12" s="108" t="s">
        <v>66</v>
      </c>
      <c r="I12" s="108" t="s">
        <v>67</v>
      </c>
      <c r="J12" s="109" t="s">
        <v>68</v>
      </c>
      <c r="K12" s="107" t="s">
        <v>57</v>
      </c>
      <c r="L12" s="110">
        <v>22.48</v>
      </c>
      <c r="M12" s="111">
        <v>0</v>
      </c>
      <c r="N12" s="110">
        <f>L12*(1+M12/100)</f>
        <v>22.48</v>
      </c>
      <c r="O12" s="112">
        <v>0</v>
      </c>
      <c r="P12" s="113">
        <f>N12*O12</f>
        <v>0</v>
      </c>
      <c r="Q12" s="114"/>
      <c r="R12" s="111">
        <f>N12*Q12</f>
        <v>0</v>
      </c>
      <c r="S12" s="114"/>
      <c r="T12" s="111">
        <f>N12*S12</f>
        <v>0</v>
      </c>
      <c r="U12" s="113">
        <v>21</v>
      </c>
      <c r="V12" s="113">
        <f>P12*(U12/100)</f>
        <v>0</v>
      </c>
      <c r="W12" s="113">
        <f>P12+V12</f>
        <v>0</v>
      </c>
      <c r="X12" s="109"/>
      <c r="Y12" s="108" t="s">
        <v>58</v>
      </c>
      <c r="Z12" s="108" t="s">
        <v>59</v>
      </c>
    </row>
    <row r="13" spans="6:26" s="105" customFormat="1" ht="12" outlineLevel="4">
      <c r="F13" s="106">
        <v>5</v>
      </c>
      <c r="G13" s="107" t="s">
        <v>53</v>
      </c>
      <c r="H13" s="108" t="s">
        <v>69</v>
      </c>
      <c r="I13" s="108" t="s">
        <v>70</v>
      </c>
      <c r="J13" s="109" t="s">
        <v>71</v>
      </c>
      <c r="K13" s="107" t="s">
        <v>57</v>
      </c>
      <c r="L13" s="110">
        <v>22.48</v>
      </c>
      <c r="M13" s="111">
        <v>0</v>
      </c>
      <c r="N13" s="110">
        <f>L13*(1+M13/100)</f>
        <v>22.48</v>
      </c>
      <c r="O13" s="112">
        <v>0</v>
      </c>
      <c r="P13" s="113">
        <f>N13*O13</f>
        <v>0</v>
      </c>
      <c r="Q13" s="114"/>
      <c r="R13" s="111">
        <f>N13*Q13</f>
        <v>0</v>
      </c>
      <c r="S13" s="114"/>
      <c r="T13" s="111">
        <f>N13*S13</f>
        <v>0</v>
      </c>
      <c r="U13" s="113">
        <v>21</v>
      </c>
      <c r="V13" s="113">
        <f>P13*(U13/100)</f>
        <v>0</v>
      </c>
      <c r="W13" s="113">
        <f>P13+V13</f>
        <v>0</v>
      </c>
      <c r="X13" s="109"/>
      <c r="Y13" s="108" t="s">
        <v>58</v>
      </c>
      <c r="Z13" s="108" t="s">
        <v>59</v>
      </c>
    </row>
    <row r="14" spans="6:26" s="105" customFormat="1" ht="12" outlineLevel="4">
      <c r="F14" s="106">
        <v>6</v>
      </c>
      <c r="G14" s="107" t="s">
        <v>53</v>
      </c>
      <c r="H14" s="108" t="s">
        <v>72</v>
      </c>
      <c r="I14" s="108" t="s">
        <v>73</v>
      </c>
      <c r="J14" s="109" t="s">
        <v>74</v>
      </c>
      <c r="K14" s="107" t="s">
        <v>57</v>
      </c>
      <c r="L14" s="110">
        <v>34.816</v>
      </c>
      <c r="M14" s="111">
        <v>0</v>
      </c>
      <c r="N14" s="110">
        <f>L14*(1+M14/100)</f>
        <v>34.816</v>
      </c>
      <c r="O14" s="112">
        <v>0</v>
      </c>
      <c r="P14" s="113">
        <f>N14*O14</f>
        <v>0</v>
      </c>
      <c r="Q14" s="114"/>
      <c r="R14" s="111">
        <f>N14*Q14</f>
        <v>0</v>
      </c>
      <c r="S14" s="114"/>
      <c r="T14" s="111">
        <f>N14*S14</f>
        <v>0</v>
      </c>
      <c r="U14" s="113">
        <v>21</v>
      </c>
      <c r="V14" s="113">
        <f>P14*(U14/100)</f>
        <v>0</v>
      </c>
      <c r="W14" s="113">
        <f>P14+V14</f>
        <v>0</v>
      </c>
      <c r="X14" s="109"/>
      <c r="Y14" s="108" t="s">
        <v>58</v>
      </c>
      <c r="Z14" s="108" t="s">
        <v>59</v>
      </c>
    </row>
    <row r="15" spans="6:26" s="105" customFormat="1" ht="23.25" outlineLevel="4">
      <c r="F15" s="106">
        <v>7</v>
      </c>
      <c r="G15" s="107" t="s">
        <v>53</v>
      </c>
      <c r="H15" s="108" t="s">
        <v>75</v>
      </c>
      <c r="I15" s="108" t="s">
        <v>76</v>
      </c>
      <c r="J15" s="109" t="s">
        <v>77</v>
      </c>
      <c r="K15" s="107" t="s">
        <v>57</v>
      </c>
      <c r="L15" s="110">
        <v>7.918</v>
      </c>
      <c r="M15" s="111">
        <v>0</v>
      </c>
      <c r="N15" s="110">
        <f>L15*(1+M15/100)</f>
        <v>7.918</v>
      </c>
      <c r="O15" s="112">
        <v>0</v>
      </c>
      <c r="P15" s="113">
        <f>N15*O15</f>
        <v>0</v>
      </c>
      <c r="Q15" s="114"/>
      <c r="R15" s="111">
        <f>N15*Q15</f>
        <v>0</v>
      </c>
      <c r="S15" s="114"/>
      <c r="T15" s="111">
        <f>N15*S15</f>
        <v>0</v>
      </c>
      <c r="U15" s="113">
        <v>21</v>
      </c>
      <c r="V15" s="113">
        <f>P15*(U15/100)</f>
        <v>0</v>
      </c>
      <c r="W15" s="113">
        <f>P15+V15</f>
        <v>0</v>
      </c>
      <c r="X15" s="109"/>
      <c r="Y15" s="108" t="s">
        <v>58</v>
      </c>
      <c r="Z15" s="108" t="s">
        <v>59</v>
      </c>
    </row>
    <row r="16" spans="6:26" s="105" customFormat="1" ht="12" outlineLevel="4">
      <c r="F16" s="106">
        <v>8</v>
      </c>
      <c r="G16" s="107" t="s">
        <v>53</v>
      </c>
      <c r="H16" s="108" t="s">
        <v>78</v>
      </c>
      <c r="I16" s="108" t="s">
        <v>79</v>
      </c>
      <c r="J16" s="109" t="s">
        <v>80</v>
      </c>
      <c r="K16" s="107" t="s">
        <v>57</v>
      </c>
      <c r="L16" s="110">
        <v>26.898</v>
      </c>
      <c r="M16" s="111">
        <v>0</v>
      </c>
      <c r="N16" s="110">
        <f>L16*(1+M16/100)</f>
        <v>26.898</v>
      </c>
      <c r="O16" s="112">
        <v>0</v>
      </c>
      <c r="P16" s="113">
        <f>N16*O16</f>
        <v>0</v>
      </c>
      <c r="Q16" s="114"/>
      <c r="R16" s="111">
        <f>N16*Q16</f>
        <v>0</v>
      </c>
      <c r="S16" s="114"/>
      <c r="T16" s="111">
        <f>N16*S16</f>
        <v>0</v>
      </c>
      <c r="U16" s="113">
        <v>21</v>
      </c>
      <c r="V16" s="113">
        <f>P16*(U16/100)</f>
        <v>0</v>
      </c>
      <c r="W16" s="113">
        <f>P16+V16</f>
        <v>0</v>
      </c>
      <c r="X16" s="109"/>
      <c r="Y16" s="108" t="s">
        <v>58</v>
      </c>
      <c r="Z16" s="108" t="s">
        <v>59</v>
      </c>
    </row>
    <row r="17" spans="6:26" s="105" customFormat="1" ht="12" outlineLevel="4">
      <c r="F17" s="106">
        <v>9</v>
      </c>
      <c r="G17" s="107" t="s">
        <v>53</v>
      </c>
      <c r="H17" s="108" t="s">
        <v>81</v>
      </c>
      <c r="I17" s="108" t="s">
        <v>82</v>
      </c>
      <c r="J17" s="109" t="s">
        <v>83</v>
      </c>
      <c r="K17" s="107" t="s">
        <v>57</v>
      </c>
      <c r="L17" s="110">
        <v>7.917999999999998</v>
      </c>
      <c r="M17" s="111">
        <v>0</v>
      </c>
      <c r="N17" s="110">
        <f>L17*(1+M17/100)</f>
        <v>7.917999999999998</v>
      </c>
      <c r="O17" s="112">
        <v>0</v>
      </c>
      <c r="P17" s="113">
        <f>N17*O17</f>
        <v>0</v>
      </c>
      <c r="Q17" s="114"/>
      <c r="R17" s="111">
        <f>N17*Q17</f>
        <v>0</v>
      </c>
      <c r="S17" s="114"/>
      <c r="T17" s="111">
        <f>N17*S17</f>
        <v>0</v>
      </c>
      <c r="U17" s="113">
        <v>21</v>
      </c>
      <c r="V17" s="113">
        <f>P17*(U17/100)</f>
        <v>0</v>
      </c>
      <c r="W17" s="113">
        <f>P17+V17</f>
        <v>0</v>
      </c>
      <c r="X17" s="109"/>
      <c r="Y17" s="108" t="s">
        <v>58</v>
      </c>
      <c r="Z17" s="108" t="s">
        <v>59</v>
      </c>
    </row>
    <row r="18" spans="6:26" s="105" customFormat="1" ht="12" outlineLevel="4">
      <c r="F18" s="106">
        <v>10</v>
      </c>
      <c r="G18" s="107" t="s">
        <v>53</v>
      </c>
      <c r="H18" s="108" t="s">
        <v>84</v>
      </c>
      <c r="I18" s="108" t="s">
        <v>85</v>
      </c>
      <c r="J18" s="109" t="s">
        <v>86</v>
      </c>
      <c r="K18" s="107" t="s">
        <v>57</v>
      </c>
      <c r="L18" s="110">
        <v>7.918</v>
      </c>
      <c r="M18" s="111">
        <v>0</v>
      </c>
      <c r="N18" s="110">
        <f>L18*(1+M18/100)</f>
        <v>7.918</v>
      </c>
      <c r="O18" s="112">
        <v>0</v>
      </c>
      <c r="P18" s="113">
        <f>N18*O18</f>
        <v>0</v>
      </c>
      <c r="Q18" s="114"/>
      <c r="R18" s="111">
        <f>N18*Q18</f>
        <v>0</v>
      </c>
      <c r="S18" s="114"/>
      <c r="T18" s="111">
        <f>N18*S18</f>
        <v>0</v>
      </c>
      <c r="U18" s="113">
        <v>21</v>
      </c>
      <c r="V18" s="113">
        <f>P18*(U18/100)</f>
        <v>0</v>
      </c>
      <c r="W18" s="113">
        <f>P18+V18</f>
        <v>0</v>
      </c>
      <c r="X18" s="109"/>
      <c r="Y18" s="108" t="s">
        <v>58</v>
      </c>
      <c r="Z18" s="108" t="s">
        <v>59</v>
      </c>
    </row>
    <row r="19" spans="6:26" s="105" customFormat="1" ht="12" outlineLevel="4">
      <c r="F19" s="106">
        <v>11</v>
      </c>
      <c r="G19" s="107" t="s">
        <v>53</v>
      </c>
      <c r="H19" s="108" t="s">
        <v>87</v>
      </c>
      <c r="I19" s="108" t="s">
        <v>88</v>
      </c>
      <c r="J19" s="109" t="s">
        <v>89</v>
      </c>
      <c r="K19" s="107" t="s">
        <v>90</v>
      </c>
      <c r="L19" s="110">
        <v>54.7</v>
      </c>
      <c r="M19" s="111">
        <v>0</v>
      </c>
      <c r="N19" s="110">
        <f>L19*(1+M19/100)</f>
        <v>54.7</v>
      </c>
      <c r="O19" s="112">
        <v>0</v>
      </c>
      <c r="P19" s="113">
        <f>N19*O19</f>
        <v>0</v>
      </c>
      <c r="Q19" s="114"/>
      <c r="R19" s="111">
        <f>N19*Q19</f>
        <v>0</v>
      </c>
      <c r="S19" s="114"/>
      <c r="T19" s="111">
        <f>N19*S19</f>
        <v>0</v>
      </c>
      <c r="U19" s="113">
        <v>21</v>
      </c>
      <c r="V19" s="113">
        <f>P19*(U19/100)</f>
        <v>0</v>
      </c>
      <c r="W19" s="113">
        <f>P19+V19</f>
        <v>0</v>
      </c>
      <c r="X19" s="109"/>
      <c r="Y19" s="108" t="s">
        <v>58</v>
      </c>
      <c r="Z19" s="108" t="s">
        <v>59</v>
      </c>
    </row>
    <row r="20" ht="12.75" outlineLevel="4"/>
    <row r="21" spans="6:26" s="98" customFormat="1" ht="16.5" customHeight="1" outlineLevel="3">
      <c r="F21" s="99"/>
      <c r="G21" s="71"/>
      <c r="H21" s="100"/>
      <c r="I21" s="100"/>
      <c r="J21" s="100" t="s">
        <v>91</v>
      </c>
      <c r="K21" s="71"/>
      <c r="L21" s="101"/>
      <c r="M21" s="102"/>
      <c r="N21" s="101"/>
      <c r="O21" s="102"/>
      <c r="P21" s="45">
        <f>SUBTOTAL(9,P22:P28)</f>
        <v>0</v>
      </c>
      <c r="Q21" s="103"/>
      <c r="R21" s="46">
        <f>SUBTOTAL(9,R22:R28)</f>
        <v>38.72538277999999</v>
      </c>
      <c r="S21" s="102"/>
      <c r="T21" s="46">
        <f>SUBTOTAL(9,T22:T28)</f>
        <v>0</v>
      </c>
      <c r="U21" s="102"/>
      <c r="V21" s="45">
        <f>SUBTOTAL(9,V22:V28)</f>
        <v>0</v>
      </c>
      <c r="W21" s="45">
        <f>SUBTOTAL(9,W22:W28)</f>
        <v>0</v>
      </c>
      <c r="X21" s="104"/>
      <c r="Y21" s="27"/>
      <c r="Z21" s="27"/>
    </row>
    <row r="22" spans="6:26" s="105" customFormat="1" ht="12" outlineLevel="4">
      <c r="F22" s="106">
        <v>12</v>
      </c>
      <c r="G22" s="107" t="s">
        <v>53</v>
      </c>
      <c r="H22" s="108" t="s">
        <v>92</v>
      </c>
      <c r="I22" s="108" t="s">
        <v>93</v>
      </c>
      <c r="J22" s="109" t="s">
        <v>94</v>
      </c>
      <c r="K22" s="107" t="s">
        <v>57</v>
      </c>
      <c r="L22" s="110">
        <v>2.04</v>
      </c>
      <c r="M22" s="111">
        <v>0</v>
      </c>
      <c r="N22" s="110">
        <f>L22*(1+M22/100)</f>
        <v>2.04</v>
      </c>
      <c r="O22" s="112">
        <v>0</v>
      </c>
      <c r="P22" s="113">
        <f>N22*O22</f>
        <v>0</v>
      </c>
      <c r="Q22" s="114">
        <v>2.16</v>
      </c>
      <c r="R22" s="111">
        <f>N22*Q22</f>
        <v>4.4064000000000005</v>
      </c>
      <c r="S22" s="114"/>
      <c r="T22" s="111">
        <f>N22*S22</f>
        <v>0</v>
      </c>
      <c r="U22" s="113">
        <v>21</v>
      </c>
      <c r="V22" s="113">
        <f>P22*(U22/100)</f>
        <v>0</v>
      </c>
      <c r="W22" s="113">
        <f>P22+V22</f>
        <v>0</v>
      </c>
      <c r="X22" s="109"/>
      <c r="Y22" s="108" t="s">
        <v>58</v>
      </c>
      <c r="Z22" s="108" t="s">
        <v>95</v>
      </c>
    </row>
    <row r="23" spans="6:26" s="105" customFormat="1" ht="12" outlineLevel="4">
      <c r="F23" s="106">
        <v>13</v>
      </c>
      <c r="G23" s="107" t="s">
        <v>53</v>
      </c>
      <c r="H23" s="108" t="s">
        <v>96</v>
      </c>
      <c r="I23" s="108" t="s">
        <v>97</v>
      </c>
      <c r="J23" s="109" t="s">
        <v>98</v>
      </c>
      <c r="K23" s="107" t="s">
        <v>57</v>
      </c>
      <c r="L23" s="110">
        <v>9.6</v>
      </c>
      <c r="M23" s="111">
        <v>0</v>
      </c>
      <c r="N23" s="110">
        <f>L23*(1+M23/100)</f>
        <v>9.6</v>
      </c>
      <c r="O23" s="112">
        <v>0</v>
      </c>
      <c r="P23" s="113">
        <f>N23*O23</f>
        <v>0</v>
      </c>
      <c r="Q23" s="114">
        <v>2.25634</v>
      </c>
      <c r="R23" s="111">
        <f>N23*Q23</f>
        <v>21.660863999999997</v>
      </c>
      <c r="S23" s="114"/>
      <c r="T23" s="111">
        <f>N23*S23</f>
        <v>0</v>
      </c>
      <c r="U23" s="113">
        <v>21</v>
      </c>
      <c r="V23" s="113">
        <f>P23*(U23/100)</f>
        <v>0</v>
      </c>
      <c r="W23" s="113">
        <f>P23+V23</f>
        <v>0</v>
      </c>
      <c r="X23" s="109"/>
      <c r="Y23" s="108" t="s">
        <v>58</v>
      </c>
      <c r="Z23" s="108" t="s">
        <v>95</v>
      </c>
    </row>
    <row r="24" spans="6:26" s="105" customFormat="1" ht="23.25" outlineLevel="4">
      <c r="F24" s="106">
        <v>14</v>
      </c>
      <c r="G24" s="107" t="s">
        <v>53</v>
      </c>
      <c r="H24" s="108" t="s">
        <v>99</v>
      </c>
      <c r="I24" s="108" t="s">
        <v>100</v>
      </c>
      <c r="J24" s="109" t="s">
        <v>101</v>
      </c>
      <c r="K24" s="107" t="s">
        <v>90</v>
      </c>
      <c r="L24" s="110">
        <v>17.099999999999998</v>
      </c>
      <c r="M24" s="111">
        <v>0</v>
      </c>
      <c r="N24" s="110">
        <f>L24*(1+M24/100)</f>
        <v>17.099999999999998</v>
      </c>
      <c r="O24" s="112">
        <v>0</v>
      </c>
      <c r="P24" s="113">
        <f>N24*O24</f>
        <v>0</v>
      </c>
      <c r="Q24" s="114">
        <v>0.67489</v>
      </c>
      <c r="R24" s="111">
        <f>N24*Q24</f>
        <v>11.540618999999998</v>
      </c>
      <c r="S24" s="114"/>
      <c r="T24" s="111">
        <f>N24*S24</f>
        <v>0</v>
      </c>
      <c r="U24" s="113">
        <v>21</v>
      </c>
      <c r="V24" s="113">
        <f>P24*(U24/100)</f>
        <v>0</v>
      </c>
      <c r="W24" s="113">
        <f>P24+V24</f>
        <v>0</v>
      </c>
      <c r="X24" s="109"/>
      <c r="Y24" s="108" t="s">
        <v>58</v>
      </c>
      <c r="Z24" s="108" t="s">
        <v>95</v>
      </c>
    </row>
    <row r="25" spans="6:26" s="105" customFormat="1" ht="12" outlineLevel="4">
      <c r="F25" s="106">
        <v>15</v>
      </c>
      <c r="G25" s="107" t="s">
        <v>53</v>
      </c>
      <c r="H25" s="108" t="s">
        <v>102</v>
      </c>
      <c r="I25" s="108" t="s">
        <v>103</v>
      </c>
      <c r="J25" s="109" t="s">
        <v>104</v>
      </c>
      <c r="K25" s="107" t="s">
        <v>105</v>
      </c>
      <c r="L25" s="110">
        <v>0.15389999999999998</v>
      </c>
      <c r="M25" s="111">
        <v>0</v>
      </c>
      <c r="N25" s="110">
        <f>L25*(1+M25/100)</f>
        <v>0.15389999999999998</v>
      </c>
      <c r="O25" s="112">
        <v>0</v>
      </c>
      <c r="P25" s="113">
        <f>N25*O25</f>
        <v>0</v>
      </c>
      <c r="Q25" s="114">
        <v>1.05871</v>
      </c>
      <c r="R25" s="111">
        <f>N25*Q25</f>
        <v>0.162935469</v>
      </c>
      <c r="S25" s="114"/>
      <c r="T25" s="111">
        <f>N25*S25</f>
        <v>0</v>
      </c>
      <c r="U25" s="113">
        <v>21</v>
      </c>
      <c r="V25" s="113">
        <f>P25*(U25/100)</f>
        <v>0</v>
      </c>
      <c r="W25" s="113">
        <f>P25+V25</f>
        <v>0</v>
      </c>
      <c r="X25" s="109"/>
      <c r="Y25" s="108" t="s">
        <v>58</v>
      </c>
      <c r="Z25" s="108" t="s">
        <v>95</v>
      </c>
    </row>
    <row r="26" spans="6:26" s="105" customFormat="1" ht="12" outlineLevel="4">
      <c r="F26" s="106">
        <v>16</v>
      </c>
      <c r="G26" s="107" t="s">
        <v>53</v>
      </c>
      <c r="H26" s="108" t="s">
        <v>106</v>
      </c>
      <c r="I26" s="108" t="s">
        <v>107</v>
      </c>
      <c r="J26" s="109" t="s">
        <v>108</v>
      </c>
      <c r="K26" s="107" t="s">
        <v>57</v>
      </c>
      <c r="L26" s="110">
        <v>0.4224000000000001</v>
      </c>
      <c r="M26" s="111">
        <v>0</v>
      </c>
      <c r="N26" s="110">
        <f>L26*(1+M26/100)</f>
        <v>0.4224000000000001</v>
      </c>
      <c r="O26" s="112">
        <v>0</v>
      </c>
      <c r="P26" s="113">
        <f>N26*O26</f>
        <v>0</v>
      </c>
      <c r="Q26" s="114">
        <v>2.20731</v>
      </c>
      <c r="R26" s="111">
        <f>N26*Q26</f>
        <v>0.9323677440000003</v>
      </c>
      <c r="S26" s="114"/>
      <c r="T26" s="111">
        <f>N26*S26</f>
        <v>0</v>
      </c>
      <c r="U26" s="113">
        <v>21</v>
      </c>
      <c r="V26" s="113">
        <f>P26*(U26/100)</f>
        <v>0</v>
      </c>
      <c r="W26" s="113">
        <f>P26+V26</f>
        <v>0</v>
      </c>
      <c r="X26" s="109"/>
      <c r="Y26" s="108" t="s">
        <v>58</v>
      </c>
      <c r="Z26" s="108" t="s">
        <v>95</v>
      </c>
    </row>
    <row r="27" spans="6:26" s="105" customFormat="1" ht="12" outlineLevel="4">
      <c r="F27" s="106">
        <v>17</v>
      </c>
      <c r="G27" s="107" t="s">
        <v>53</v>
      </c>
      <c r="H27" s="108" t="s">
        <v>109</v>
      </c>
      <c r="I27" s="108" t="s">
        <v>110</v>
      </c>
      <c r="J27" s="109" t="s">
        <v>111</v>
      </c>
      <c r="K27" s="107" t="s">
        <v>105</v>
      </c>
      <c r="L27" s="110">
        <v>0.0211</v>
      </c>
      <c r="M27" s="111">
        <v>0</v>
      </c>
      <c r="N27" s="110">
        <f>L27*(1+M27/100)</f>
        <v>0.0211</v>
      </c>
      <c r="O27" s="112">
        <v>0</v>
      </c>
      <c r="P27" s="113">
        <f>N27*O27</f>
        <v>0</v>
      </c>
      <c r="Q27" s="114">
        <v>1.05197</v>
      </c>
      <c r="R27" s="111">
        <f>N27*Q27</f>
        <v>0.022196567000000004</v>
      </c>
      <c r="S27" s="114"/>
      <c r="T27" s="111">
        <f>N27*S27</f>
        <v>0</v>
      </c>
      <c r="U27" s="113">
        <v>21</v>
      </c>
      <c r="V27" s="113">
        <f>P27*(U27/100)</f>
        <v>0</v>
      </c>
      <c r="W27" s="113">
        <f>P27+V27</f>
        <v>0</v>
      </c>
      <c r="X27" s="109"/>
      <c r="Y27" s="108" t="s">
        <v>58</v>
      </c>
      <c r="Z27" s="108" t="s">
        <v>95</v>
      </c>
    </row>
    <row r="28" ht="12.75" outlineLevel="4"/>
    <row r="29" spans="6:26" s="98" customFormat="1" ht="16.5" customHeight="1" outlineLevel="3">
      <c r="F29" s="99"/>
      <c r="G29" s="71"/>
      <c r="H29" s="100"/>
      <c r="I29" s="100"/>
      <c r="J29" s="100" t="s">
        <v>112</v>
      </c>
      <c r="K29" s="71"/>
      <c r="L29" s="101"/>
      <c r="M29" s="102"/>
      <c r="N29" s="101"/>
      <c r="O29" s="102"/>
      <c r="P29" s="45">
        <f>SUBTOTAL(9,P30:P38)</f>
        <v>0</v>
      </c>
      <c r="Q29" s="103"/>
      <c r="R29" s="46">
        <f>SUBTOTAL(9,R30:R38)</f>
        <v>11.55937624</v>
      </c>
      <c r="S29" s="102"/>
      <c r="T29" s="46">
        <f>SUBTOTAL(9,T30:T38)</f>
        <v>0</v>
      </c>
      <c r="U29" s="102"/>
      <c r="V29" s="45">
        <f>SUBTOTAL(9,V30:V38)</f>
        <v>0</v>
      </c>
      <c r="W29" s="45">
        <f>SUBTOTAL(9,W30:W38)</f>
        <v>0</v>
      </c>
      <c r="X29" s="104"/>
      <c r="Y29" s="27"/>
      <c r="Z29" s="27"/>
    </row>
    <row r="30" spans="6:26" s="105" customFormat="1" ht="12" outlineLevel="4">
      <c r="F30" s="106">
        <v>18</v>
      </c>
      <c r="G30" s="107" t="s">
        <v>53</v>
      </c>
      <c r="H30" s="108" t="s">
        <v>113</v>
      </c>
      <c r="I30" s="108" t="s">
        <v>114</v>
      </c>
      <c r="J30" s="109" t="s">
        <v>115</v>
      </c>
      <c r="K30" s="107" t="s">
        <v>90</v>
      </c>
      <c r="L30" s="110">
        <v>49.09</v>
      </c>
      <c r="M30" s="111">
        <v>0</v>
      </c>
      <c r="N30" s="110">
        <f>L30*(1+M30/100)</f>
        <v>49.09</v>
      </c>
      <c r="O30" s="112">
        <v>0</v>
      </c>
      <c r="P30" s="113">
        <f>N30*O30</f>
        <v>0</v>
      </c>
      <c r="Q30" s="114">
        <v>0.1012</v>
      </c>
      <c r="R30" s="111">
        <f>N30*Q30</f>
        <v>4.967908</v>
      </c>
      <c r="S30" s="114"/>
      <c r="T30" s="111">
        <f>N30*S30</f>
        <v>0</v>
      </c>
      <c r="U30" s="113">
        <v>21</v>
      </c>
      <c r="V30" s="113">
        <f>P30*(U30/100)</f>
        <v>0</v>
      </c>
      <c r="W30" s="113">
        <f>P30+V30</f>
        <v>0</v>
      </c>
      <c r="X30" s="109"/>
      <c r="Y30" s="108" t="s">
        <v>58</v>
      </c>
      <c r="Z30" s="108" t="s">
        <v>116</v>
      </c>
    </row>
    <row r="31" spans="6:26" s="105" customFormat="1" ht="12" outlineLevel="4">
      <c r="F31" s="106">
        <v>19</v>
      </c>
      <c r="G31" s="107" t="s">
        <v>53</v>
      </c>
      <c r="H31" s="108" t="s">
        <v>117</v>
      </c>
      <c r="I31" s="108" t="s">
        <v>118</v>
      </c>
      <c r="J31" s="109" t="s">
        <v>119</v>
      </c>
      <c r="K31" s="107" t="s">
        <v>90</v>
      </c>
      <c r="L31" s="110">
        <v>4.95</v>
      </c>
      <c r="M31" s="111">
        <v>0</v>
      </c>
      <c r="N31" s="110">
        <f>L31*(1+M31/100)</f>
        <v>4.95</v>
      </c>
      <c r="O31" s="112">
        <v>0</v>
      </c>
      <c r="P31" s="113">
        <f>N31*O31</f>
        <v>0</v>
      </c>
      <c r="Q31" s="114">
        <v>0.3708</v>
      </c>
      <c r="R31" s="111">
        <f>N31*Q31</f>
        <v>1.83546</v>
      </c>
      <c r="S31" s="114"/>
      <c r="T31" s="111">
        <f>N31*S31</f>
        <v>0</v>
      </c>
      <c r="U31" s="113">
        <v>21</v>
      </c>
      <c r="V31" s="113">
        <f>P31*(U31/100)</f>
        <v>0</v>
      </c>
      <c r="W31" s="113">
        <f>P31+V31</f>
        <v>0</v>
      </c>
      <c r="X31" s="109"/>
      <c r="Y31" s="108" t="s">
        <v>58</v>
      </c>
      <c r="Z31" s="108" t="s">
        <v>116</v>
      </c>
    </row>
    <row r="32" spans="6:26" s="105" customFormat="1" ht="23.25" outlineLevel="4">
      <c r="F32" s="106">
        <v>20</v>
      </c>
      <c r="G32" s="107" t="s">
        <v>53</v>
      </c>
      <c r="H32" s="108" t="s">
        <v>120</v>
      </c>
      <c r="I32" s="108" t="s">
        <v>121</v>
      </c>
      <c r="J32" s="109" t="s">
        <v>122</v>
      </c>
      <c r="K32" s="107" t="s">
        <v>90</v>
      </c>
      <c r="L32" s="110">
        <v>4.949999999999999</v>
      </c>
      <c r="M32" s="111">
        <v>0</v>
      </c>
      <c r="N32" s="110">
        <f>L32*(1+M32/100)</f>
        <v>4.949999999999999</v>
      </c>
      <c r="O32" s="112">
        <v>0</v>
      </c>
      <c r="P32" s="113">
        <f>N32*O32</f>
        <v>0</v>
      </c>
      <c r="Q32" s="114">
        <v>0.1837</v>
      </c>
      <c r="R32" s="111">
        <f>N32*Q32</f>
        <v>0.9093149999999999</v>
      </c>
      <c r="S32" s="114"/>
      <c r="T32" s="111">
        <f>N32*S32</f>
        <v>0</v>
      </c>
      <c r="U32" s="113">
        <v>21</v>
      </c>
      <c r="V32" s="113">
        <f>P32*(U32/100)</f>
        <v>0</v>
      </c>
      <c r="W32" s="113">
        <f>P32+V32</f>
        <v>0</v>
      </c>
      <c r="X32" s="109"/>
      <c r="Y32" s="108" t="s">
        <v>58</v>
      </c>
      <c r="Z32" s="108" t="s">
        <v>116</v>
      </c>
    </row>
    <row r="33" spans="6:26" s="105" customFormat="1" ht="12" outlineLevel="4">
      <c r="F33" s="106">
        <v>21</v>
      </c>
      <c r="G33" s="107" t="s">
        <v>123</v>
      </c>
      <c r="H33" s="108" t="s">
        <v>124</v>
      </c>
      <c r="I33" s="108"/>
      <c r="J33" s="109" t="s">
        <v>125</v>
      </c>
      <c r="K33" s="107" t="s">
        <v>105</v>
      </c>
      <c r="L33" s="110">
        <v>1.0098</v>
      </c>
      <c r="M33" s="111">
        <v>0</v>
      </c>
      <c r="N33" s="110">
        <f>L33*(1+M33/100)</f>
        <v>1.0098</v>
      </c>
      <c r="O33" s="112">
        <v>0</v>
      </c>
      <c r="P33" s="113">
        <f>N33*O33</f>
        <v>0</v>
      </c>
      <c r="Q33" s="114">
        <v>1</v>
      </c>
      <c r="R33" s="111">
        <f>N33*Q33</f>
        <v>1.0098</v>
      </c>
      <c r="S33" s="114"/>
      <c r="T33" s="111">
        <f>N33*S33</f>
        <v>0</v>
      </c>
      <c r="U33" s="113">
        <v>21</v>
      </c>
      <c r="V33" s="113">
        <f>P33*(U33/100)</f>
        <v>0</v>
      </c>
      <c r="W33" s="113">
        <f>P33+V33</f>
        <v>0</v>
      </c>
      <c r="X33" s="109"/>
      <c r="Y33" s="108" t="s">
        <v>58</v>
      </c>
      <c r="Z33" s="108" t="s">
        <v>116</v>
      </c>
    </row>
    <row r="34" spans="6:26" s="105" customFormat="1" ht="23.25" outlineLevel="4">
      <c r="F34" s="106">
        <v>22</v>
      </c>
      <c r="G34" s="107" t="s">
        <v>53</v>
      </c>
      <c r="H34" s="108" t="s">
        <v>126</v>
      </c>
      <c r="I34" s="108" t="s">
        <v>127</v>
      </c>
      <c r="J34" s="109" t="s">
        <v>128</v>
      </c>
      <c r="K34" s="107" t="s">
        <v>129</v>
      </c>
      <c r="L34" s="110">
        <v>10.2</v>
      </c>
      <c r="M34" s="111">
        <v>0</v>
      </c>
      <c r="N34" s="110">
        <f>L34*(1+M34/100)</f>
        <v>10.2</v>
      </c>
      <c r="O34" s="112">
        <v>0</v>
      </c>
      <c r="P34" s="113">
        <f>N34*O34</f>
        <v>0</v>
      </c>
      <c r="Q34" s="114">
        <v>0.14067</v>
      </c>
      <c r="R34" s="111">
        <f>N34*Q34</f>
        <v>1.4348339999999997</v>
      </c>
      <c r="S34" s="114"/>
      <c r="T34" s="111">
        <f>N34*S34</f>
        <v>0</v>
      </c>
      <c r="U34" s="113">
        <v>21</v>
      </c>
      <c r="V34" s="113">
        <f>P34*(U34/100)</f>
        <v>0</v>
      </c>
      <c r="W34" s="113">
        <f>P34+V34</f>
        <v>0</v>
      </c>
      <c r="X34" s="109"/>
      <c r="Y34" s="108" t="s">
        <v>58</v>
      </c>
      <c r="Z34" s="108" t="s">
        <v>116</v>
      </c>
    </row>
    <row r="35" spans="6:26" s="105" customFormat="1" ht="23.25" outlineLevel="4">
      <c r="F35" s="106">
        <v>23</v>
      </c>
      <c r="G35" s="107" t="s">
        <v>53</v>
      </c>
      <c r="H35" s="108" t="s">
        <v>130</v>
      </c>
      <c r="I35" s="108" t="s">
        <v>131</v>
      </c>
      <c r="J35" s="109" t="s">
        <v>132</v>
      </c>
      <c r="K35" s="107" t="s">
        <v>57</v>
      </c>
      <c r="L35" s="110">
        <v>0.306</v>
      </c>
      <c r="M35" s="111">
        <v>0</v>
      </c>
      <c r="N35" s="110">
        <f>L35*(1+M35/100)</f>
        <v>0.306</v>
      </c>
      <c r="O35" s="112">
        <v>0</v>
      </c>
      <c r="P35" s="113">
        <f>N35*O35</f>
        <v>0</v>
      </c>
      <c r="Q35" s="114">
        <v>2.25634</v>
      </c>
      <c r="R35" s="111">
        <f>N35*Q35</f>
        <v>0.6904400399999999</v>
      </c>
      <c r="S35" s="114"/>
      <c r="T35" s="111">
        <f>N35*S35</f>
        <v>0</v>
      </c>
      <c r="U35" s="113">
        <v>21</v>
      </c>
      <c r="V35" s="113">
        <f>P35*(U35/100)</f>
        <v>0</v>
      </c>
      <c r="W35" s="113">
        <f>P35+V35</f>
        <v>0</v>
      </c>
      <c r="X35" s="109"/>
      <c r="Y35" s="108" t="s">
        <v>58</v>
      </c>
      <c r="Z35" s="108" t="s">
        <v>116</v>
      </c>
    </row>
    <row r="36" spans="6:26" s="105" customFormat="1" ht="12" outlineLevel="4">
      <c r="F36" s="106">
        <v>24</v>
      </c>
      <c r="G36" s="107" t="s">
        <v>53</v>
      </c>
      <c r="H36" s="108" t="s">
        <v>133</v>
      </c>
      <c r="I36" s="108" t="s">
        <v>133</v>
      </c>
      <c r="J36" s="109" t="s">
        <v>134</v>
      </c>
      <c r="K36" s="107" t="s">
        <v>129</v>
      </c>
      <c r="L36" s="110">
        <v>10.404</v>
      </c>
      <c r="M36" s="111">
        <v>0</v>
      </c>
      <c r="N36" s="110">
        <f>L36*(1+M36/100)</f>
        <v>10.404</v>
      </c>
      <c r="O36" s="112">
        <v>0</v>
      </c>
      <c r="P36" s="113">
        <f>N36*O36</f>
        <v>0</v>
      </c>
      <c r="Q36" s="114">
        <v>0.0667</v>
      </c>
      <c r="R36" s="111">
        <f>N36*Q36</f>
        <v>0.6939468</v>
      </c>
      <c r="S36" s="114"/>
      <c r="T36" s="111">
        <f>N36*S36</f>
        <v>0</v>
      </c>
      <c r="U36" s="113">
        <v>21</v>
      </c>
      <c r="V36" s="113">
        <f>P36*(U36/100)</f>
        <v>0</v>
      </c>
      <c r="W36" s="113">
        <f>P36+V36</f>
        <v>0</v>
      </c>
      <c r="X36" s="109"/>
      <c r="Y36" s="108" t="s">
        <v>58</v>
      </c>
      <c r="Z36" s="108" t="s">
        <v>116</v>
      </c>
    </row>
    <row r="37" spans="6:26" s="105" customFormat="1" ht="12" outlineLevel="4">
      <c r="F37" s="106">
        <v>25</v>
      </c>
      <c r="G37" s="107" t="s">
        <v>53</v>
      </c>
      <c r="H37" s="108" t="s">
        <v>135</v>
      </c>
      <c r="I37" s="108" t="s">
        <v>136</v>
      </c>
      <c r="J37" s="109" t="s">
        <v>137</v>
      </c>
      <c r="K37" s="107" t="s">
        <v>90</v>
      </c>
      <c r="L37" s="110">
        <v>49.09</v>
      </c>
      <c r="M37" s="111">
        <v>0</v>
      </c>
      <c r="N37" s="110">
        <f>L37*(1+M37/100)</f>
        <v>49.09</v>
      </c>
      <c r="O37" s="112">
        <v>0</v>
      </c>
      <c r="P37" s="113">
        <f>N37*O37</f>
        <v>0</v>
      </c>
      <c r="Q37" s="114">
        <v>0.00036</v>
      </c>
      <c r="R37" s="111">
        <f>N37*Q37</f>
        <v>0.0176724</v>
      </c>
      <c r="S37" s="114"/>
      <c r="T37" s="111">
        <f>N37*S37</f>
        <v>0</v>
      </c>
      <c r="U37" s="113">
        <v>21</v>
      </c>
      <c r="V37" s="113">
        <f>P37*(U37/100)</f>
        <v>0</v>
      </c>
      <c r="W37" s="113">
        <f>P37+V37</f>
        <v>0</v>
      </c>
      <c r="X37" s="109"/>
      <c r="Y37" s="108" t="s">
        <v>58</v>
      </c>
      <c r="Z37" s="108" t="s">
        <v>116</v>
      </c>
    </row>
    <row r="38" ht="12.75" outlineLevel="4"/>
    <row r="39" spans="6:26" s="98" customFormat="1" ht="16.5" customHeight="1" outlineLevel="3">
      <c r="F39" s="99"/>
      <c r="G39" s="71"/>
      <c r="H39" s="100"/>
      <c r="I39" s="100"/>
      <c r="J39" s="100" t="s">
        <v>138</v>
      </c>
      <c r="K39" s="71"/>
      <c r="L39" s="101"/>
      <c r="M39" s="102"/>
      <c r="N39" s="101"/>
      <c r="O39" s="102"/>
      <c r="P39" s="45">
        <f>SUBTOTAL(9,P40:P46)</f>
        <v>0</v>
      </c>
      <c r="Q39" s="103"/>
      <c r="R39" s="46">
        <f>SUBTOTAL(9,R40:R46)</f>
        <v>1.47707145</v>
      </c>
      <c r="S39" s="102"/>
      <c r="T39" s="46">
        <f>SUBTOTAL(9,T40:T46)</f>
        <v>0</v>
      </c>
      <c r="U39" s="102"/>
      <c r="V39" s="45">
        <f>SUBTOTAL(9,V40:V46)</f>
        <v>0</v>
      </c>
      <c r="W39" s="45">
        <f>SUBTOTAL(9,W40:W46)</f>
        <v>0</v>
      </c>
      <c r="X39" s="104"/>
      <c r="Y39" s="27"/>
      <c r="Z39" s="27"/>
    </row>
    <row r="40" spans="6:26" s="105" customFormat="1" ht="23.25" outlineLevel="4">
      <c r="F40" s="106">
        <v>26</v>
      </c>
      <c r="G40" s="107" t="s">
        <v>53</v>
      </c>
      <c r="H40" s="108" t="s">
        <v>139</v>
      </c>
      <c r="I40" s="108" t="s">
        <v>140</v>
      </c>
      <c r="J40" s="109" t="s">
        <v>141</v>
      </c>
      <c r="K40" s="107" t="s">
        <v>90</v>
      </c>
      <c r="L40" s="110">
        <v>6.84</v>
      </c>
      <c r="M40" s="111">
        <v>0</v>
      </c>
      <c r="N40" s="110">
        <f>L40*(1+M40/100)</f>
        <v>6.84</v>
      </c>
      <c r="O40" s="112">
        <v>0</v>
      </c>
      <c r="P40" s="113">
        <f>N40*O40</f>
        <v>0</v>
      </c>
      <c r="Q40" s="114">
        <v>0.03358</v>
      </c>
      <c r="R40" s="111">
        <f>N40*Q40</f>
        <v>0.22968719999999998</v>
      </c>
      <c r="S40" s="114"/>
      <c r="T40" s="111">
        <f>N40*S40</f>
        <v>0</v>
      </c>
      <c r="U40" s="113">
        <v>21</v>
      </c>
      <c r="V40" s="113">
        <f>P40*(U40/100)</f>
        <v>0</v>
      </c>
      <c r="W40" s="113">
        <f>P40+V40</f>
        <v>0</v>
      </c>
      <c r="X40" s="109"/>
      <c r="Y40" s="108" t="s">
        <v>58</v>
      </c>
      <c r="Z40" s="108" t="s">
        <v>142</v>
      </c>
    </row>
    <row r="41" spans="6:26" s="105" customFormat="1" ht="12" outlineLevel="4">
      <c r="F41" s="106">
        <v>27</v>
      </c>
      <c r="G41" s="107" t="s">
        <v>53</v>
      </c>
      <c r="H41" s="108" t="s">
        <v>143</v>
      </c>
      <c r="I41" s="108" t="s">
        <v>144</v>
      </c>
      <c r="J41" s="109" t="s">
        <v>145</v>
      </c>
      <c r="K41" s="107" t="s">
        <v>129</v>
      </c>
      <c r="L41" s="110">
        <v>14.4</v>
      </c>
      <c r="M41" s="111">
        <v>0</v>
      </c>
      <c r="N41" s="110">
        <f>L41*(1+M41/100)</f>
        <v>14.4</v>
      </c>
      <c r="O41" s="112">
        <v>0</v>
      </c>
      <c r="P41" s="113">
        <f>N41*O41</f>
        <v>0</v>
      </c>
      <c r="Q41" s="114">
        <v>0.00046</v>
      </c>
      <c r="R41" s="111">
        <f>N41*Q41</f>
        <v>0.0066240000000000005</v>
      </c>
      <c r="S41" s="114"/>
      <c r="T41" s="111">
        <f>N41*S41</f>
        <v>0</v>
      </c>
      <c r="U41" s="113">
        <v>21</v>
      </c>
      <c r="V41" s="113">
        <f>P41*(U41/100)</f>
        <v>0</v>
      </c>
      <c r="W41" s="113">
        <f>P41+V41</f>
        <v>0</v>
      </c>
      <c r="X41" s="109"/>
      <c r="Y41" s="108" t="s">
        <v>58</v>
      </c>
      <c r="Z41" s="108" t="s">
        <v>142</v>
      </c>
    </row>
    <row r="42" spans="6:26" s="105" customFormat="1" ht="12" outlineLevel="4">
      <c r="F42" s="106">
        <v>28</v>
      </c>
      <c r="G42" s="107" t="s">
        <v>53</v>
      </c>
      <c r="H42" s="108" t="s">
        <v>146</v>
      </c>
      <c r="I42" s="108" t="s">
        <v>147</v>
      </c>
      <c r="J42" s="109" t="s">
        <v>148</v>
      </c>
      <c r="K42" s="107" t="s">
        <v>129</v>
      </c>
      <c r="L42" s="110">
        <v>14.4</v>
      </c>
      <c r="M42" s="111">
        <v>0</v>
      </c>
      <c r="N42" s="110">
        <f>L42*(1+M42/100)</f>
        <v>14.4</v>
      </c>
      <c r="O42" s="112">
        <v>0</v>
      </c>
      <c r="P42" s="113">
        <f>N42*O42</f>
        <v>0</v>
      </c>
      <c r="Q42" s="114">
        <v>0.00046</v>
      </c>
      <c r="R42" s="111">
        <f>N42*Q42</f>
        <v>0.0066240000000000005</v>
      </c>
      <c r="S42" s="114"/>
      <c r="T42" s="111">
        <f>N42*S42</f>
        <v>0</v>
      </c>
      <c r="U42" s="113">
        <v>21</v>
      </c>
      <c r="V42" s="113">
        <f>P42*(U42/100)</f>
        <v>0</v>
      </c>
      <c r="W42" s="113">
        <f>P42+V42</f>
        <v>0</v>
      </c>
      <c r="X42" s="109"/>
      <c r="Y42" s="108" t="s">
        <v>58</v>
      </c>
      <c r="Z42" s="108" t="s">
        <v>142</v>
      </c>
    </row>
    <row r="43" spans="6:26" s="105" customFormat="1" ht="12" outlineLevel="4">
      <c r="F43" s="106">
        <v>29</v>
      </c>
      <c r="G43" s="107" t="s">
        <v>53</v>
      </c>
      <c r="H43" s="108" t="s">
        <v>149</v>
      </c>
      <c r="I43" s="108" t="s">
        <v>150</v>
      </c>
      <c r="J43" s="109" t="s">
        <v>151</v>
      </c>
      <c r="K43" s="107" t="s">
        <v>90</v>
      </c>
      <c r="L43" s="110">
        <v>18.285</v>
      </c>
      <c r="M43" s="111">
        <v>0</v>
      </c>
      <c r="N43" s="110">
        <f>L43*(1+M43/100)</f>
        <v>18.285</v>
      </c>
      <c r="O43" s="112">
        <v>0</v>
      </c>
      <c r="P43" s="113">
        <f>N43*O43</f>
        <v>0</v>
      </c>
      <c r="Q43" s="114">
        <v>0.05265</v>
      </c>
      <c r="R43" s="111">
        <f>N43*Q43</f>
        <v>0.9627052500000001</v>
      </c>
      <c r="S43" s="114"/>
      <c r="T43" s="111">
        <f>N43*S43</f>
        <v>0</v>
      </c>
      <c r="U43" s="113">
        <v>21</v>
      </c>
      <c r="V43" s="113">
        <f>P43*(U43/100)</f>
        <v>0</v>
      </c>
      <c r="W43" s="113">
        <f>P43+V43</f>
        <v>0</v>
      </c>
      <c r="X43" s="109"/>
      <c r="Y43" s="108" t="s">
        <v>58</v>
      </c>
      <c r="Z43" s="108" t="s">
        <v>142</v>
      </c>
    </row>
    <row r="44" spans="6:26" s="105" customFormat="1" ht="23.25" outlineLevel="4">
      <c r="F44" s="106">
        <v>30</v>
      </c>
      <c r="G44" s="107" t="s">
        <v>53</v>
      </c>
      <c r="H44" s="108" t="s">
        <v>152</v>
      </c>
      <c r="I44" s="108" t="s">
        <v>153</v>
      </c>
      <c r="J44" s="109" t="s">
        <v>154</v>
      </c>
      <c r="K44" s="107" t="s">
        <v>57</v>
      </c>
      <c r="L44" s="110">
        <v>0.12150000000000001</v>
      </c>
      <c r="M44" s="111">
        <v>0</v>
      </c>
      <c r="N44" s="110">
        <f>L44*(1+M44/100)</f>
        <v>0.12150000000000001</v>
      </c>
      <c r="O44" s="112">
        <v>0</v>
      </c>
      <c r="P44" s="113">
        <f>N44*O44</f>
        <v>0</v>
      </c>
      <c r="Q44" s="114">
        <v>2.234</v>
      </c>
      <c r="R44" s="111">
        <f>N44*Q44</f>
        <v>0.27143100000000003</v>
      </c>
      <c r="S44" s="114"/>
      <c r="T44" s="111">
        <f>N44*S44</f>
        <v>0</v>
      </c>
      <c r="U44" s="113">
        <v>21</v>
      </c>
      <c r="V44" s="113">
        <f>P44*(U44/100)</f>
        <v>0</v>
      </c>
      <c r="W44" s="113">
        <f>P44+V44</f>
        <v>0</v>
      </c>
      <c r="X44" s="109"/>
      <c r="Y44" s="108" t="s">
        <v>58</v>
      </c>
      <c r="Z44" s="108" t="s">
        <v>142</v>
      </c>
    </row>
    <row r="45" spans="6:26" s="105" customFormat="1" ht="12" outlineLevel="4">
      <c r="F45" s="106">
        <v>31</v>
      </c>
      <c r="G45" s="107" t="s">
        <v>53</v>
      </c>
      <c r="H45" s="108" t="s">
        <v>155</v>
      </c>
      <c r="I45" s="108" t="s">
        <v>155</v>
      </c>
      <c r="J45" s="109" t="s">
        <v>156</v>
      </c>
      <c r="K45" s="107" t="s">
        <v>90</v>
      </c>
      <c r="L45" s="110">
        <v>1.5</v>
      </c>
      <c r="M45" s="111">
        <v>0</v>
      </c>
      <c r="N45" s="110">
        <f>L45*(1+M45/100)</f>
        <v>1.5</v>
      </c>
      <c r="O45" s="112">
        <v>0</v>
      </c>
      <c r="P45" s="113">
        <f>N45*O45</f>
        <v>0</v>
      </c>
      <c r="Q45" s="114"/>
      <c r="R45" s="111">
        <f>N45*Q45</f>
        <v>0</v>
      </c>
      <c r="S45" s="114"/>
      <c r="T45" s="111">
        <f>N45*S45</f>
        <v>0</v>
      </c>
      <c r="U45" s="113">
        <v>21</v>
      </c>
      <c r="V45" s="113">
        <f>P45*(U45/100)</f>
        <v>0</v>
      </c>
      <c r="W45" s="113">
        <f>P45+V45</f>
        <v>0</v>
      </c>
      <c r="X45" s="109"/>
      <c r="Y45" s="108" t="s">
        <v>58</v>
      </c>
      <c r="Z45" s="108" t="s">
        <v>142</v>
      </c>
    </row>
    <row r="46" ht="12.75" outlineLevel="4"/>
    <row r="47" spans="6:26" s="98" customFormat="1" ht="16.5" customHeight="1" outlineLevel="3">
      <c r="F47" s="99"/>
      <c r="G47" s="71"/>
      <c r="H47" s="100"/>
      <c r="I47" s="100"/>
      <c r="J47" s="100" t="s">
        <v>157</v>
      </c>
      <c r="K47" s="71"/>
      <c r="L47" s="101"/>
      <c r="M47" s="102"/>
      <c r="N47" s="101"/>
      <c r="O47" s="102"/>
      <c r="P47" s="45">
        <f>SUBTOTAL(9,P48:P49)</f>
        <v>0</v>
      </c>
      <c r="Q47" s="103"/>
      <c r="R47" s="46">
        <f>SUBTOTAL(9,R48:R49)</f>
        <v>0.001</v>
      </c>
      <c r="S47" s="102"/>
      <c r="T47" s="46">
        <f>SUBTOTAL(9,T48:T49)</f>
        <v>0</v>
      </c>
      <c r="U47" s="102"/>
      <c r="V47" s="45">
        <f>SUBTOTAL(9,V48:V49)</f>
        <v>0</v>
      </c>
      <c r="W47" s="45">
        <f>SUBTOTAL(9,W48:W49)</f>
        <v>0</v>
      </c>
      <c r="X47" s="104"/>
      <c r="Y47" s="27"/>
      <c r="Z47" s="27"/>
    </row>
    <row r="48" spans="6:26" s="105" customFormat="1" ht="23.25" outlineLevel="4">
      <c r="F48" s="106">
        <v>32</v>
      </c>
      <c r="G48" s="107" t="s">
        <v>53</v>
      </c>
      <c r="H48" s="108" t="s">
        <v>158</v>
      </c>
      <c r="I48" s="108" t="s">
        <v>159</v>
      </c>
      <c r="J48" s="109" t="s">
        <v>160</v>
      </c>
      <c r="K48" s="107" t="s">
        <v>90</v>
      </c>
      <c r="L48" s="110">
        <v>25</v>
      </c>
      <c r="M48" s="111">
        <v>0</v>
      </c>
      <c r="N48" s="110">
        <f>L48*(1+M48/100)</f>
        <v>25</v>
      </c>
      <c r="O48" s="112">
        <v>0</v>
      </c>
      <c r="P48" s="113">
        <f>N48*O48</f>
        <v>0</v>
      </c>
      <c r="Q48" s="114">
        <v>4E-05</v>
      </c>
      <c r="R48" s="111">
        <f>N48*Q48</f>
        <v>0.001</v>
      </c>
      <c r="S48" s="114"/>
      <c r="T48" s="111">
        <f>N48*S48</f>
        <v>0</v>
      </c>
      <c r="U48" s="113">
        <v>21</v>
      </c>
      <c r="V48" s="113">
        <f>P48*(U48/100)</f>
        <v>0</v>
      </c>
      <c r="W48" s="113">
        <f>P48+V48</f>
        <v>0</v>
      </c>
      <c r="X48" s="109"/>
      <c r="Y48" s="108" t="s">
        <v>58</v>
      </c>
      <c r="Z48" s="108" t="s">
        <v>161</v>
      </c>
    </row>
    <row r="49" ht="12.75" outlineLevel="4"/>
    <row r="50" spans="6:26" s="98" customFormat="1" ht="16.5" customHeight="1" outlineLevel="3">
      <c r="F50" s="99"/>
      <c r="G50" s="71"/>
      <c r="H50" s="100"/>
      <c r="I50" s="100"/>
      <c r="J50" s="100" t="s">
        <v>162</v>
      </c>
      <c r="K50" s="71"/>
      <c r="L50" s="101"/>
      <c r="M50" s="102"/>
      <c r="N50" s="101"/>
      <c r="O50" s="102"/>
      <c r="P50" s="45">
        <f>SUBTOTAL(9,P51:P60)</f>
        <v>0</v>
      </c>
      <c r="Q50" s="103"/>
      <c r="R50" s="46">
        <f>SUBTOTAL(9,R51:R60)</f>
        <v>0</v>
      </c>
      <c r="S50" s="102"/>
      <c r="T50" s="46">
        <f>SUBTOTAL(9,T51:T60)</f>
        <v>0.365175</v>
      </c>
      <c r="U50" s="102"/>
      <c r="V50" s="45">
        <f>SUBTOTAL(9,V51:V60)</f>
        <v>0</v>
      </c>
      <c r="W50" s="45">
        <f>SUBTOTAL(9,W51:W60)</f>
        <v>0</v>
      </c>
      <c r="X50" s="104"/>
      <c r="Y50" s="27"/>
      <c r="Z50" s="27"/>
    </row>
    <row r="51" spans="6:26" s="105" customFormat="1" ht="23.25" outlineLevel="4">
      <c r="F51" s="106">
        <v>33</v>
      </c>
      <c r="G51" s="107" t="s">
        <v>53</v>
      </c>
      <c r="H51" s="108" t="s">
        <v>163</v>
      </c>
      <c r="I51" s="108" t="s">
        <v>164</v>
      </c>
      <c r="J51" s="109" t="s">
        <v>165</v>
      </c>
      <c r="K51" s="107" t="s">
        <v>90</v>
      </c>
      <c r="L51" s="110">
        <v>3.1050000000000004</v>
      </c>
      <c r="M51" s="111">
        <v>0</v>
      </c>
      <c r="N51" s="110">
        <f>L51*(1+M51/100)</f>
        <v>3.1050000000000004</v>
      </c>
      <c r="O51" s="112">
        <v>0</v>
      </c>
      <c r="P51" s="113">
        <f>N51*O51</f>
        <v>0</v>
      </c>
      <c r="Q51" s="114"/>
      <c r="R51" s="111">
        <f>N51*Q51</f>
        <v>0</v>
      </c>
      <c r="S51" s="114">
        <v>0.055</v>
      </c>
      <c r="T51" s="111">
        <f>N51*S51</f>
        <v>0.17077500000000004</v>
      </c>
      <c r="U51" s="113">
        <v>21</v>
      </c>
      <c r="V51" s="113">
        <f>P51*(U51/100)</f>
        <v>0</v>
      </c>
      <c r="W51" s="113">
        <f>P51+V51</f>
        <v>0</v>
      </c>
      <c r="X51" s="109"/>
      <c r="Y51" s="108" t="s">
        <v>58</v>
      </c>
      <c r="Z51" s="108" t="s">
        <v>166</v>
      </c>
    </row>
    <row r="52" spans="6:26" s="105" customFormat="1" ht="23.25" outlineLevel="4">
      <c r="F52" s="106">
        <v>34</v>
      </c>
      <c r="G52" s="107" t="s">
        <v>53</v>
      </c>
      <c r="H52" s="108" t="s">
        <v>167</v>
      </c>
      <c r="I52" s="108" t="s">
        <v>168</v>
      </c>
      <c r="J52" s="109" t="s">
        <v>169</v>
      </c>
      <c r="K52" s="107" t="s">
        <v>170</v>
      </c>
      <c r="L52" s="110">
        <v>2</v>
      </c>
      <c r="M52" s="111">
        <v>0</v>
      </c>
      <c r="N52" s="110">
        <f>L52*(1+M52/100)</f>
        <v>2</v>
      </c>
      <c r="O52" s="112">
        <v>0</v>
      </c>
      <c r="P52" s="113">
        <f>N52*O52</f>
        <v>0</v>
      </c>
      <c r="Q52" s="114"/>
      <c r="R52" s="111">
        <f>N52*Q52</f>
        <v>0</v>
      </c>
      <c r="S52" s="114"/>
      <c r="T52" s="111">
        <f>N52*S52</f>
        <v>0</v>
      </c>
      <c r="U52" s="113">
        <v>21</v>
      </c>
      <c r="V52" s="113">
        <f>P52*(U52/100)</f>
        <v>0</v>
      </c>
      <c r="W52" s="113">
        <f>P52+V52</f>
        <v>0</v>
      </c>
      <c r="X52" s="109"/>
      <c r="Y52" s="108" t="s">
        <v>58</v>
      </c>
      <c r="Z52" s="108" t="s">
        <v>166</v>
      </c>
    </row>
    <row r="53" spans="6:26" s="105" customFormat="1" ht="23.25" outlineLevel="4">
      <c r="F53" s="106">
        <v>35</v>
      </c>
      <c r="G53" s="107" t="s">
        <v>53</v>
      </c>
      <c r="H53" s="108" t="s">
        <v>171</v>
      </c>
      <c r="I53" s="108" t="s">
        <v>172</v>
      </c>
      <c r="J53" s="109" t="s">
        <v>173</v>
      </c>
      <c r="K53" s="107" t="s">
        <v>90</v>
      </c>
      <c r="L53" s="110">
        <v>6.075</v>
      </c>
      <c r="M53" s="111">
        <v>0</v>
      </c>
      <c r="N53" s="110">
        <f>L53*(1+M53/100)</f>
        <v>6.075</v>
      </c>
      <c r="O53" s="112">
        <v>0</v>
      </c>
      <c r="P53" s="113">
        <f>N53*O53</f>
        <v>0</v>
      </c>
      <c r="Q53" s="114"/>
      <c r="R53" s="111">
        <f>N53*Q53</f>
        <v>0</v>
      </c>
      <c r="S53" s="114">
        <v>0.032</v>
      </c>
      <c r="T53" s="111">
        <f>N53*S53</f>
        <v>0.19440000000000002</v>
      </c>
      <c r="U53" s="113">
        <v>21</v>
      </c>
      <c r="V53" s="113">
        <f>P53*(U53/100)</f>
        <v>0</v>
      </c>
      <c r="W53" s="113">
        <f>P53+V53</f>
        <v>0</v>
      </c>
      <c r="X53" s="109"/>
      <c r="Y53" s="108" t="s">
        <v>58</v>
      </c>
      <c r="Z53" s="108" t="s">
        <v>166</v>
      </c>
    </row>
    <row r="54" spans="6:26" s="105" customFormat="1" ht="12" outlineLevel="4">
      <c r="F54" s="106">
        <v>36</v>
      </c>
      <c r="G54" s="107" t="s">
        <v>53</v>
      </c>
      <c r="H54" s="108" t="s">
        <v>174</v>
      </c>
      <c r="I54" s="108" t="s">
        <v>175</v>
      </c>
      <c r="J54" s="109" t="s">
        <v>176</v>
      </c>
      <c r="K54" s="107" t="s">
        <v>105</v>
      </c>
      <c r="L54" s="110">
        <v>0.365175</v>
      </c>
      <c r="M54" s="111">
        <v>0</v>
      </c>
      <c r="N54" s="110">
        <f>L54*(1+M54/100)</f>
        <v>0.365175</v>
      </c>
      <c r="O54" s="112">
        <v>0</v>
      </c>
      <c r="P54" s="113">
        <f>N54*O54</f>
        <v>0</v>
      </c>
      <c r="Q54" s="114"/>
      <c r="R54" s="111">
        <f>N54*Q54</f>
        <v>0</v>
      </c>
      <c r="S54" s="114"/>
      <c r="T54" s="111">
        <f>N54*S54</f>
        <v>0</v>
      </c>
      <c r="U54" s="113">
        <v>21</v>
      </c>
      <c r="V54" s="113">
        <f>P54*(U54/100)</f>
        <v>0</v>
      </c>
      <c r="W54" s="113">
        <f>P54+V54</f>
        <v>0</v>
      </c>
      <c r="X54" s="109"/>
      <c r="Y54" s="108" t="s">
        <v>58</v>
      </c>
      <c r="Z54" s="108" t="s">
        <v>166</v>
      </c>
    </row>
    <row r="55" spans="6:26" s="105" customFormat="1" ht="12" outlineLevel="4">
      <c r="F55" s="106">
        <v>37</v>
      </c>
      <c r="G55" s="107" t="s">
        <v>53</v>
      </c>
      <c r="H55" s="108" t="s">
        <v>177</v>
      </c>
      <c r="I55" s="108" t="s">
        <v>178</v>
      </c>
      <c r="J55" s="109" t="s">
        <v>179</v>
      </c>
      <c r="K55" s="107" t="s">
        <v>105</v>
      </c>
      <c r="L55" s="110">
        <v>0.365175</v>
      </c>
      <c r="M55" s="111">
        <v>0</v>
      </c>
      <c r="N55" s="110">
        <f>L55*(1+M55/100)</f>
        <v>0.365175</v>
      </c>
      <c r="O55" s="112">
        <v>0</v>
      </c>
      <c r="P55" s="113">
        <f>N55*O55</f>
        <v>0</v>
      </c>
      <c r="Q55" s="114"/>
      <c r="R55" s="111">
        <f>N55*Q55</f>
        <v>0</v>
      </c>
      <c r="S55" s="114"/>
      <c r="T55" s="111">
        <f>N55*S55</f>
        <v>0</v>
      </c>
      <c r="U55" s="113">
        <v>21</v>
      </c>
      <c r="V55" s="113">
        <f>P55*(U55/100)</f>
        <v>0</v>
      </c>
      <c r="W55" s="113">
        <f>P55+V55</f>
        <v>0</v>
      </c>
      <c r="X55" s="109"/>
      <c r="Y55" s="108" t="s">
        <v>58</v>
      </c>
      <c r="Z55" s="108" t="s">
        <v>166</v>
      </c>
    </row>
    <row r="56" spans="6:26" s="105" customFormat="1" ht="23.25" outlineLevel="4">
      <c r="F56" s="106">
        <v>38</v>
      </c>
      <c r="G56" s="107" t="s">
        <v>53</v>
      </c>
      <c r="H56" s="108" t="s">
        <v>180</v>
      </c>
      <c r="I56" s="108" t="s">
        <v>181</v>
      </c>
      <c r="J56" s="109" t="s">
        <v>182</v>
      </c>
      <c r="K56" s="107" t="s">
        <v>105</v>
      </c>
      <c r="L56" s="110">
        <v>36.5</v>
      </c>
      <c r="M56" s="111">
        <v>0</v>
      </c>
      <c r="N56" s="110">
        <f>L56*(1+M56/100)</f>
        <v>36.5</v>
      </c>
      <c r="O56" s="112">
        <v>0</v>
      </c>
      <c r="P56" s="113">
        <f>N56*O56</f>
        <v>0</v>
      </c>
      <c r="Q56" s="114"/>
      <c r="R56" s="111">
        <f>N56*Q56</f>
        <v>0</v>
      </c>
      <c r="S56" s="114"/>
      <c r="T56" s="111">
        <f>N56*S56</f>
        <v>0</v>
      </c>
      <c r="U56" s="113">
        <v>21</v>
      </c>
      <c r="V56" s="113">
        <f>P56*(U56/100)</f>
        <v>0</v>
      </c>
      <c r="W56" s="113">
        <f>P56+V56</f>
        <v>0</v>
      </c>
      <c r="X56" s="109"/>
      <c r="Y56" s="108" t="s">
        <v>58</v>
      </c>
      <c r="Z56" s="108" t="s">
        <v>166</v>
      </c>
    </row>
    <row r="57" spans="6:26" s="105" customFormat="1" ht="12" outlineLevel="4">
      <c r="F57" s="106">
        <v>39</v>
      </c>
      <c r="G57" s="107" t="s">
        <v>53</v>
      </c>
      <c r="H57" s="108" t="s">
        <v>183</v>
      </c>
      <c r="I57" s="108" t="s">
        <v>184</v>
      </c>
      <c r="J57" s="109" t="s">
        <v>185</v>
      </c>
      <c r="K57" s="107" t="s">
        <v>105</v>
      </c>
      <c r="L57" s="110">
        <v>0.365175</v>
      </c>
      <c r="M57" s="111">
        <v>0</v>
      </c>
      <c r="N57" s="110">
        <f>L57*(1+M57/100)</f>
        <v>0.365175</v>
      </c>
      <c r="O57" s="112">
        <v>0</v>
      </c>
      <c r="P57" s="113">
        <f>N57*O57</f>
        <v>0</v>
      </c>
      <c r="Q57" s="114"/>
      <c r="R57" s="111">
        <f>N57*Q57</f>
        <v>0</v>
      </c>
      <c r="S57" s="114"/>
      <c r="T57" s="111">
        <f>N57*S57</f>
        <v>0</v>
      </c>
      <c r="U57" s="113">
        <v>21</v>
      </c>
      <c r="V57" s="113">
        <f>P57*(U57/100)</f>
        <v>0</v>
      </c>
      <c r="W57" s="113">
        <f>P57+V57</f>
        <v>0</v>
      </c>
      <c r="X57" s="109"/>
      <c r="Y57" s="108" t="s">
        <v>58</v>
      </c>
      <c r="Z57" s="108" t="s">
        <v>166</v>
      </c>
    </row>
    <row r="58" spans="6:26" s="105" customFormat="1" ht="12" outlineLevel="4">
      <c r="F58" s="106">
        <v>40</v>
      </c>
      <c r="G58" s="107" t="s">
        <v>53</v>
      </c>
      <c r="H58" s="108" t="s">
        <v>186</v>
      </c>
      <c r="I58" s="108" t="s">
        <v>187</v>
      </c>
      <c r="J58" s="109" t="s">
        <v>188</v>
      </c>
      <c r="K58" s="107" t="s">
        <v>105</v>
      </c>
      <c r="L58" s="110">
        <v>0.365175</v>
      </c>
      <c r="M58" s="111">
        <v>0</v>
      </c>
      <c r="N58" s="110">
        <f>L58*(1+M58/100)</f>
        <v>0.365175</v>
      </c>
      <c r="O58" s="112">
        <v>0</v>
      </c>
      <c r="P58" s="113">
        <f>N58*O58</f>
        <v>0</v>
      </c>
      <c r="Q58" s="114"/>
      <c r="R58" s="111">
        <f>N58*Q58</f>
        <v>0</v>
      </c>
      <c r="S58" s="114"/>
      <c r="T58" s="111">
        <f>N58*S58</f>
        <v>0</v>
      </c>
      <c r="U58" s="113">
        <v>21</v>
      </c>
      <c r="V58" s="113">
        <f>P58*(U58/100)</f>
        <v>0</v>
      </c>
      <c r="W58" s="113">
        <f>P58+V58</f>
        <v>0</v>
      </c>
      <c r="X58" s="109"/>
      <c r="Y58" s="108" t="s">
        <v>58</v>
      </c>
      <c r="Z58" s="108" t="s">
        <v>166</v>
      </c>
    </row>
    <row r="59" spans="6:26" s="105" customFormat="1" ht="12" outlineLevel="4">
      <c r="F59" s="106">
        <v>41</v>
      </c>
      <c r="G59" s="107" t="s">
        <v>53</v>
      </c>
      <c r="H59" s="108" t="s">
        <v>189</v>
      </c>
      <c r="I59" s="108" t="s">
        <v>190</v>
      </c>
      <c r="J59" s="109" t="s">
        <v>191</v>
      </c>
      <c r="K59" s="107" t="s">
        <v>105</v>
      </c>
      <c r="L59" s="110">
        <v>0.365175</v>
      </c>
      <c r="M59" s="111">
        <v>0</v>
      </c>
      <c r="N59" s="110">
        <f>L59*(1+M59/100)</f>
        <v>0.365175</v>
      </c>
      <c r="O59" s="112">
        <v>0</v>
      </c>
      <c r="P59" s="113">
        <f>N59*O59</f>
        <v>0</v>
      </c>
      <c r="Q59" s="114"/>
      <c r="R59" s="111">
        <f>N59*Q59</f>
        <v>0</v>
      </c>
      <c r="S59" s="114"/>
      <c r="T59" s="111">
        <f>N59*S59</f>
        <v>0</v>
      </c>
      <c r="U59" s="113">
        <v>21</v>
      </c>
      <c r="V59" s="113">
        <f>P59*(U59/100)</f>
        <v>0</v>
      </c>
      <c r="W59" s="113">
        <f>P59+V59</f>
        <v>0</v>
      </c>
      <c r="X59" s="109"/>
      <c r="Y59" s="108" t="s">
        <v>58</v>
      </c>
      <c r="Z59" s="108" t="s">
        <v>166</v>
      </c>
    </row>
    <row r="60" ht="12.75" outlineLevel="4"/>
    <row r="61" spans="6:26" s="98" customFormat="1" ht="16.5" customHeight="1" outlineLevel="3">
      <c r="F61" s="99"/>
      <c r="G61" s="71"/>
      <c r="H61" s="100"/>
      <c r="I61" s="100"/>
      <c r="J61" s="100" t="s">
        <v>192</v>
      </c>
      <c r="K61" s="71"/>
      <c r="L61" s="101"/>
      <c r="M61" s="102"/>
      <c r="N61" s="101"/>
      <c r="O61" s="102"/>
      <c r="P61" s="45">
        <f>SUBTOTAL(9,P62:P63)</f>
        <v>0</v>
      </c>
      <c r="Q61" s="103"/>
      <c r="R61" s="46">
        <f>SUBTOTAL(9,R62:R63)</f>
        <v>0</v>
      </c>
      <c r="S61" s="102"/>
      <c r="T61" s="46">
        <f>SUBTOTAL(9,T62:T63)</f>
        <v>0</v>
      </c>
      <c r="U61" s="102"/>
      <c r="V61" s="45">
        <f>SUBTOTAL(9,V62:V63)</f>
        <v>0</v>
      </c>
      <c r="W61" s="45">
        <f>SUBTOTAL(9,W62:W63)</f>
        <v>0</v>
      </c>
      <c r="X61" s="104"/>
      <c r="Y61" s="27"/>
      <c r="Z61" s="27"/>
    </row>
    <row r="62" spans="6:26" s="105" customFormat="1" ht="23.25" outlineLevel="4">
      <c r="F62" s="106">
        <v>42</v>
      </c>
      <c r="G62" s="107" t="s">
        <v>53</v>
      </c>
      <c r="H62" s="108" t="s">
        <v>193</v>
      </c>
      <c r="I62" s="108" t="s">
        <v>194</v>
      </c>
      <c r="J62" s="109" t="s">
        <v>195</v>
      </c>
      <c r="K62" s="107" t="s">
        <v>105</v>
      </c>
      <c r="L62" s="110">
        <v>51.76283046999999</v>
      </c>
      <c r="M62" s="111">
        <v>0</v>
      </c>
      <c r="N62" s="110">
        <f>L62*(1+M62/100)</f>
        <v>51.76283046999999</v>
      </c>
      <c r="O62" s="112">
        <v>0</v>
      </c>
      <c r="P62" s="113">
        <f>N62*O62</f>
        <v>0</v>
      </c>
      <c r="Q62" s="114"/>
      <c r="R62" s="111">
        <f>N62*Q62</f>
        <v>0</v>
      </c>
      <c r="S62" s="114"/>
      <c r="T62" s="111">
        <f>N62*S62</f>
        <v>0</v>
      </c>
      <c r="U62" s="113">
        <v>21</v>
      </c>
      <c r="V62" s="113">
        <f>P62*(U62/100)</f>
        <v>0</v>
      </c>
      <c r="W62" s="113">
        <f>P62+V62</f>
        <v>0</v>
      </c>
      <c r="X62" s="109"/>
      <c r="Y62" s="108" t="s">
        <v>58</v>
      </c>
      <c r="Z62" s="108" t="s">
        <v>196</v>
      </c>
    </row>
    <row r="63" ht="12.75" outlineLevel="4"/>
    <row r="64" ht="12.75" outlineLevel="3"/>
    <row r="65" spans="6:26" s="89" customFormat="1" ht="17.25" customHeight="1" outlineLevel="2">
      <c r="F65" s="90"/>
      <c r="G65" s="91"/>
      <c r="H65" s="92"/>
      <c r="I65" s="92"/>
      <c r="J65" s="92" t="s">
        <v>197</v>
      </c>
      <c r="K65" s="91"/>
      <c r="L65" s="93"/>
      <c r="M65" s="94"/>
      <c r="N65" s="93"/>
      <c r="O65" s="94"/>
      <c r="P65" s="41">
        <f>SUBTOTAL(9,P66:P109)</f>
        <v>0</v>
      </c>
      <c r="Q65" s="95"/>
      <c r="R65" s="42">
        <f>SUBTOTAL(9,R66:R109)</f>
        <v>4.20671765</v>
      </c>
      <c r="S65" s="94"/>
      <c r="T65" s="42">
        <f>SUBTOTAL(9,T66:T109)</f>
        <v>0</v>
      </c>
      <c r="U65" s="94"/>
      <c r="V65" s="41">
        <f>SUBTOTAL(9,V66:V109)</f>
        <v>0</v>
      </c>
      <c r="W65" s="41">
        <f>SUBTOTAL(9,W66:W109)</f>
        <v>0</v>
      </c>
      <c r="X65" s="96"/>
      <c r="Y65" s="97"/>
      <c r="Z65" s="97"/>
    </row>
    <row r="66" spans="6:26" s="98" customFormat="1" ht="16.5" customHeight="1" outlineLevel="3">
      <c r="F66" s="99"/>
      <c r="G66" s="71"/>
      <c r="H66" s="100"/>
      <c r="I66" s="100"/>
      <c r="J66" s="100" t="s">
        <v>198</v>
      </c>
      <c r="K66" s="71"/>
      <c r="L66" s="101"/>
      <c r="M66" s="102"/>
      <c r="N66" s="101"/>
      <c r="O66" s="102"/>
      <c r="P66" s="45">
        <f>SUBTOTAL(9,P67:P83)</f>
        <v>0</v>
      </c>
      <c r="Q66" s="103"/>
      <c r="R66" s="46">
        <f>SUBTOTAL(9,R67:R83)</f>
        <v>3.9324986500000003</v>
      </c>
      <c r="S66" s="102"/>
      <c r="T66" s="46">
        <f>SUBTOTAL(9,T67:T83)</f>
        <v>0</v>
      </c>
      <c r="U66" s="102"/>
      <c r="V66" s="45">
        <f>SUBTOTAL(9,V67:V83)</f>
        <v>0</v>
      </c>
      <c r="W66" s="45">
        <f>SUBTOTAL(9,W67:W83)</f>
        <v>0</v>
      </c>
      <c r="X66" s="104"/>
      <c r="Y66" s="27"/>
      <c r="Z66" s="27"/>
    </row>
    <row r="67" spans="6:26" s="105" customFormat="1" ht="12" outlineLevel="4">
      <c r="F67" s="106">
        <v>43</v>
      </c>
      <c r="G67" s="107" t="s">
        <v>53</v>
      </c>
      <c r="H67" s="108" t="s">
        <v>199</v>
      </c>
      <c r="I67" s="108" t="s">
        <v>200</v>
      </c>
      <c r="J67" s="109" t="s">
        <v>201</v>
      </c>
      <c r="K67" s="107" t="s">
        <v>170</v>
      </c>
      <c r="L67" s="110">
        <v>17</v>
      </c>
      <c r="M67" s="111">
        <v>0</v>
      </c>
      <c r="N67" s="110">
        <f>L67*(1+M67/100)</f>
        <v>17</v>
      </c>
      <c r="O67" s="112">
        <v>0</v>
      </c>
      <c r="P67" s="113">
        <f>N67*O67</f>
        <v>0</v>
      </c>
      <c r="Q67" s="114">
        <v>0.00267</v>
      </c>
      <c r="R67" s="111">
        <f>N67*Q67</f>
        <v>0.04539</v>
      </c>
      <c r="S67" s="114"/>
      <c r="T67" s="111">
        <f>N67*S67</f>
        <v>0</v>
      </c>
      <c r="U67" s="113">
        <v>21</v>
      </c>
      <c r="V67" s="113">
        <f>P67*(U67/100)</f>
        <v>0</v>
      </c>
      <c r="W67" s="113">
        <f>P67+V67</f>
        <v>0</v>
      </c>
      <c r="X67" s="109"/>
      <c r="Y67" s="108" t="s">
        <v>58</v>
      </c>
      <c r="Z67" s="108" t="s">
        <v>202</v>
      </c>
    </row>
    <row r="68" spans="6:26" s="105" customFormat="1" ht="12" outlineLevel="4">
      <c r="F68" s="106">
        <v>44</v>
      </c>
      <c r="G68" s="107" t="s">
        <v>123</v>
      </c>
      <c r="H68" s="108" t="s">
        <v>203</v>
      </c>
      <c r="I68" s="108" t="s">
        <v>203</v>
      </c>
      <c r="J68" s="109" t="s">
        <v>204</v>
      </c>
      <c r="K68" s="107" t="s">
        <v>170</v>
      </c>
      <c r="L68" s="110">
        <v>17</v>
      </c>
      <c r="M68" s="111">
        <v>0</v>
      </c>
      <c r="N68" s="110">
        <f>L68*(1+M68/100)</f>
        <v>17</v>
      </c>
      <c r="O68" s="112">
        <v>0</v>
      </c>
      <c r="P68" s="113">
        <f>N68*O68</f>
        <v>0</v>
      </c>
      <c r="Q68" s="114"/>
      <c r="R68" s="111">
        <f>N68*Q68</f>
        <v>0</v>
      </c>
      <c r="S68" s="114"/>
      <c r="T68" s="111">
        <f>N68*S68</f>
        <v>0</v>
      </c>
      <c r="U68" s="113">
        <v>21</v>
      </c>
      <c r="V68" s="113">
        <f>P68*(U68/100)</f>
        <v>0</v>
      </c>
      <c r="W68" s="113">
        <f>P68+V68</f>
        <v>0</v>
      </c>
      <c r="X68" s="109"/>
      <c r="Y68" s="108" t="s">
        <v>58</v>
      </c>
      <c r="Z68" s="108" t="s">
        <v>202</v>
      </c>
    </row>
    <row r="69" spans="6:26" s="105" customFormat="1" ht="12" outlineLevel="4">
      <c r="F69" s="106">
        <v>45</v>
      </c>
      <c r="G69" s="107" t="s">
        <v>53</v>
      </c>
      <c r="H69" s="108" t="s">
        <v>205</v>
      </c>
      <c r="I69" s="108" t="s">
        <v>206</v>
      </c>
      <c r="J69" s="109" t="s">
        <v>207</v>
      </c>
      <c r="K69" s="107" t="s">
        <v>170</v>
      </c>
      <c r="L69" s="110">
        <v>34</v>
      </c>
      <c r="M69" s="111">
        <v>0</v>
      </c>
      <c r="N69" s="110">
        <f>L69*(1+M69/100)</f>
        <v>34</v>
      </c>
      <c r="O69" s="112">
        <v>0</v>
      </c>
      <c r="P69" s="113">
        <f>N69*O69</f>
        <v>0</v>
      </c>
      <c r="Q69" s="114"/>
      <c r="R69" s="111">
        <f>N69*Q69</f>
        <v>0</v>
      </c>
      <c r="S69" s="114"/>
      <c r="T69" s="111">
        <f>N69*S69</f>
        <v>0</v>
      </c>
      <c r="U69" s="113">
        <v>21</v>
      </c>
      <c r="V69" s="113">
        <f>P69*(U69/100)</f>
        <v>0</v>
      </c>
      <c r="W69" s="113">
        <f>P69+V69</f>
        <v>0</v>
      </c>
      <c r="X69" s="109"/>
      <c r="Y69" s="108" t="s">
        <v>58</v>
      </c>
      <c r="Z69" s="108" t="s">
        <v>202</v>
      </c>
    </row>
    <row r="70" spans="6:26" s="105" customFormat="1" ht="12" outlineLevel="4">
      <c r="F70" s="106">
        <v>46</v>
      </c>
      <c r="G70" s="107" t="s">
        <v>123</v>
      </c>
      <c r="H70" s="108" t="s">
        <v>208</v>
      </c>
      <c r="I70" s="108" t="s">
        <v>208</v>
      </c>
      <c r="J70" s="109" t="s">
        <v>209</v>
      </c>
      <c r="K70" s="107" t="s">
        <v>170</v>
      </c>
      <c r="L70" s="110">
        <v>34</v>
      </c>
      <c r="M70" s="111">
        <v>0</v>
      </c>
      <c r="N70" s="110">
        <f>L70*(1+M70/100)</f>
        <v>34</v>
      </c>
      <c r="O70" s="112">
        <v>0</v>
      </c>
      <c r="P70" s="113">
        <f>N70*O70</f>
        <v>0</v>
      </c>
      <c r="Q70" s="114"/>
      <c r="R70" s="111">
        <f>N70*Q70</f>
        <v>0</v>
      </c>
      <c r="S70" s="114"/>
      <c r="T70" s="111">
        <f>N70*S70</f>
        <v>0</v>
      </c>
      <c r="U70" s="113">
        <v>21</v>
      </c>
      <c r="V70" s="113">
        <f>P70*(U70/100)</f>
        <v>0</v>
      </c>
      <c r="W70" s="113">
        <f>P70+V70</f>
        <v>0</v>
      </c>
      <c r="X70" s="109"/>
      <c r="Y70" s="108" t="s">
        <v>58</v>
      </c>
      <c r="Z70" s="108" t="s">
        <v>202</v>
      </c>
    </row>
    <row r="71" spans="6:26" s="105" customFormat="1" ht="12" outlineLevel="4">
      <c r="F71" s="106">
        <v>47</v>
      </c>
      <c r="G71" s="107" t="s">
        <v>53</v>
      </c>
      <c r="H71" s="108" t="s">
        <v>210</v>
      </c>
      <c r="I71" s="108" t="s">
        <v>211</v>
      </c>
      <c r="J71" s="109" t="s">
        <v>212</v>
      </c>
      <c r="K71" s="107" t="s">
        <v>129</v>
      </c>
      <c r="L71" s="110">
        <v>65</v>
      </c>
      <c r="M71" s="111">
        <v>0</v>
      </c>
      <c r="N71" s="110">
        <f>L71*(1+M71/100)</f>
        <v>65</v>
      </c>
      <c r="O71" s="112">
        <v>0</v>
      </c>
      <c r="P71" s="113">
        <f>N71*O71</f>
        <v>0</v>
      </c>
      <c r="Q71" s="114">
        <v>0.00339</v>
      </c>
      <c r="R71" s="111">
        <f>N71*Q71</f>
        <v>0.22035</v>
      </c>
      <c r="S71" s="114"/>
      <c r="T71" s="111">
        <f>N71*S71</f>
        <v>0</v>
      </c>
      <c r="U71" s="113">
        <v>21</v>
      </c>
      <c r="V71" s="113">
        <f>P71*(U71/100)</f>
        <v>0</v>
      </c>
      <c r="W71" s="113">
        <f>P71+V71</f>
        <v>0</v>
      </c>
      <c r="X71" s="109"/>
      <c r="Y71" s="108" t="s">
        <v>58</v>
      </c>
      <c r="Z71" s="108" t="s">
        <v>202</v>
      </c>
    </row>
    <row r="72" spans="6:26" s="105" customFormat="1" ht="12" outlineLevel="4">
      <c r="F72" s="106">
        <v>48</v>
      </c>
      <c r="G72" s="107" t="s">
        <v>53</v>
      </c>
      <c r="H72" s="108" t="s">
        <v>213</v>
      </c>
      <c r="I72" s="108" t="s">
        <v>214</v>
      </c>
      <c r="J72" s="109" t="s">
        <v>215</v>
      </c>
      <c r="K72" s="107" t="s">
        <v>129</v>
      </c>
      <c r="L72" s="110">
        <v>21.2</v>
      </c>
      <c r="M72" s="111">
        <v>0</v>
      </c>
      <c r="N72" s="110">
        <f>L72*(1+M72/100)</f>
        <v>21.2</v>
      </c>
      <c r="O72" s="112">
        <v>0</v>
      </c>
      <c r="P72" s="113">
        <f>N72*O72</f>
        <v>0</v>
      </c>
      <c r="Q72" s="114">
        <v>0.00432</v>
      </c>
      <c r="R72" s="111">
        <f>N72*Q72</f>
        <v>0.091584</v>
      </c>
      <c r="S72" s="114"/>
      <c r="T72" s="111">
        <f>N72*S72</f>
        <v>0</v>
      </c>
      <c r="U72" s="113">
        <v>21</v>
      </c>
      <c r="V72" s="113">
        <f>P72*(U72/100)</f>
        <v>0</v>
      </c>
      <c r="W72" s="113">
        <f>P72+V72</f>
        <v>0</v>
      </c>
      <c r="X72" s="109"/>
      <c r="Y72" s="108" t="s">
        <v>58</v>
      </c>
      <c r="Z72" s="108" t="s">
        <v>202</v>
      </c>
    </row>
    <row r="73" spans="6:26" s="105" customFormat="1" ht="23.25" outlineLevel="4">
      <c r="F73" s="106">
        <v>49</v>
      </c>
      <c r="G73" s="107" t="s">
        <v>53</v>
      </c>
      <c r="H73" s="108" t="s">
        <v>216</v>
      </c>
      <c r="I73" s="108" t="s">
        <v>217</v>
      </c>
      <c r="J73" s="109" t="s">
        <v>218</v>
      </c>
      <c r="K73" s="107" t="s">
        <v>129</v>
      </c>
      <c r="L73" s="110">
        <v>64.99999999999999</v>
      </c>
      <c r="M73" s="111">
        <v>0</v>
      </c>
      <c r="N73" s="110">
        <f>L73*(1+M73/100)</f>
        <v>64.99999999999999</v>
      </c>
      <c r="O73" s="112">
        <v>0</v>
      </c>
      <c r="P73" s="113">
        <f>N73*O73</f>
        <v>0</v>
      </c>
      <c r="Q73" s="114"/>
      <c r="R73" s="111">
        <f>N73*Q73</f>
        <v>0</v>
      </c>
      <c r="S73" s="114"/>
      <c r="T73" s="111">
        <f>N73*S73</f>
        <v>0</v>
      </c>
      <c r="U73" s="113">
        <v>21</v>
      </c>
      <c r="V73" s="113">
        <f>P73*(U73/100)</f>
        <v>0</v>
      </c>
      <c r="W73" s="113">
        <f>P73+V73</f>
        <v>0</v>
      </c>
      <c r="X73" s="109"/>
      <c r="Y73" s="108" t="s">
        <v>58</v>
      </c>
      <c r="Z73" s="108" t="s">
        <v>202</v>
      </c>
    </row>
    <row r="74" spans="6:26" s="105" customFormat="1" ht="23.25" outlineLevel="4">
      <c r="F74" s="106">
        <v>50</v>
      </c>
      <c r="G74" s="107" t="s">
        <v>53</v>
      </c>
      <c r="H74" s="108" t="s">
        <v>219</v>
      </c>
      <c r="I74" s="108" t="s">
        <v>220</v>
      </c>
      <c r="J74" s="109" t="s">
        <v>221</v>
      </c>
      <c r="K74" s="107" t="s">
        <v>129</v>
      </c>
      <c r="L74" s="110">
        <v>79.79999999999998</v>
      </c>
      <c r="M74" s="111">
        <v>0</v>
      </c>
      <c r="N74" s="110">
        <f>L74*(1+M74/100)</f>
        <v>79.79999999999998</v>
      </c>
      <c r="O74" s="112">
        <v>0</v>
      </c>
      <c r="P74" s="113">
        <f>N74*O74</f>
        <v>0</v>
      </c>
      <c r="Q74" s="114"/>
      <c r="R74" s="111">
        <f>N74*Q74</f>
        <v>0</v>
      </c>
      <c r="S74" s="114"/>
      <c r="T74" s="111">
        <f>N74*S74</f>
        <v>0</v>
      </c>
      <c r="U74" s="113">
        <v>21</v>
      </c>
      <c r="V74" s="113">
        <f>P74*(U74/100)</f>
        <v>0</v>
      </c>
      <c r="W74" s="113">
        <f>P74+V74</f>
        <v>0</v>
      </c>
      <c r="X74" s="109"/>
      <c r="Y74" s="108" t="s">
        <v>58</v>
      </c>
      <c r="Z74" s="108" t="s">
        <v>202</v>
      </c>
    </row>
    <row r="75" spans="6:26" s="105" customFormat="1" ht="23.25" outlineLevel="4">
      <c r="F75" s="106">
        <v>51</v>
      </c>
      <c r="G75" s="107" t="s">
        <v>53</v>
      </c>
      <c r="H75" s="108" t="s">
        <v>222</v>
      </c>
      <c r="I75" s="108" t="s">
        <v>223</v>
      </c>
      <c r="J75" s="109" t="s">
        <v>224</v>
      </c>
      <c r="K75" s="107" t="s">
        <v>90</v>
      </c>
      <c r="L75" s="110">
        <v>25.245</v>
      </c>
      <c r="M75" s="111">
        <v>0</v>
      </c>
      <c r="N75" s="110">
        <f>L75*(1+M75/100)</f>
        <v>25.245</v>
      </c>
      <c r="O75" s="112">
        <v>0</v>
      </c>
      <c r="P75" s="113">
        <f>N75*O75</f>
        <v>0</v>
      </c>
      <c r="Q75" s="114"/>
      <c r="R75" s="111">
        <f>N75*Q75</f>
        <v>0</v>
      </c>
      <c r="S75" s="114"/>
      <c r="T75" s="111">
        <f>N75*S75</f>
        <v>0</v>
      </c>
      <c r="U75" s="113">
        <v>21</v>
      </c>
      <c r="V75" s="113">
        <f>P75*(U75/100)</f>
        <v>0</v>
      </c>
      <c r="W75" s="113">
        <f>P75+V75</f>
        <v>0</v>
      </c>
      <c r="X75" s="109"/>
      <c r="Y75" s="108" t="s">
        <v>58</v>
      </c>
      <c r="Z75" s="108" t="s">
        <v>202</v>
      </c>
    </row>
    <row r="76" spans="6:26" s="105" customFormat="1" ht="12" outlineLevel="4">
      <c r="F76" s="106">
        <v>52</v>
      </c>
      <c r="G76" s="107" t="s">
        <v>123</v>
      </c>
      <c r="H76" s="108" t="s">
        <v>225</v>
      </c>
      <c r="I76" s="108" t="s">
        <v>225</v>
      </c>
      <c r="J76" s="109" t="s">
        <v>226</v>
      </c>
      <c r="K76" s="107" t="s">
        <v>57</v>
      </c>
      <c r="L76" s="110">
        <v>4.091604</v>
      </c>
      <c r="M76" s="111">
        <v>0</v>
      </c>
      <c r="N76" s="110">
        <f>L76*(1+M76/100)</f>
        <v>4.091604</v>
      </c>
      <c r="O76" s="112">
        <v>0</v>
      </c>
      <c r="P76" s="113">
        <f>N76*O76</f>
        <v>0</v>
      </c>
      <c r="Q76" s="114">
        <v>0.6</v>
      </c>
      <c r="R76" s="111">
        <f>N76*Q76</f>
        <v>2.4549624</v>
      </c>
      <c r="S76" s="114"/>
      <c r="T76" s="111">
        <f>N76*S76</f>
        <v>0</v>
      </c>
      <c r="U76" s="113">
        <v>21</v>
      </c>
      <c r="V76" s="113">
        <f>P76*(U76/100)</f>
        <v>0</v>
      </c>
      <c r="W76" s="113">
        <f>P76+V76</f>
        <v>0</v>
      </c>
      <c r="X76" s="109"/>
      <c r="Y76" s="108" t="s">
        <v>58</v>
      </c>
      <c r="Z76" s="108" t="s">
        <v>202</v>
      </c>
    </row>
    <row r="77" spans="6:26" s="105" customFormat="1" ht="23.25" outlineLevel="4">
      <c r="F77" s="106">
        <v>53</v>
      </c>
      <c r="G77" s="107" t="s">
        <v>53</v>
      </c>
      <c r="H77" s="108" t="s">
        <v>227</v>
      </c>
      <c r="I77" s="108" t="s">
        <v>228</v>
      </c>
      <c r="J77" s="109" t="s">
        <v>229</v>
      </c>
      <c r="K77" s="107" t="s">
        <v>90</v>
      </c>
      <c r="L77" s="110">
        <v>36.805</v>
      </c>
      <c r="M77" s="111">
        <v>0</v>
      </c>
      <c r="N77" s="110">
        <f>L77*(1+M77/100)</f>
        <v>36.805</v>
      </c>
      <c r="O77" s="112">
        <v>0</v>
      </c>
      <c r="P77" s="113">
        <f>N77*O77</f>
        <v>0</v>
      </c>
      <c r="Q77" s="114">
        <v>9E-05</v>
      </c>
      <c r="R77" s="111">
        <f>N77*Q77</f>
        <v>0.00331245</v>
      </c>
      <c r="S77" s="114"/>
      <c r="T77" s="111">
        <f>N77*S77</f>
        <v>0</v>
      </c>
      <c r="U77" s="113">
        <v>21</v>
      </c>
      <c r="V77" s="113">
        <f>P77*(U77/100)</f>
        <v>0</v>
      </c>
      <c r="W77" s="113">
        <f>P77+V77</f>
        <v>0</v>
      </c>
      <c r="X77" s="109"/>
      <c r="Y77" s="108" t="s">
        <v>58</v>
      </c>
      <c r="Z77" s="108" t="s">
        <v>202</v>
      </c>
    </row>
    <row r="78" spans="6:26" s="105" customFormat="1" ht="12" outlineLevel="4">
      <c r="F78" s="106">
        <v>54</v>
      </c>
      <c r="G78" s="107" t="s">
        <v>123</v>
      </c>
      <c r="H78" s="108" t="s">
        <v>230</v>
      </c>
      <c r="I78" s="108" t="s">
        <v>230</v>
      </c>
      <c r="J78" s="109" t="s">
        <v>231</v>
      </c>
      <c r="K78" s="107" t="s">
        <v>57</v>
      </c>
      <c r="L78" s="110">
        <v>1.0172800000000002</v>
      </c>
      <c r="M78" s="111">
        <v>0</v>
      </c>
      <c r="N78" s="110">
        <f>L78*(1+M78/100)</f>
        <v>1.0172800000000002</v>
      </c>
      <c r="O78" s="112">
        <v>0</v>
      </c>
      <c r="P78" s="113">
        <f>N78*O78</f>
        <v>0</v>
      </c>
      <c r="Q78" s="114">
        <v>0.6</v>
      </c>
      <c r="R78" s="111">
        <f>N78*Q78</f>
        <v>0.6103680000000001</v>
      </c>
      <c r="S78" s="114"/>
      <c r="T78" s="111">
        <f>N78*S78</f>
        <v>0</v>
      </c>
      <c r="U78" s="113">
        <v>21</v>
      </c>
      <c r="V78" s="113">
        <f>P78*(U78/100)</f>
        <v>0</v>
      </c>
      <c r="W78" s="113">
        <f>P78+V78</f>
        <v>0</v>
      </c>
      <c r="X78" s="109"/>
      <c r="Y78" s="108" t="s">
        <v>58</v>
      </c>
      <c r="Z78" s="108" t="s">
        <v>202</v>
      </c>
    </row>
    <row r="79" spans="6:26" s="105" customFormat="1" ht="12" outlineLevel="4">
      <c r="F79" s="106">
        <v>55</v>
      </c>
      <c r="G79" s="107" t="s">
        <v>123</v>
      </c>
      <c r="H79" s="108" t="s">
        <v>232</v>
      </c>
      <c r="I79" s="108" t="s">
        <v>232</v>
      </c>
      <c r="J79" s="109" t="s">
        <v>233</v>
      </c>
      <c r="K79" s="107" t="s">
        <v>90</v>
      </c>
      <c r="L79" s="110">
        <v>27.769500000000004</v>
      </c>
      <c r="M79" s="111">
        <v>0</v>
      </c>
      <c r="N79" s="110">
        <f>L79*(1+M79/100)</f>
        <v>27.769500000000004</v>
      </c>
      <c r="O79" s="112">
        <v>0</v>
      </c>
      <c r="P79" s="113">
        <f>N79*O79</f>
        <v>0</v>
      </c>
      <c r="Q79" s="114">
        <v>0.0162</v>
      </c>
      <c r="R79" s="111">
        <f>N79*Q79</f>
        <v>0.44986590000000004</v>
      </c>
      <c r="S79" s="114"/>
      <c r="T79" s="111">
        <f>N79*S79</f>
        <v>0</v>
      </c>
      <c r="U79" s="113">
        <v>21</v>
      </c>
      <c r="V79" s="113">
        <f>P79*(U79/100)</f>
        <v>0</v>
      </c>
      <c r="W79" s="113">
        <f>P79+V79</f>
        <v>0</v>
      </c>
      <c r="X79" s="109"/>
      <c r="Y79" s="108" t="s">
        <v>58</v>
      </c>
      <c r="Z79" s="108" t="s">
        <v>202</v>
      </c>
    </row>
    <row r="80" spans="6:26" s="105" customFormat="1" ht="12" outlineLevel="4">
      <c r="F80" s="106">
        <v>56</v>
      </c>
      <c r="G80" s="107" t="s">
        <v>53</v>
      </c>
      <c r="H80" s="108" t="s">
        <v>234</v>
      </c>
      <c r="I80" s="108" t="s">
        <v>235</v>
      </c>
      <c r="J80" s="109" t="s">
        <v>236</v>
      </c>
      <c r="K80" s="107" t="s">
        <v>129</v>
      </c>
      <c r="L80" s="110">
        <v>38.8</v>
      </c>
      <c r="M80" s="111">
        <v>0</v>
      </c>
      <c r="N80" s="110">
        <f>L80*(1+M80/100)</f>
        <v>38.8</v>
      </c>
      <c r="O80" s="112">
        <v>0</v>
      </c>
      <c r="P80" s="113">
        <f>N80*O80</f>
        <v>0</v>
      </c>
      <c r="Q80" s="114">
        <v>0.0011</v>
      </c>
      <c r="R80" s="111">
        <f>N80*Q80</f>
        <v>0.04268</v>
      </c>
      <c r="S80" s="114"/>
      <c r="T80" s="111">
        <f>N80*S80</f>
        <v>0</v>
      </c>
      <c r="U80" s="113">
        <v>21</v>
      </c>
      <c r="V80" s="113">
        <f>P80*(U80/100)</f>
        <v>0</v>
      </c>
      <c r="W80" s="113">
        <f>P80+V80</f>
        <v>0</v>
      </c>
      <c r="X80" s="109"/>
      <c r="Y80" s="108" t="s">
        <v>58</v>
      </c>
      <c r="Z80" s="108" t="s">
        <v>202</v>
      </c>
    </row>
    <row r="81" spans="6:26" s="105" customFormat="1" ht="12" outlineLevel="4">
      <c r="F81" s="106">
        <v>57</v>
      </c>
      <c r="G81" s="107" t="s">
        <v>53</v>
      </c>
      <c r="H81" s="108" t="s">
        <v>237</v>
      </c>
      <c r="I81" s="108" t="s">
        <v>238</v>
      </c>
      <c r="J81" s="109" t="s">
        <v>239</v>
      </c>
      <c r="K81" s="107" t="s">
        <v>90</v>
      </c>
      <c r="L81" s="110">
        <v>73.61</v>
      </c>
      <c r="M81" s="111">
        <v>0</v>
      </c>
      <c r="N81" s="110">
        <f>L81*(1+M81/100)</f>
        <v>73.61</v>
      </c>
      <c r="O81" s="112">
        <v>0</v>
      </c>
      <c r="P81" s="113">
        <f>N81*O81</f>
        <v>0</v>
      </c>
      <c r="Q81" s="114">
        <v>0.00019</v>
      </c>
      <c r="R81" s="111">
        <f>N81*Q81</f>
        <v>0.0139859</v>
      </c>
      <c r="S81" s="114"/>
      <c r="T81" s="111">
        <f>N81*S81</f>
        <v>0</v>
      </c>
      <c r="U81" s="113">
        <v>21</v>
      </c>
      <c r="V81" s="113">
        <f>P81*(U81/100)</f>
        <v>0</v>
      </c>
      <c r="W81" s="113">
        <f>P81+V81</f>
        <v>0</v>
      </c>
      <c r="X81" s="109"/>
      <c r="Y81" s="108" t="s">
        <v>58</v>
      </c>
      <c r="Z81" s="108" t="s">
        <v>202</v>
      </c>
    </row>
    <row r="82" spans="6:26" s="105" customFormat="1" ht="12" outlineLevel="4">
      <c r="F82" s="106">
        <v>58</v>
      </c>
      <c r="G82" s="107" t="s">
        <v>53</v>
      </c>
      <c r="H82" s="108" t="s">
        <v>240</v>
      </c>
      <c r="I82" s="108" t="s">
        <v>241</v>
      </c>
      <c r="J82" s="109" t="s">
        <v>242</v>
      </c>
      <c r="K82" s="107" t="s">
        <v>105</v>
      </c>
      <c r="L82" s="110">
        <v>3.9324986500000003</v>
      </c>
      <c r="M82" s="111">
        <v>0</v>
      </c>
      <c r="N82" s="110">
        <f>L82*(1+M82/100)</f>
        <v>3.9324986500000003</v>
      </c>
      <c r="O82" s="112">
        <v>0</v>
      </c>
      <c r="P82" s="113">
        <f>N82*O82</f>
        <v>0</v>
      </c>
      <c r="Q82" s="114"/>
      <c r="R82" s="111">
        <f>N82*Q82</f>
        <v>0</v>
      </c>
      <c r="S82" s="114"/>
      <c r="T82" s="111">
        <f>N82*S82</f>
        <v>0</v>
      </c>
      <c r="U82" s="113">
        <v>21</v>
      </c>
      <c r="V82" s="113">
        <f>P82*(U82/100)</f>
        <v>0</v>
      </c>
      <c r="W82" s="113">
        <f>P82+V82</f>
        <v>0</v>
      </c>
      <c r="X82" s="109"/>
      <c r="Y82" s="108" t="s">
        <v>58</v>
      </c>
      <c r="Z82" s="108" t="s">
        <v>202</v>
      </c>
    </row>
    <row r="83" ht="12.75" outlineLevel="4"/>
    <row r="84" spans="6:26" s="98" customFormat="1" ht="16.5" customHeight="1" outlineLevel="3">
      <c r="F84" s="99"/>
      <c r="G84" s="71"/>
      <c r="H84" s="100"/>
      <c r="I84" s="100"/>
      <c r="J84" s="100" t="s">
        <v>243</v>
      </c>
      <c r="K84" s="71"/>
      <c r="L84" s="101"/>
      <c r="M84" s="102"/>
      <c r="N84" s="101"/>
      <c r="O84" s="102"/>
      <c r="P84" s="45">
        <f>SUBTOTAL(9,P85:P95)</f>
        <v>0</v>
      </c>
      <c r="Q84" s="103"/>
      <c r="R84" s="46">
        <f>SUBTOTAL(9,R85:R95)</f>
        <v>0.141837</v>
      </c>
      <c r="S84" s="102"/>
      <c r="T84" s="46">
        <f>SUBTOTAL(9,T85:T95)</f>
        <v>0</v>
      </c>
      <c r="U84" s="102"/>
      <c r="V84" s="45">
        <f>SUBTOTAL(9,V85:V95)</f>
        <v>0</v>
      </c>
      <c r="W84" s="45">
        <f>SUBTOTAL(9,W85:W95)</f>
        <v>0</v>
      </c>
      <c r="X84" s="104"/>
      <c r="Y84" s="27"/>
      <c r="Z84" s="27"/>
    </row>
    <row r="85" spans="6:26" s="105" customFormat="1" ht="12" outlineLevel="4">
      <c r="F85" s="106">
        <v>59</v>
      </c>
      <c r="G85" s="107" t="s">
        <v>53</v>
      </c>
      <c r="H85" s="108" t="s">
        <v>244</v>
      </c>
      <c r="I85" s="108" t="s">
        <v>245</v>
      </c>
      <c r="J85" s="109" t="s">
        <v>246</v>
      </c>
      <c r="K85" s="107" t="s">
        <v>129</v>
      </c>
      <c r="L85" s="110">
        <v>7.6</v>
      </c>
      <c r="M85" s="111">
        <v>0</v>
      </c>
      <c r="N85" s="110">
        <f>L85*(1+M85/100)</f>
        <v>7.6</v>
      </c>
      <c r="O85" s="112">
        <v>0</v>
      </c>
      <c r="P85" s="113">
        <f>N85*O85</f>
        <v>0</v>
      </c>
      <c r="Q85" s="114">
        <v>0.0019</v>
      </c>
      <c r="R85" s="111">
        <f>N85*Q85</f>
        <v>0.01444</v>
      </c>
      <c r="S85" s="114"/>
      <c r="T85" s="111">
        <f>N85*S85</f>
        <v>0</v>
      </c>
      <c r="U85" s="113">
        <v>21</v>
      </c>
      <c r="V85" s="113">
        <f>P85*(U85/100)</f>
        <v>0</v>
      </c>
      <c r="W85" s="113">
        <f>P85+V85</f>
        <v>0</v>
      </c>
      <c r="X85" s="109"/>
      <c r="Y85" s="108" t="s">
        <v>58</v>
      </c>
      <c r="Z85" s="108" t="s">
        <v>247</v>
      </c>
    </row>
    <row r="86" spans="6:26" s="105" customFormat="1" ht="12" outlineLevel="4">
      <c r="F86" s="106">
        <v>60</v>
      </c>
      <c r="G86" s="107" t="s">
        <v>53</v>
      </c>
      <c r="H86" s="108" t="s">
        <v>248</v>
      </c>
      <c r="I86" s="108" t="s">
        <v>249</v>
      </c>
      <c r="J86" s="109" t="s">
        <v>250</v>
      </c>
      <c r="K86" s="107" t="s">
        <v>129</v>
      </c>
      <c r="L86" s="110">
        <v>8.2</v>
      </c>
      <c r="M86" s="111">
        <v>0</v>
      </c>
      <c r="N86" s="110">
        <f>L86*(1+M86/100)</f>
        <v>8.2</v>
      </c>
      <c r="O86" s="112">
        <v>0</v>
      </c>
      <c r="P86" s="113">
        <f>N86*O86</f>
        <v>0</v>
      </c>
      <c r="Q86" s="114">
        <v>0.00568</v>
      </c>
      <c r="R86" s="111">
        <f>N86*Q86</f>
        <v>0.046576</v>
      </c>
      <c r="S86" s="114"/>
      <c r="T86" s="111">
        <f>N86*S86</f>
        <v>0</v>
      </c>
      <c r="U86" s="113">
        <v>21</v>
      </c>
      <c r="V86" s="113">
        <f>P86*(U86/100)</f>
        <v>0</v>
      </c>
      <c r="W86" s="113">
        <f>P86+V86</f>
        <v>0</v>
      </c>
      <c r="X86" s="109"/>
      <c r="Y86" s="108" t="s">
        <v>58</v>
      </c>
      <c r="Z86" s="108" t="s">
        <v>247</v>
      </c>
    </row>
    <row r="87" spans="6:26" s="105" customFormat="1" ht="12" outlineLevel="4">
      <c r="F87" s="106">
        <v>61</v>
      </c>
      <c r="G87" s="107" t="s">
        <v>53</v>
      </c>
      <c r="H87" s="108" t="s">
        <v>251</v>
      </c>
      <c r="I87" s="108" t="s">
        <v>252</v>
      </c>
      <c r="J87" s="109" t="s">
        <v>253</v>
      </c>
      <c r="K87" s="107" t="s">
        <v>129</v>
      </c>
      <c r="L87" s="110">
        <v>7.6</v>
      </c>
      <c r="M87" s="111">
        <v>0</v>
      </c>
      <c r="N87" s="110">
        <f>L87*(1+M87/100)</f>
        <v>7.6</v>
      </c>
      <c r="O87" s="112">
        <v>0</v>
      </c>
      <c r="P87" s="113">
        <f>N87*O87</f>
        <v>0</v>
      </c>
      <c r="Q87" s="114">
        <v>0.00659</v>
      </c>
      <c r="R87" s="111">
        <f>N87*Q87</f>
        <v>0.050084000000000004</v>
      </c>
      <c r="S87" s="114"/>
      <c r="T87" s="111">
        <f>N87*S87</f>
        <v>0</v>
      </c>
      <c r="U87" s="113">
        <v>21</v>
      </c>
      <c r="V87" s="113">
        <f>P87*(U87/100)</f>
        <v>0</v>
      </c>
      <c r="W87" s="113">
        <f>P87+V87</f>
        <v>0</v>
      </c>
      <c r="X87" s="109"/>
      <c r="Y87" s="108" t="s">
        <v>58</v>
      </c>
      <c r="Z87" s="108" t="s">
        <v>247</v>
      </c>
    </row>
    <row r="88" spans="6:26" s="105" customFormat="1" ht="23.25" outlineLevel="4">
      <c r="F88" s="106">
        <v>62</v>
      </c>
      <c r="G88" s="107" t="s">
        <v>53</v>
      </c>
      <c r="H88" s="108" t="s">
        <v>254</v>
      </c>
      <c r="I88" s="108" t="s">
        <v>255</v>
      </c>
      <c r="J88" s="109" t="s">
        <v>256</v>
      </c>
      <c r="K88" s="107" t="s">
        <v>129</v>
      </c>
      <c r="L88" s="110">
        <v>7.6</v>
      </c>
      <c r="M88" s="111">
        <v>0</v>
      </c>
      <c r="N88" s="110">
        <f>L88*(1+M88/100)</f>
        <v>7.6</v>
      </c>
      <c r="O88" s="112">
        <v>0</v>
      </c>
      <c r="P88" s="113">
        <f>N88*O88</f>
        <v>0</v>
      </c>
      <c r="Q88" s="114">
        <v>0.00259</v>
      </c>
      <c r="R88" s="111">
        <f>N88*Q88</f>
        <v>0.019683999999999997</v>
      </c>
      <c r="S88" s="114"/>
      <c r="T88" s="111">
        <f>N88*S88</f>
        <v>0</v>
      </c>
      <c r="U88" s="113">
        <v>21</v>
      </c>
      <c r="V88" s="113">
        <f>P88*(U88/100)</f>
        <v>0</v>
      </c>
      <c r="W88" s="113">
        <f>P88+V88</f>
        <v>0</v>
      </c>
      <c r="X88" s="109"/>
      <c r="Y88" s="108" t="s">
        <v>58</v>
      </c>
      <c r="Z88" s="108" t="s">
        <v>247</v>
      </c>
    </row>
    <row r="89" spans="6:26" s="105" customFormat="1" ht="12" outlineLevel="4">
      <c r="F89" s="106">
        <v>63</v>
      </c>
      <c r="G89" s="107" t="s">
        <v>53</v>
      </c>
      <c r="H89" s="108" t="s">
        <v>257</v>
      </c>
      <c r="I89" s="108" t="s">
        <v>258</v>
      </c>
      <c r="J89" s="109" t="s">
        <v>259</v>
      </c>
      <c r="K89" s="107" t="s">
        <v>170</v>
      </c>
      <c r="L89" s="110">
        <v>2</v>
      </c>
      <c r="M89" s="111">
        <v>0</v>
      </c>
      <c r="N89" s="110">
        <f>L89*(1+M89/100)</f>
        <v>2</v>
      </c>
      <c r="O89" s="112">
        <v>0</v>
      </c>
      <c r="P89" s="113">
        <f>N89*O89</f>
        <v>0</v>
      </c>
      <c r="Q89" s="114">
        <v>0.00027</v>
      </c>
      <c r="R89" s="111">
        <f>N89*Q89</f>
        <v>0.00054</v>
      </c>
      <c r="S89" s="114"/>
      <c r="T89" s="111">
        <f>N89*S89</f>
        <v>0</v>
      </c>
      <c r="U89" s="113">
        <v>21</v>
      </c>
      <c r="V89" s="113">
        <f>P89*(U89/100)</f>
        <v>0</v>
      </c>
      <c r="W89" s="113">
        <f>P89+V89</f>
        <v>0</v>
      </c>
      <c r="X89" s="109"/>
      <c r="Y89" s="108" t="s">
        <v>58</v>
      </c>
      <c r="Z89" s="108" t="s">
        <v>247</v>
      </c>
    </row>
    <row r="90" spans="6:26" s="105" customFormat="1" ht="12" outlineLevel="4">
      <c r="F90" s="106">
        <v>64</v>
      </c>
      <c r="G90" s="107" t="s">
        <v>53</v>
      </c>
      <c r="H90" s="108" t="s">
        <v>260</v>
      </c>
      <c r="I90" s="108" t="s">
        <v>261</v>
      </c>
      <c r="J90" s="109" t="s">
        <v>262</v>
      </c>
      <c r="K90" s="107" t="s">
        <v>129</v>
      </c>
      <c r="L90" s="110">
        <v>3.5</v>
      </c>
      <c r="M90" s="111">
        <v>0</v>
      </c>
      <c r="N90" s="110">
        <f>L90*(1+M90/100)</f>
        <v>3.5</v>
      </c>
      <c r="O90" s="112">
        <v>0</v>
      </c>
      <c r="P90" s="113">
        <f>N90*O90</f>
        <v>0</v>
      </c>
      <c r="Q90" s="114">
        <v>0.00167</v>
      </c>
      <c r="R90" s="111">
        <f>N90*Q90</f>
        <v>0.005845</v>
      </c>
      <c r="S90" s="114"/>
      <c r="T90" s="111">
        <f>N90*S90</f>
        <v>0</v>
      </c>
      <c r="U90" s="113">
        <v>21</v>
      </c>
      <c r="V90" s="113">
        <f>P90*(U90/100)</f>
        <v>0</v>
      </c>
      <c r="W90" s="113">
        <f>P90+V90</f>
        <v>0</v>
      </c>
      <c r="X90" s="109"/>
      <c r="Y90" s="108" t="s">
        <v>58</v>
      </c>
      <c r="Z90" s="108" t="s">
        <v>247</v>
      </c>
    </row>
    <row r="91" spans="6:26" s="105" customFormat="1" ht="12" outlineLevel="4">
      <c r="F91" s="106">
        <v>65</v>
      </c>
      <c r="G91" s="107" t="s">
        <v>53</v>
      </c>
      <c r="H91" s="108" t="s">
        <v>263</v>
      </c>
      <c r="I91" s="108" t="s">
        <v>264</v>
      </c>
      <c r="J91" s="109" t="s">
        <v>265</v>
      </c>
      <c r="K91" s="107" t="s">
        <v>170</v>
      </c>
      <c r="L91" s="110">
        <v>3</v>
      </c>
      <c r="M91" s="111">
        <v>0</v>
      </c>
      <c r="N91" s="110">
        <f>L91*(1+M91/100)</f>
        <v>3</v>
      </c>
      <c r="O91" s="112">
        <v>0</v>
      </c>
      <c r="P91" s="113">
        <f>N91*O91</f>
        <v>0</v>
      </c>
      <c r="Q91" s="114">
        <v>0.00046</v>
      </c>
      <c r="R91" s="111">
        <f>N91*Q91</f>
        <v>0.0013800000000000002</v>
      </c>
      <c r="S91" s="114"/>
      <c r="T91" s="111">
        <f>N91*S91</f>
        <v>0</v>
      </c>
      <c r="U91" s="113">
        <v>21</v>
      </c>
      <c r="V91" s="113">
        <f>P91*(U91/100)</f>
        <v>0</v>
      </c>
      <c r="W91" s="113">
        <f>P91+V91</f>
        <v>0</v>
      </c>
      <c r="X91" s="109"/>
      <c r="Y91" s="108" t="s">
        <v>58</v>
      </c>
      <c r="Z91" s="108" t="s">
        <v>247</v>
      </c>
    </row>
    <row r="92" spans="6:26" s="105" customFormat="1" ht="23.25" outlineLevel="4">
      <c r="F92" s="106">
        <v>66</v>
      </c>
      <c r="G92" s="107" t="s">
        <v>53</v>
      </c>
      <c r="H92" s="108" t="s">
        <v>266</v>
      </c>
      <c r="I92" s="108" t="s">
        <v>267</v>
      </c>
      <c r="J92" s="109" t="s">
        <v>268</v>
      </c>
      <c r="K92" s="107" t="s">
        <v>170</v>
      </c>
      <c r="L92" s="110">
        <v>1</v>
      </c>
      <c r="M92" s="111">
        <v>0</v>
      </c>
      <c r="N92" s="110">
        <f>L92*(1+M92/100)</f>
        <v>1</v>
      </c>
      <c r="O92" s="112">
        <v>0</v>
      </c>
      <c r="P92" s="113">
        <f>N92*O92</f>
        <v>0</v>
      </c>
      <c r="Q92" s="114">
        <v>0.00048</v>
      </c>
      <c r="R92" s="111">
        <f>N92*Q92</f>
        <v>0.00048</v>
      </c>
      <c r="S92" s="114"/>
      <c r="T92" s="111">
        <f>N92*S92</f>
        <v>0</v>
      </c>
      <c r="U92" s="113">
        <v>21</v>
      </c>
      <c r="V92" s="113">
        <f>P92*(U92/100)</f>
        <v>0</v>
      </c>
      <c r="W92" s="113">
        <f>P92+V92</f>
        <v>0</v>
      </c>
      <c r="X92" s="109"/>
      <c r="Y92" s="108" t="s">
        <v>58</v>
      </c>
      <c r="Z92" s="108" t="s">
        <v>247</v>
      </c>
    </row>
    <row r="93" spans="6:26" s="105" customFormat="1" ht="12" outlineLevel="4">
      <c r="F93" s="106">
        <v>67</v>
      </c>
      <c r="G93" s="107" t="s">
        <v>53</v>
      </c>
      <c r="H93" s="108" t="s">
        <v>269</v>
      </c>
      <c r="I93" s="108" t="s">
        <v>270</v>
      </c>
      <c r="J93" s="109" t="s">
        <v>271</v>
      </c>
      <c r="K93" s="107" t="s">
        <v>129</v>
      </c>
      <c r="L93" s="110">
        <v>2.7</v>
      </c>
      <c r="M93" s="111">
        <v>0</v>
      </c>
      <c r="N93" s="110">
        <f>L93*(1+M93/100)</f>
        <v>2.7</v>
      </c>
      <c r="O93" s="112">
        <v>0</v>
      </c>
      <c r="P93" s="113">
        <f>N93*O93</f>
        <v>0</v>
      </c>
      <c r="Q93" s="114">
        <v>0.00104</v>
      </c>
      <c r="R93" s="111">
        <f>N93*Q93</f>
        <v>0.0028079999999999997</v>
      </c>
      <c r="S93" s="114"/>
      <c r="T93" s="111">
        <f>N93*S93</f>
        <v>0</v>
      </c>
      <c r="U93" s="113">
        <v>21</v>
      </c>
      <c r="V93" s="113">
        <f>P93*(U93/100)</f>
        <v>0</v>
      </c>
      <c r="W93" s="113">
        <f>P93+V93</f>
        <v>0</v>
      </c>
      <c r="X93" s="109"/>
      <c r="Y93" s="108" t="s">
        <v>58</v>
      </c>
      <c r="Z93" s="108" t="s">
        <v>247</v>
      </c>
    </row>
    <row r="94" spans="6:26" s="105" customFormat="1" ht="12" outlineLevel="4">
      <c r="F94" s="106">
        <v>68</v>
      </c>
      <c r="G94" s="107" t="s">
        <v>53</v>
      </c>
      <c r="H94" s="108" t="s">
        <v>272</v>
      </c>
      <c r="I94" s="108" t="s">
        <v>273</v>
      </c>
      <c r="J94" s="109" t="s">
        <v>274</v>
      </c>
      <c r="K94" s="107" t="s">
        <v>105</v>
      </c>
      <c r="L94" s="110">
        <v>0.141837</v>
      </c>
      <c r="M94" s="111">
        <v>0</v>
      </c>
      <c r="N94" s="110">
        <f>L94*(1+M94/100)</f>
        <v>0.141837</v>
      </c>
      <c r="O94" s="112">
        <v>0</v>
      </c>
      <c r="P94" s="113">
        <f>N94*O94</f>
        <v>0</v>
      </c>
      <c r="Q94" s="114"/>
      <c r="R94" s="111">
        <f>N94*Q94</f>
        <v>0</v>
      </c>
      <c r="S94" s="114"/>
      <c r="T94" s="111">
        <f>N94*S94</f>
        <v>0</v>
      </c>
      <c r="U94" s="113">
        <v>21</v>
      </c>
      <c r="V94" s="113">
        <f>P94*(U94/100)</f>
        <v>0</v>
      </c>
      <c r="W94" s="113">
        <f>P94+V94</f>
        <v>0</v>
      </c>
      <c r="X94" s="109"/>
      <c r="Y94" s="108" t="s">
        <v>58</v>
      </c>
      <c r="Z94" s="108" t="s">
        <v>247</v>
      </c>
    </row>
    <row r="95" ht="12.75" outlineLevel="4"/>
    <row r="96" spans="6:26" s="98" customFormat="1" ht="16.5" customHeight="1" outlineLevel="3">
      <c r="F96" s="99"/>
      <c r="G96" s="71"/>
      <c r="H96" s="100"/>
      <c r="I96" s="100"/>
      <c r="J96" s="100" t="s">
        <v>275</v>
      </c>
      <c r="K96" s="71"/>
      <c r="L96" s="101"/>
      <c r="M96" s="102"/>
      <c r="N96" s="101"/>
      <c r="O96" s="102"/>
      <c r="P96" s="45">
        <f>SUBTOTAL(9,P97:P99)</f>
        <v>0</v>
      </c>
      <c r="Q96" s="103"/>
      <c r="R96" s="46">
        <f>SUBTOTAL(9,R97:R99)</f>
        <v>0.123082</v>
      </c>
      <c r="S96" s="102"/>
      <c r="T96" s="46">
        <f>SUBTOTAL(9,T97:T99)</f>
        <v>0</v>
      </c>
      <c r="U96" s="102"/>
      <c r="V96" s="45">
        <f>SUBTOTAL(9,V97:V99)</f>
        <v>0</v>
      </c>
      <c r="W96" s="45">
        <f>SUBTOTAL(9,W97:W99)</f>
        <v>0</v>
      </c>
      <c r="X96" s="104"/>
      <c r="Y96" s="27"/>
      <c r="Z96" s="27"/>
    </row>
    <row r="97" spans="6:26" s="105" customFormat="1" ht="23.25" outlineLevel="4">
      <c r="F97" s="106">
        <v>69</v>
      </c>
      <c r="G97" s="107" t="s">
        <v>53</v>
      </c>
      <c r="H97" s="108" t="s">
        <v>276</v>
      </c>
      <c r="I97" s="108" t="s">
        <v>277</v>
      </c>
      <c r="J97" s="109" t="s">
        <v>278</v>
      </c>
      <c r="K97" s="107" t="s">
        <v>90</v>
      </c>
      <c r="L97" s="110">
        <v>31.159999999999997</v>
      </c>
      <c r="M97" s="111">
        <v>0</v>
      </c>
      <c r="N97" s="110">
        <f>L97*(1+M97/100)</f>
        <v>31.159999999999997</v>
      </c>
      <c r="O97" s="112">
        <v>0</v>
      </c>
      <c r="P97" s="113">
        <f>N97*O97</f>
        <v>0</v>
      </c>
      <c r="Q97" s="114">
        <v>0.00395</v>
      </c>
      <c r="R97" s="111">
        <f>N97*Q97</f>
        <v>0.123082</v>
      </c>
      <c r="S97" s="114"/>
      <c r="T97" s="111">
        <f>N97*S97</f>
        <v>0</v>
      </c>
      <c r="U97" s="113">
        <v>21</v>
      </c>
      <c r="V97" s="113">
        <f>P97*(U97/100)</f>
        <v>0</v>
      </c>
      <c r="W97" s="113">
        <f>P97+V97</f>
        <v>0</v>
      </c>
      <c r="X97" s="109"/>
      <c r="Y97" s="108" t="s">
        <v>58</v>
      </c>
      <c r="Z97" s="108" t="s">
        <v>279</v>
      </c>
    </row>
    <row r="98" spans="6:26" s="105" customFormat="1" ht="12" outlineLevel="4">
      <c r="F98" s="106">
        <v>70</v>
      </c>
      <c r="G98" s="107" t="s">
        <v>53</v>
      </c>
      <c r="H98" s="108" t="s">
        <v>280</v>
      </c>
      <c r="I98" s="108" t="s">
        <v>281</v>
      </c>
      <c r="J98" s="109" t="s">
        <v>282</v>
      </c>
      <c r="K98" s="107" t="s">
        <v>105</v>
      </c>
      <c r="L98" s="110">
        <v>0.123082</v>
      </c>
      <c r="M98" s="111">
        <v>0</v>
      </c>
      <c r="N98" s="110">
        <f>L98*(1+M98/100)</f>
        <v>0.123082</v>
      </c>
      <c r="O98" s="112">
        <v>0</v>
      </c>
      <c r="P98" s="113">
        <f>N98*O98</f>
        <v>0</v>
      </c>
      <c r="Q98" s="114"/>
      <c r="R98" s="111">
        <f>N98*Q98</f>
        <v>0</v>
      </c>
      <c r="S98" s="114"/>
      <c r="T98" s="111">
        <f>N98*S98</f>
        <v>0</v>
      </c>
      <c r="U98" s="113">
        <v>21</v>
      </c>
      <c r="V98" s="113">
        <f>P98*(U98/100)</f>
        <v>0</v>
      </c>
      <c r="W98" s="113">
        <f>P98+V98</f>
        <v>0</v>
      </c>
      <c r="X98" s="109"/>
      <c r="Y98" s="108" t="s">
        <v>58</v>
      </c>
      <c r="Z98" s="108" t="s">
        <v>279</v>
      </c>
    </row>
    <row r="99" ht="12.75" outlineLevel="4"/>
    <row r="100" spans="6:26" s="98" customFormat="1" ht="16.5" customHeight="1" outlineLevel="3">
      <c r="F100" s="99"/>
      <c r="G100" s="71"/>
      <c r="H100" s="100"/>
      <c r="I100" s="100"/>
      <c r="J100" s="100" t="s">
        <v>283</v>
      </c>
      <c r="K100" s="71"/>
      <c r="L100" s="101"/>
      <c r="M100" s="102"/>
      <c r="N100" s="101"/>
      <c r="O100" s="102"/>
      <c r="P100" s="45">
        <f>SUBTOTAL(9,P101:P102)</f>
        <v>0</v>
      </c>
      <c r="Q100" s="103"/>
      <c r="R100" s="46">
        <f>SUBTOTAL(9,R101:R102)</f>
        <v>0</v>
      </c>
      <c r="S100" s="102"/>
      <c r="T100" s="46">
        <f>SUBTOTAL(9,T101:T102)</f>
        <v>0</v>
      </c>
      <c r="U100" s="102"/>
      <c r="V100" s="45">
        <f>SUBTOTAL(9,V101:V102)</f>
        <v>0</v>
      </c>
      <c r="W100" s="45">
        <f>SUBTOTAL(9,W101:W102)</f>
        <v>0</v>
      </c>
      <c r="X100" s="104"/>
      <c r="Y100" s="27"/>
      <c r="Z100" s="27"/>
    </row>
    <row r="101" spans="6:26" s="105" customFormat="1" ht="23.25" outlineLevel="4">
      <c r="F101" s="106">
        <v>71</v>
      </c>
      <c r="G101" s="107" t="s">
        <v>53</v>
      </c>
      <c r="H101" s="108" t="s">
        <v>284</v>
      </c>
      <c r="I101" s="108" t="s">
        <v>284</v>
      </c>
      <c r="J101" s="109" t="s">
        <v>285</v>
      </c>
      <c r="K101" s="107" t="s">
        <v>170</v>
      </c>
      <c r="L101" s="110">
        <v>1</v>
      </c>
      <c r="M101" s="111">
        <v>0</v>
      </c>
      <c r="N101" s="110">
        <f>L101*(1+M101/100)</f>
        <v>1</v>
      </c>
      <c r="O101" s="112">
        <v>0</v>
      </c>
      <c r="P101" s="113">
        <f>N101*O101</f>
        <v>0</v>
      </c>
      <c r="Q101" s="114"/>
      <c r="R101" s="111">
        <f>N101*Q101</f>
        <v>0</v>
      </c>
      <c r="S101" s="114"/>
      <c r="T101" s="111">
        <f>N101*S101</f>
        <v>0</v>
      </c>
      <c r="U101" s="113">
        <v>21</v>
      </c>
      <c r="V101" s="113">
        <f>P101*(U101/100)</f>
        <v>0</v>
      </c>
      <c r="W101" s="113">
        <f>P101+V101</f>
        <v>0</v>
      </c>
      <c r="X101" s="109"/>
      <c r="Y101" s="108" t="s">
        <v>58</v>
      </c>
      <c r="Z101" s="108" t="s">
        <v>286</v>
      </c>
    </row>
    <row r="102" ht="12.75" outlineLevel="4"/>
    <row r="103" spans="6:26" s="98" customFormat="1" ht="16.5" customHeight="1" outlineLevel="3">
      <c r="F103" s="99"/>
      <c r="G103" s="71"/>
      <c r="H103" s="100"/>
      <c r="I103" s="100"/>
      <c r="J103" s="100" t="s">
        <v>287</v>
      </c>
      <c r="K103" s="71"/>
      <c r="L103" s="101"/>
      <c r="M103" s="102"/>
      <c r="N103" s="101"/>
      <c r="O103" s="102"/>
      <c r="P103" s="45">
        <f>SUBTOTAL(9,P104:P105)</f>
        <v>0</v>
      </c>
      <c r="Q103" s="103"/>
      <c r="R103" s="46">
        <f>SUBTOTAL(9,R104:R105)</f>
        <v>0</v>
      </c>
      <c r="S103" s="102"/>
      <c r="T103" s="46">
        <f>SUBTOTAL(9,T104:T105)</f>
        <v>0</v>
      </c>
      <c r="U103" s="102"/>
      <c r="V103" s="45">
        <f>SUBTOTAL(9,V104:V105)</f>
        <v>0</v>
      </c>
      <c r="W103" s="45">
        <f>SUBTOTAL(9,W104:W105)</f>
        <v>0</v>
      </c>
      <c r="X103" s="104"/>
      <c r="Y103" s="27"/>
      <c r="Z103" s="27"/>
    </row>
    <row r="104" spans="6:26" s="105" customFormat="1" ht="23.25" outlineLevel="4">
      <c r="F104" s="106">
        <v>72</v>
      </c>
      <c r="G104" s="107" t="s">
        <v>53</v>
      </c>
      <c r="H104" s="108" t="s">
        <v>288</v>
      </c>
      <c r="I104" s="108" t="s">
        <v>288</v>
      </c>
      <c r="J104" s="109" t="s">
        <v>289</v>
      </c>
      <c r="K104" s="107" t="s">
        <v>90</v>
      </c>
      <c r="L104" s="110">
        <v>22.31</v>
      </c>
      <c r="M104" s="111">
        <v>0</v>
      </c>
      <c r="N104" s="110">
        <f>L104*(1+M104/100)</f>
        <v>22.31</v>
      </c>
      <c r="O104" s="112">
        <v>0</v>
      </c>
      <c r="P104" s="113">
        <f>N104*O104</f>
        <v>0</v>
      </c>
      <c r="Q104" s="114"/>
      <c r="R104" s="111">
        <f>N104*Q104</f>
        <v>0</v>
      </c>
      <c r="S104" s="114"/>
      <c r="T104" s="111">
        <f>N104*S104</f>
        <v>0</v>
      </c>
      <c r="U104" s="113">
        <v>21</v>
      </c>
      <c r="V104" s="113">
        <f>P104*(U104/100)</f>
        <v>0</v>
      </c>
      <c r="W104" s="113">
        <f>P104+V104</f>
        <v>0</v>
      </c>
      <c r="X104" s="109"/>
      <c r="Y104" s="108" t="s">
        <v>58</v>
      </c>
      <c r="Z104" s="108" t="s">
        <v>290</v>
      </c>
    </row>
    <row r="105" ht="12.75" outlineLevel="4"/>
    <row r="106" spans="6:26" s="98" customFormat="1" ht="16.5" customHeight="1" outlineLevel="3">
      <c r="F106" s="99"/>
      <c r="G106" s="71"/>
      <c r="H106" s="100"/>
      <c r="I106" s="100"/>
      <c r="J106" s="100" t="s">
        <v>291</v>
      </c>
      <c r="K106" s="71"/>
      <c r="L106" s="101"/>
      <c r="M106" s="102"/>
      <c r="N106" s="101"/>
      <c r="O106" s="102"/>
      <c r="P106" s="45">
        <f>SUBTOTAL(9,P107:P108)</f>
        <v>0</v>
      </c>
      <c r="Q106" s="103"/>
      <c r="R106" s="46">
        <f>SUBTOTAL(9,R107:R108)</f>
        <v>0.0093</v>
      </c>
      <c r="S106" s="102"/>
      <c r="T106" s="46">
        <f>SUBTOTAL(9,T107:T108)</f>
        <v>0</v>
      </c>
      <c r="U106" s="102"/>
      <c r="V106" s="45">
        <f>SUBTOTAL(9,V107:V108)</f>
        <v>0</v>
      </c>
      <c r="W106" s="45">
        <f>SUBTOTAL(9,W107:W108)</f>
        <v>0</v>
      </c>
      <c r="X106" s="104"/>
      <c r="Y106" s="27"/>
      <c r="Z106" s="27"/>
    </row>
    <row r="107" spans="6:26" s="105" customFormat="1" ht="12" outlineLevel="4">
      <c r="F107" s="106">
        <v>73</v>
      </c>
      <c r="G107" s="107" t="s">
        <v>53</v>
      </c>
      <c r="H107" s="108" t="s">
        <v>292</v>
      </c>
      <c r="I107" s="108" t="s">
        <v>293</v>
      </c>
      <c r="J107" s="109" t="s">
        <v>294</v>
      </c>
      <c r="K107" s="107" t="s">
        <v>90</v>
      </c>
      <c r="L107" s="110">
        <v>30</v>
      </c>
      <c r="M107" s="111">
        <v>0</v>
      </c>
      <c r="N107" s="110">
        <f>L107*(1+M107/100)</f>
        <v>30</v>
      </c>
      <c r="O107" s="112">
        <v>0</v>
      </c>
      <c r="P107" s="113">
        <f>N107*O107</f>
        <v>0</v>
      </c>
      <c r="Q107" s="114">
        <v>0.00031</v>
      </c>
      <c r="R107" s="111">
        <f>N107*Q107</f>
        <v>0.0093</v>
      </c>
      <c r="S107" s="114"/>
      <c r="T107" s="111">
        <f>N107*S107</f>
        <v>0</v>
      </c>
      <c r="U107" s="113">
        <v>21</v>
      </c>
      <c r="V107" s="113">
        <f>P107*(U107/100)</f>
        <v>0</v>
      </c>
      <c r="W107" s="113">
        <f>P107+V107</f>
        <v>0</v>
      </c>
      <c r="X107" s="109"/>
      <c r="Y107" s="108" t="s">
        <v>58</v>
      </c>
      <c r="Z107" s="108" t="s">
        <v>295</v>
      </c>
    </row>
    <row r="108" ht="12.75" outlineLevel="4"/>
    <row r="109" ht="12.75" outlineLevel="3"/>
    <row r="110" spans="6:26" s="89" customFormat="1" ht="17.25" customHeight="1" outlineLevel="2">
      <c r="F110" s="90"/>
      <c r="G110" s="91"/>
      <c r="H110" s="92"/>
      <c r="I110" s="92"/>
      <c r="J110" s="92" t="s">
        <v>296</v>
      </c>
      <c r="K110" s="91"/>
      <c r="L110" s="93"/>
      <c r="M110" s="94"/>
      <c r="N110" s="93"/>
      <c r="O110" s="94"/>
      <c r="P110" s="41">
        <f>SUBTOTAL(9,P111:P119)</f>
        <v>0</v>
      </c>
      <c r="Q110" s="95"/>
      <c r="R110" s="42">
        <f>SUBTOTAL(9,R111:R119)</f>
        <v>0</v>
      </c>
      <c r="S110" s="94"/>
      <c r="T110" s="42">
        <f>SUBTOTAL(9,T111:T119)</f>
        <v>0</v>
      </c>
      <c r="U110" s="94"/>
      <c r="V110" s="41">
        <f>SUBTOTAL(9,V111:V119)</f>
        <v>0</v>
      </c>
      <c r="W110" s="41">
        <f>SUBTOTAL(9,W111:W119)</f>
        <v>0</v>
      </c>
      <c r="X110" s="96"/>
      <c r="Y110" s="97"/>
      <c r="Z110" s="97"/>
    </row>
    <row r="111" spans="6:26" s="98" customFormat="1" ht="16.5" customHeight="1" outlineLevel="3">
      <c r="F111" s="99"/>
      <c r="G111" s="71"/>
      <c r="H111" s="100"/>
      <c r="I111" s="100"/>
      <c r="J111" s="100" t="s">
        <v>297</v>
      </c>
      <c r="K111" s="71"/>
      <c r="L111" s="101"/>
      <c r="M111" s="102"/>
      <c r="N111" s="101"/>
      <c r="O111" s="102"/>
      <c r="P111" s="45">
        <f>SUBTOTAL(9,P112:P114)</f>
        <v>0</v>
      </c>
      <c r="Q111" s="103"/>
      <c r="R111" s="46">
        <f>SUBTOTAL(9,R112:R114)</f>
        <v>0</v>
      </c>
      <c r="S111" s="102"/>
      <c r="T111" s="46">
        <f>SUBTOTAL(9,T112:T114)</f>
        <v>0</v>
      </c>
      <c r="U111" s="102"/>
      <c r="V111" s="45">
        <f>SUBTOTAL(9,V112:V114)</f>
        <v>0</v>
      </c>
      <c r="W111" s="45">
        <f>SUBTOTAL(9,W112:W114)</f>
        <v>0</v>
      </c>
      <c r="X111" s="104"/>
      <c r="Y111" s="27"/>
      <c r="Z111" s="27"/>
    </row>
    <row r="112" spans="6:26" s="105" customFormat="1" ht="12" outlineLevel="4">
      <c r="F112" s="106">
        <v>74</v>
      </c>
      <c r="G112" s="107" t="s">
        <v>298</v>
      </c>
      <c r="H112" s="108" t="s">
        <v>299</v>
      </c>
      <c r="I112" s="108"/>
      <c r="J112" s="109" t="s">
        <v>300</v>
      </c>
      <c r="K112" s="107" t="s">
        <v>301</v>
      </c>
      <c r="L112" s="110">
        <v>1</v>
      </c>
      <c r="M112" s="111">
        <v>0</v>
      </c>
      <c r="N112" s="110">
        <f>L112*(1+M112/100)</f>
        <v>1</v>
      </c>
      <c r="O112" s="112">
        <v>0</v>
      </c>
      <c r="P112" s="113">
        <f>N112*O112</f>
        <v>0</v>
      </c>
      <c r="Q112" s="114"/>
      <c r="R112" s="111">
        <f>N112*Q112</f>
        <v>0</v>
      </c>
      <c r="S112" s="114"/>
      <c r="T112" s="111">
        <f>N112*S112</f>
        <v>0</v>
      </c>
      <c r="U112" s="113">
        <v>21</v>
      </c>
      <c r="V112" s="113">
        <f>P112*(U112/100)</f>
        <v>0</v>
      </c>
      <c r="W112" s="113">
        <f>P112+V112</f>
        <v>0</v>
      </c>
      <c r="X112" s="109"/>
      <c r="Y112" s="108" t="s">
        <v>58</v>
      </c>
      <c r="Z112" s="108" t="s">
        <v>302</v>
      </c>
    </row>
    <row r="113" spans="6:26" s="105" customFormat="1" ht="12" outlineLevel="4">
      <c r="F113" s="106">
        <v>75</v>
      </c>
      <c r="G113" s="107" t="s">
        <v>298</v>
      </c>
      <c r="H113" s="108" t="s">
        <v>303</v>
      </c>
      <c r="I113" s="108"/>
      <c r="J113" s="109" t="s">
        <v>304</v>
      </c>
      <c r="K113" s="107" t="s">
        <v>301</v>
      </c>
      <c r="L113" s="110">
        <v>1</v>
      </c>
      <c r="M113" s="111">
        <v>0</v>
      </c>
      <c r="N113" s="110">
        <f>L113*(1+M113/100)</f>
        <v>1</v>
      </c>
      <c r="O113" s="112">
        <v>0</v>
      </c>
      <c r="P113" s="113">
        <f>N113*O113</f>
        <v>0</v>
      </c>
      <c r="Q113" s="114"/>
      <c r="R113" s="111">
        <f>N113*Q113</f>
        <v>0</v>
      </c>
      <c r="S113" s="114"/>
      <c r="T113" s="111">
        <f>N113*S113</f>
        <v>0</v>
      </c>
      <c r="U113" s="113">
        <v>21</v>
      </c>
      <c r="V113" s="113">
        <f>P113*(U113/100)</f>
        <v>0</v>
      </c>
      <c r="W113" s="113">
        <f>P113+V113</f>
        <v>0</v>
      </c>
      <c r="X113" s="109"/>
      <c r="Y113" s="108" t="s">
        <v>58</v>
      </c>
      <c r="Z113" s="108" t="s">
        <v>302</v>
      </c>
    </row>
    <row r="114" ht="12.75" outlineLevel="4"/>
    <row r="115" spans="6:26" s="98" customFormat="1" ht="16.5" customHeight="1" outlineLevel="3">
      <c r="F115" s="99"/>
      <c r="G115" s="71"/>
      <c r="H115" s="100"/>
      <c r="I115" s="100"/>
      <c r="J115" s="100" t="s">
        <v>305</v>
      </c>
      <c r="K115" s="71"/>
      <c r="L115" s="101"/>
      <c r="M115" s="102"/>
      <c r="N115" s="101"/>
      <c r="O115" s="102"/>
      <c r="P115" s="45">
        <f>SUBTOTAL(9,P116:P118)</f>
        <v>0</v>
      </c>
      <c r="Q115" s="103"/>
      <c r="R115" s="46">
        <f>SUBTOTAL(9,R116:R118)</f>
        <v>0</v>
      </c>
      <c r="S115" s="102"/>
      <c r="T115" s="46">
        <f>SUBTOTAL(9,T116:T118)</f>
        <v>0</v>
      </c>
      <c r="U115" s="102"/>
      <c r="V115" s="45">
        <f>SUBTOTAL(9,V116:V118)</f>
        <v>0</v>
      </c>
      <c r="W115" s="45">
        <f>SUBTOTAL(9,W116:W118)</f>
        <v>0</v>
      </c>
      <c r="X115" s="104"/>
      <c r="Y115" s="27"/>
      <c r="Z115" s="27"/>
    </row>
    <row r="116" spans="6:26" s="105" customFormat="1" ht="12" outlineLevel="4">
      <c r="F116" s="106">
        <v>76</v>
      </c>
      <c r="G116" s="107" t="s">
        <v>298</v>
      </c>
      <c r="H116" s="108" t="s">
        <v>306</v>
      </c>
      <c r="I116" s="108"/>
      <c r="J116" s="109" t="s">
        <v>307</v>
      </c>
      <c r="K116" s="107" t="s">
        <v>308</v>
      </c>
      <c r="L116" s="110">
        <v>1.5</v>
      </c>
      <c r="M116" s="111">
        <v>0</v>
      </c>
      <c r="N116" s="110">
        <f>L116*(1+M116/100)</f>
        <v>1.5</v>
      </c>
      <c r="O116" s="112">
        <v>0</v>
      </c>
      <c r="P116" s="113">
        <f>N116*O116</f>
        <v>0</v>
      </c>
      <c r="Q116" s="114"/>
      <c r="R116" s="111">
        <f>N116*Q116</f>
        <v>0</v>
      </c>
      <c r="S116" s="114"/>
      <c r="T116" s="111">
        <f>N116*S116</f>
        <v>0</v>
      </c>
      <c r="U116" s="113">
        <v>21</v>
      </c>
      <c r="V116" s="113">
        <f>P116*(U116/100)</f>
        <v>0</v>
      </c>
      <c r="W116" s="113">
        <f>P116+V116</f>
        <v>0</v>
      </c>
      <c r="X116" s="109"/>
      <c r="Y116" s="108" t="s">
        <v>58</v>
      </c>
      <c r="Z116" s="108" t="s">
        <v>302</v>
      </c>
    </row>
    <row r="117" spans="6:26" s="105" customFormat="1" ht="12" outlineLevel="4">
      <c r="F117" s="106">
        <v>77</v>
      </c>
      <c r="G117" s="107" t="s">
        <v>298</v>
      </c>
      <c r="H117" s="108" t="s">
        <v>309</v>
      </c>
      <c r="I117" s="108"/>
      <c r="J117" s="109" t="s">
        <v>310</v>
      </c>
      <c r="K117" s="107" t="s">
        <v>308</v>
      </c>
      <c r="L117" s="110">
        <v>2</v>
      </c>
      <c r="M117" s="111">
        <v>0</v>
      </c>
      <c r="N117" s="110">
        <f>L117*(1+M117/100)</f>
        <v>2</v>
      </c>
      <c r="O117" s="112">
        <v>0</v>
      </c>
      <c r="P117" s="113">
        <f>N117*O117</f>
        <v>0</v>
      </c>
      <c r="Q117" s="114"/>
      <c r="R117" s="111">
        <f>N117*Q117</f>
        <v>0</v>
      </c>
      <c r="S117" s="114"/>
      <c r="T117" s="111">
        <f>N117*S117</f>
        <v>0</v>
      </c>
      <c r="U117" s="113">
        <v>21</v>
      </c>
      <c r="V117" s="113">
        <f>P117*(U117/100)</f>
        <v>0</v>
      </c>
      <c r="W117" s="113">
        <f>P117+V117</f>
        <v>0</v>
      </c>
      <c r="X117" s="109"/>
      <c r="Y117" s="108" t="s">
        <v>58</v>
      </c>
      <c r="Z117" s="108" t="s">
        <v>302</v>
      </c>
    </row>
    <row r="118" ht="12.75" outlineLevel="4"/>
    <row r="119" ht="12.75" outlineLevel="3"/>
    <row r="120" ht="12.75" outlineLevel="2"/>
    <row r="121" ht="12.75" outlineLevel="1"/>
  </sheetData>
  <printOptions/>
  <pageMargins left="0.39375" right="0.39375" top="0.5902777777777778" bottom="0.5902777777777778" header="0.5118055555555555" footer="0.39375"/>
  <pageSetup horizontalDpi="300" verticalDpi="300" orientation="landscape" paperSize="9" scale="90"/>
  <headerFooter alignWithMargins="0">
    <oddFooter>&amp;C&amp;8&amp;P z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2008-10-14T10:44:21Z</cp:lastPrinted>
  <dcterms:created xsi:type="dcterms:W3CDTF">2007-10-16T11:08:58Z</dcterms:created>
  <dcterms:modified xsi:type="dcterms:W3CDTF">2013-07-15T07:06:31Z</dcterms:modified>
  <cp:category/>
  <cp:version/>
  <cp:contentType/>
  <cp:contentStatus/>
  <cp:revision>1</cp:revision>
</cp:coreProperties>
</file>