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304" windowHeight="8364" activeTab="0"/>
  </bookViews>
  <sheets>
    <sheet name="Rekapitulace stavby" sheetId="1" r:id="rId1"/>
    <sheet name="125 - Oprava a vestavba W..." sheetId="2" r:id="rId2"/>
    <sheet name="Pokyny pro vyplnění" sheetId="3" r:id="rId3"/>
  </sheets>
  <definedNames>
    <definedName name="_xlnm._FilterDatabase" localSheetId="1" hidden="1">'125 - Oprava a vestavba W...'!$C$96:$K$448</definedName>
    <definedName name="_xlnm.Print_Area" localSheetId="1">'125 - Oprava a vestavba W...'!$C$4:$J$34,'125 - Oprava a vestavba W...'!$C$40:$J$80,'125 - Oprava a vestavba W...'!$C$86:$K$448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'125 - Oprava a vestavba W...'!$96:$96</definedName>
  </definedNames>
  <calcPr calcId="152511"/>
</workbook>
</file>

<file path=xl/sharedStrings.xml><?xml version="1.0" encoding="utf-8"?>
<sst xmlns="http://schemas.openxmlformats.org/spreadsheetml/2006/main" count="4672" uniqueCount="1054">
  <si>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</si>
  <si>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</si>
  <si>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</si>
  <si>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</si>
  <si>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</si>
  <si>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</si>
  <si>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</si>
  <si>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{60ebcb03-9975-457b-a6a7-78e3ef259b24}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</si>
  <si>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</si>
  <si>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</si>
  <si>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</si>
  <si>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</si>
  <si>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</si>
  <si>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</si>
  <si>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</si>
  <si>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</si>
  <si>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</si>
  <si>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</si>
  <si>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</si>
  <si>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a vestavba WC gymnázium</t>
  </si>
  <si>
    <t>KSO:</t>
  </si>
  <si>
    <t/>
  </si>
  <si>
    <t>CC-CZ:</t>
  </si>
  <si>
    <t>Místo:</t>
  </si>
  <si>
    <t>Mikulášské náměstí 808/23</t>
  </si>
  <si>
    <t>Datum:</t>
  </si>
  <si>
    <t>19.01.2017</t>
  </si>
  <si>
    <t>Zadavatel:</t>
  </si>
  <si>
    <t>IČ:</t>
  </si>
  <si>
    <t xml:space="preserve">Gymnázium </t>
  </si>
  <si>
    <t>DIČ:</t>
  </si>
  <si>
    <t>Uchazeč:</t>
  </si>
  <si>
    <t>Vyplň údaj</t>
  </si>
  <si>
    <t>Projektant:</t>
  </si>
  <si>
    <t>Ing. Arch. Jiří Kučera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</si>
  <si>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</si>
  <si>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</si>
  <si>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</si>
  <si>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</si>
  <si>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</si>
  <si>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</si>
  <si>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</si>
  <si>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</si>
  <si>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</si>
  <si>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</si>
  <si>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</si>
  <si>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</si>
  <si>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</si>
  <si>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</si>
  <si>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</si>
  <si>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</si>
  <si>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</si>
  <si>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</si>
  <si>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</si>
  <si>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</si>
  <si>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</si>
  <si>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</si>
  <si>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</si>
  <si>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</si>
  <si>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</si>
  <si>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</si>
  <si>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</si>
  <si>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</si>
  <si>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</si>
  <si>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</si>
  <si>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</si>
  <si>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</si>
  <si>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</si>
  <si>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</si>
  <si>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</si>
  <si>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</si>
  <si>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</si>
  <si>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</si>
  <si>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</si>
  <si>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</si>
  <si>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</si>
  <si>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</si>
  <si>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</si>
  <si>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</si>
  <si>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</si>
  <si>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</si>
  <si>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</si>
  <si>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</si>
  <si>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</si>
  <si>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</si>
  <si>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</si>
  <si>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</si>
  <si>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</si>
  <si>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</si>
  <si>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</si>
  <si>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</si>
  <si>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</si>
  <si>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</si>
  <si>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</si>
  <si>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</si>
  <si>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</si>
  <si>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</si>
  <si>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</si>
  <si>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</si>
  <si>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</si>
  <si>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</si>
  <si>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</si>
  <si>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</si>
  <si>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</si>
  <si>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</si>
  <si>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</si>
  <si>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</si>
  <si>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</si>
  <si>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</si>
  <si>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</si>
  <si>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</si>
  <si>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</si>
  <si>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</si>
  <si>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</si>
  <si>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</si>
  <si>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</si>
  <si>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</si>
  <si>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</si>
  <si>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</si>
  <si>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</si>
  <si>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</si>
  <si>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</si>
  <si>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</si>
  <si>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</si>
  <si>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</si>
  <si>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</si>
  <si>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</si>
  <si>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</si>
  <si>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</si>
  <si>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</si>
  <si>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</si>
  <si>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</si>
  <si>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</si>
  <si>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</si>
  <si>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</si>
  <si>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</si>
  <si>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</si>
  <si>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</si>
  <si>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342272323</t>
  </si>
  <si>
    <t>Příčky z pórobetonových přesných příčkovek hladkých, objemové hmotnosti 500 kg/m3 na tenké maltové lože, tloušťky příčky 100 mm</t>
  </si>
  <si>
    <t>m2</t>
  </si>
  <si>
    <t>CS ÚRS 2017 01</t>
  </si>
  <si>
    <t>4</t>
  </si>
  <si>
    <t>-209425600</t>
  </si>
  <si>
    <t>VV</t>
  </si>
  <si>
    <t>"I.NP WC Prof"4,1*(1,02*3+2,43+1,2+0,9)-(0,6*2*2+0,8*2)</t>
  </si>
  <si>
    <t>"II.NP WC Prof"4,1*(1,6+2,1+0,98+0,88)-(0,8*2+0,7*2+0,6*2)</t>
  </si>
  <si>
    <t>"III.NP WC Prof"4,1*(1,7+2,1+1,15+0,89)-(0,8*2+0,7*2+0,6*2)</t>
  </si>
  <si>
    <t>342291111</t>
  </si>
  <si>
    <t>Ukotvení příček polyuretanovou pěnou, tl. příčky do 100 mm</t>
  </si>
  <si>
    <t>m</t>
  </si>
  <si>
    <t>117085069</t>
  </si>
  <si>
    <t>"I.NP"4,1*4</t>
  </si>
  <si>
    <t>"II.NP"4,1*3</t>
  </si>
  <si>
    <t>"III.NP"4,1*3</t>
  </si>
  <si>
    <t>6</t>
  </si>
  <si>
    <t>Úpravy povrchů, podlahy a osazování výplní</t>
  </si>
  <si>
    <t>612321121</t>
  </si>
  <si>
    <t>Omítka vápenocementová vnitřních ploch nanášená ručně jednovrstvá, tloušťky do 10 mm hladká svislých konstrukcí stěn</t>
  </si>
  <si>
    <t>334049374</t>
  </si>
  <si>
    <t>"I.NP WC prof"2*(1,65*2+1,02*2)-(0,6*2)+2,2*(1,02*2+1,45*2)-(0,6*2)</t>
  </si>
  <si>
    <t>"II.NP WC prof"2*(1,36*2+1,14*2)-(0,6*2)+2*(2*2+1,6*2)-(0,8*2)</t>
  </si>
  <si>
    <t>"III.NP WC prof"2*(1,36*2+1,14*2)-(0,6*2)+2*(2*2+1,6*2)-(0,8*2)</t>
  </si>
  <si>
    <t>612321141</t>
  </si>
  <si>
    <t>Omítka vápenocementová vnitřních ploch nanášená ručně dvouvrstvá, tloušťky jádrové omítky do 10 mm a tloušťky štuku do 3 mm štuková svislých konstrukcí stěn</t>
  </si>
  <si>
    <t>158457163</t>
  </si>
  <si>
    <t>"plocha nových zdí"65,459*2</t>
  </si>
  <si>
    <t>"ploha omítek po vybouraných příčkách"0,15*4,2*(3+1+1)</t>
  </si>
  <si>
    <t>"odečet obkladú pod obklad"-62,348</t>
  </si>
  <si>
    <t>5</t>
  </si>
  <si>
    <t>619991001</t>
  </si>
  <si>
    <t>Zakrytí vnitřních ploch před znečištěním včetně pozdějšího odkrytí podlah fólií přilepenou lepící páskou</t>
  </si>
  <si>
    <t>-559648642</t>
  </si>
  <si>
    <t>"odhad"35</t>
  </si>
  <si>
    <t>619991011</t>
  </si>
  <si>
    <t>Zakrytí vnitřních ploch před znečištěním včetně pozdějšího odkrytí konstrukcí a prvků obalením fólií a přelepením páskou</t>
  </si>
  <si>
    <t>1769669188</t>
  </si>
  <si>
    <t>"odhad"25</t>
  </si>
  <si>
    <t>7</t>
  </si>
  <si>
    <t>619991021</t>
  </si>
  <si>
    <t>Zakrytí vnitřních ploch před znečištěním včetně pozdějšího odkrytí rámů oken a dveří, keramických soklů oblepením malířskou páskou</t>
  </si>
  <si>
    <t>-2119517509</t>
  </si>
  <si>
    <t>"odhad"35*4</t>
  </si>
  <si>
    <t>8</t>
  </si>
  <si>
    <t>632453361</t>
  </si>
  <si>
    <t>Potěr betonový samonivelační litý tl. přes 50 mm do 60 mm tř. C 25/30</t>
  </si>
  <si>
    <t>1712543094</t>
  </si>
  <si>
    <t>"P11"27,29</t>
  </si>
  <si>
    <t>"P12"67,3</t>
  </si>
  <si>
    <t>"P13"(26,36+12,39)</t>
  </si>
  <si>
    <t>9</t>
  </si>
  <si>
    <t>631319211</t>
  </si>
  <si>
    <t>Příplatek k cenám betonových mazanin za vyztužení polypropylenovými mikrovlákny objemové vyztužení 0,9 kg/m3</t>
  </si>
  <si>
    <t>m3</t>
  </si>
  <si>
    <t>391751277</t>
  </si>
  <si>
    <t>133,34*0,06</t>
  </si>
  <si>
    <t>10</t>
  </si>
  <si>
    <t>632481213</t>
  </si>
  <si>
    <t>Separační vrstva k oddělení podlahových vrstev z polyetylénové fólie</t>
  </si>
  <si>
    <t>-662054862</t>
  </si>
  <si>
    <t>11</t>
  </si>
  <si>
    <t>634112123</t>
  </si>
  <si>
    <t>Obvodová dilatace mezi stěnou a samonivelačním potěrem podlahovým páskem s fólií výšky 80 mm, šířky 5 mm</t>
  </si>
  <si>
    <t>1696557871</t>
  </si>
  <si>
    <t>"odhad"133*0,9</t>
  </si>
  <si>
    <t>12</t>
  </si>
  <si>
    <t>642942111</t>
  </si>
  <si>
    <t>Osazování zárubní nebo rámů kovových dveřních lisovaných nebo z úhelníků bez dveřních křídel, na cementovou maltu, plochy otvoru do 2,5 m2</t>
  </si>
  <si>
    <t>kus</t>
  </si>
  <si>
    <t>-950260078</t>
  </si>
  <si>
    <t>13</t>
  </si>
  <si>
    <t>M</t>
  </si>
  <si>
    <t>553313460</t>
  </si>
  <si>
    <t>zárubeň ocelová pro porobeton 100 600 L/P</t>
  </si>
  <si>
    <t>128</t>
  </si>
  <si>
    <t>272365223</t>
  </si>
  <si>
    <t>"I.NP"2</t>
  </si>
  <si>
    <t>"II.NP"1</t>
  </si>
  <si>
    <t>"III.NP"1</t>
  </si>
  <si>
    <t>14</t>
  </si>
  <si>
    <t>553313500</t>
  </si>
  <si>
    <t>zárubeň ocelová pro porobeton 100 800 L/P</t>
  </si>
  <si>
    <t>-2107351511</t>
  </si>
  <si>
    <t>"II.NP"2</t>
  </si>
  <si>
    <t>"III.NP"2</t>
  </si>
  <si>
    <t>553313480</t>
  </si>
  <si>
    <t>zárubeň ocelová pro porobeton 100 700 L/P</t>
  </si>
  <si>
    <t>-253825198</t>
  </si>
  <si>
    <t>Ostatní konstrukce a práce, bourání</t>
  </si>
  <si>
    <t>16</t>
  </si>
  <si>
    <t>949101112</t>
  </si>
  <si>
    <t>Lešení pomocné pracovní pro objekty pozemních staveb pro zatížení do 150 kg/m2, o výšce lešeňové podlahy přes 1,9 do 3,5 m</t>
  </si>
  <si>
    <t>-788705584</t>
  </si>
  <si>
    <t>17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</si>
  <si>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</si>
  <si>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</si>
  <si>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-150866217</t>
  </si>
  <si>
    <t>107,55+163,27+53,28</t>
  </si>
  <si>
    <t>18</t>
  </si>
  <si>
    <t>962031132</t>
  </si>
  <si>
    <t>Bourání příček z cihel, tvárnic nebo příčkovek z cihel pálených, plných nebo dutých na maltu vápennou nebo vápenocementovou, tl. do 100 mm</t>
  </si>
  <si>
    <t>-414858376</t>
  </si>
  <si>
    <t>"I.NP"3,2*(2,5+2,6+1,1*2)-(0,6*2*3)</t>
  </si>
  <si>
    <t>"II.NP"3,2*(1,5+1,8+1,86)-(0,6*2*3)</t>
  </si>
  <si>
    <t>"III.NP"3,2*(1,5+1,8+1,86)-(0,6*2*3)</t>
  </si>
  <si>
    <t>19</t>
  </si>
  <si>
    <t>965042141</t>
  </si>
  <si>
    <t>Bourání mazanin betonových nebo z litého asfaltu tl. do 100 mm, plochy přes 4 m2</t>
  </si>
  <si>
    <t>976879344</t>
  </si>
  <si>
    <t>"P11"27,29*0,06</t>
  </si>
  <si>
    <t>"P12"67,3*0,06</t>
  </si>
  <si>
    <t>"P13"(26,36+12,39)*0,06</t>
  </si>
  <si>
    <t>"P21"(69,05+28,18)*0,06</t>
  </si>
  <si>
    <t>"P22"(38,81+14,47)*0,06</t>
  </si>
  <si>
    <t>20</t>
  </si>
  <si>
    <t>968072455</t>
  </si>
  <si>
    <t>Vybourání kovových rámů oken s křídly, dveřních zárubní, vrat, stěn, ostění nebo obkladů dveřních zárubní, plochy do 2 m2</t>
  </si>
  <si>
    <t>-789770655</t>
  </si>
  <si>
    <t>"I.NP"4</t>
  </si>
  <si>
    <t>"II.NP"4</t>
  </si>
  <si>
    <t>"III.NP"4</t>
  </si>
  <si>
    <t>997</t>
  </si>
  <si>
    <t>Přesun sutě</t>
  </si>
  <si>
    <t>997013153</t>
  </si>
  <si>
    <t>Vnitrostaveništní doprava suti a vybouraných hmot vodorovně do 50 m svisle s omezením mechanizace pro budovy a haly výšky přes 9 do 12 m</t>
  </si>
  <si>
    <t>t</t>
  </si>
  <si>
    <t>-336113117</t>
  </si>
  <si>
    <t>22</t>
  </si>
  <si>
    <t>997013511</t>
  </si>
  <si>
    <t>Odvoz suti a vybouraných hmot z meziskládky na skládku s naložením a se složením, na vzdálenost do 1 km</t>
  </si>
  <si>
    <t>1519228610</t>
  </si>
  <si>
    <t>23</t>
  </si>
  <si>
    <t>997013509</t>
  </si>
  <si>
    <t>Odvoz suti a vybouraných hmot na skládku nebo meziskládku se složením, na vzdálenost Příplatek k ceně za každý další i započatý 1 km přes 1 km</t>
  </si>
  <si>
    <t>35388050</t>
  </si>
  <si>
    <t>59,114*10</t>
  </si>
  <si>
    <t>24</t>
  </si>
  <si>
    <t>997013831</t>
  </si>
  <si>
    <t>Poplatek za uložení stavebního odpadu na skládce (skládkovné) směsného</t>
  </si>
  <si>
    <t>-1461784167</t>
  </si>
  <si>
    <t>998</t>
  </si>
  <si>
    <t>Přesun hmot</t>
  </si>
  <si>
    <t>25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</si>
  <si>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</si>
  <si>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</si>
  <si>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950420585</t>
  </si>
  <si>
    <t>PSV</t>
  </si>
  <si>
    <t>Práce a dodávky PSV</t>
  </si>
  <si>
    <t>711</t>
  </si>
  <si>
    <t>Izolace proti vodě, vlhkosti a plynům</t>
  </si>
  <si>
    <t>26</t>
  </si>
  <si>
    <t>711113117</t>
  </si>
  <si>
    <t>Izolace proti zemní vlhkosti natěradly a tmely za studena na ploše vodorovné V těsnicí stěrkou nepružnou (cementem pojená)</t>
  </si>
  <si>
    <t>82298969</t>
  </si>
  <si>
    <t>"pod sprch koutem"2</t>
  </si>
  <si>
    <t>27</t>
  </si>
  <si>
    <t>711113127</t>
  </si>
  <si>
    <t>Izolace proti zemní vlhkosti natěradly a tmely za studena na ploše svislé S těsnicí stěrkou nepružnou (cementem pojená)</t>
  </si>
  <si>
    <t>110128359</t>
  </si>
  <si>
    <t>"kolem sprch koutu"3</t>
  </si>
  <si>
    <t>713</t>
  </si>
  <si>
    <t>Izolace tepelné</t>
  </si>
  <si>
    <t>28</t>
  </si>
  <si>
    <t>713121111</t>
  </si>
  <si>
    <t>Montáž tepelné izolace podlah rohožemi, pásy, deskami, dílci, bloky (izolační materiál ve specifikaci) kladenými volně jednovrstvá</t>
  </si>
  <si>
    <t>356445916</t>
  </si>
  <si>
    <t>29</t>
  </si>
  <si>
    <t>283758800</t>
  </si>
  <si>
    <t>deska z pěnového polystyrenu pro vysoce zatížené konstrukce 1000 x 500 x 50 mm</t>
  </si>
  <si>
    <t>1955626862</t>
  </si>
  <si>
    <t>27,29*1,05</t>
  </si>
  <si>
    <t>30</t>
  </si>
  <si>
    <t>998713102</t>
  </si>
  <si>
    <t>Přesun hmot pro izolace tepelné stanovený z hmotnosti přesunovaného materiálu vodorovná dopravní vzdálenost do 50 m v objektech výšky přes 6 m do 12 m</t>
  </si>
  <si>
    <t>-1059075462</t>
  </si>
  <si>
    <t>721</t>
  </si>
  <si>
    <t>Zdravotechnika - vnitřní kanalizace</t>
  </si>
  <si>
    <t>31</t>
  </si>
  <si>
    <t>721174004</t>
  </si>
  <si>
    <t>Potrubí z plastových trub polypropylenové svodné (ležaté) DN 70</t>
  </si>
  <si>
    <t>-1747410772</t>
  </si>
  <si>
    <t>"I.PP"4</t>
  </si>
  <si>
    <t>32</t>
  </si>
  <si>
    <t>721174005</t>
  </si>
  <si>
    <t>Potrubí z plastových trub polypropylenové svodné (ležaté) DN 100</t>
  </si>
  <si>
    <t>-432364065</t>
  </si>
  <si>
    <t>"I.PP"11</t>
  </si>
  <si>
    <t>"I.NP"5</t>
  </si>
  <si>
    <t>"podkroví"2</t>
  </si>
  <si>
    <t>33</t>
  </si>
  <si>
    <t>721174025</t>
  </si>
  <si>
    <t>Potrubí z plastových trub polypropylenové odpadní (svislé) DN 100</t>
  </si>
  <si>
    <t>1544855007</t>
  </si>
  <si>
    <t>"stoupačka ze suterénu do II.NP"15</t>
  </si>
  <si>
    <t>34</t>
  </si>
  <si>
    <t>721174042</t>
  </si>
  <si>
    <t>Potrubí z plastových trub polypropylenové připojovací DN 40</t>
  </si>
  <si>
    <t>-1793213817</t>
  </si>
  <si>
    <t>"I.NP"3+4+8</t>
  </si>
  <si>
    <t>"II.NP"2+2+3</t>
  </si>
  <si>
    <t>"III.NP"3</t>
  </si>
  <si>
    <t>"podkroví"6</t>
  </si>
  <si>
    <t>35</t>
  </si>
  <si>
    <t>721174043</t>
  </si>
  <si>
    <t>Potrubí z plastových trub polypropylenové připojovací DN 50</t>
  </si>
  <si>
    <t>-1719540368</t>
  </si>
  <si>
    <t>"I.NP"6,085+4,425*2</t>
  </si>
  <si>
    <t>36</t>
  </si>
  <si>
    <t>721290111</t>
  </si>
  <si>
    <t>Zkouška těsnosti kanalizace v objektech vodou do DN 125</t>
  </si>
  <si>
    <t>-108247279</t>
  </si>
  <si>
    <t>4+26+31+19</t>
  </si>
  <si>
    <t>37</t>
  </si>
  <si>
    <t>998721102</t>
  </si>
  <si>
    <t>Přesun hmot pro vnitřní kanalizace stanovený z hmotnosti přesunovaného materiálu vodorovná dopravní vzdálenost do 50 m v objektech výšky přes 6 do 12 m</t>
  </si>
  <si>
    <t>-464346541</t>
  </si>
  <si>
    <t>722</t>
  </si>
  <si>
    <t>Zdravotechnika - vnitřní vodovod</t>
  </si>
  <si>
    <t>38</t>
  </si>
  <si>
    <t>722174002</t>
  </si>
  <si>
    <t>Potrubí z plastových trubek z polypropylenu (PPR) svařovaných polyfuzně PN 16 (SDR 7,4) D 20 x 2,8</t>
  </si>
  <si>
    <t>-63225331</t>
  </si>
  <si>
    <t>"I.NP"7+3,425+5+3,5+6+16+4</t>
  </si>
  <si>
    <t>"II.NP"11+6</t>
  </si>
  <si>
    <t>"podkroví"10+3</t>
  </si>
  <si>
    <t>39</t>
  </si>
  <si>
    <t>722181211</t>
  </si>
  <si>
    <t>Ochrana potrubí termoizolačními trubicemi z pěnového polyetylenu PE přilepenými v příčných a podélných spojích, tloušťky izolace do 6 mm, vnitřního průměru izolace DN do 22 mm</t>
  </si>
  <si>
    <t>303789527</t>
  </si>
  <si>
    <t>40</t>
  </si>
  <si>
    <t>722181231</t>
  </si>
  <si>
    <t>Ochrana potrubí termoizolačními trubicemi z pěnového polyetylenu PE přilepenými v příčných a podélných spojích, tloušťky izolace přes 9 do 13 mm, vnitřního průměru izolace DN do 22 mm</t>
  </si>
  <si>
    <t>624629302</t>
  </si>
  <si>
    <t>41</t>
  </si>
  <si>
    <t>722190401</t>
  </si>
  <si>
    <t>Zřízení přípojek na potrubí vyvedení a upevnění výpustek do DN 25</t>
  </si>
  <si>
    <t>-1506569053</t>
  </si>
  <si>
    <t>2+2+2+2</t>
  </si>
  <si>
    <t>42</t>
  </si>
  <si>
    <t>722220111</t>
  </si>
  <si>
    <t>Armatury s jedním závitem nástěnky pro výtokový ventil G 1/2</t>
  </si>
  <si>
    <t>971205071</t>
  </si>
  <si>
    <t>43</t>
  </si>
  <si>
    <t>722220121</t>
  </si>
  <si>
    <t>Armatury s jedním závitem nástěnky pro baterii G 1/2</t>
  </si>
  <si>
    <t>pár</t>
  </si>
  <si>
    <t>-941522881</t>
  </si>
  <si>
    <t>2+4+1+1</t>
  </si>
  <si>
    <t>44</t>
  </si>
  <si>
    <t>722290226</t>
  </si>
  <si>
    <t>Zkoušky, proplach a desinfekce vodovodního potrubí zkoušky těsnosti vodovodního potrubí závitového do DN 50</t>
  </si>
  <si>
    <t>-1362369995</t>
  </si>
  <si>
    <t>45</t>
  </si>
  <si>
    <t>722290234</t>
  </si>
  <si>
    <t>Zkoušky, proplach a desinfekce vodovodního potrubí proplach a desinfekce vodovodního potrubí do DN 80</t>
  </si>
  <si>
    <t>1491350863</t>
  </si>
  <si>
    <t>46</t>
  </si>
  <si>
    <t>998722102</t>
  </si>
  <si>
    <t>Přesun hmot pro vnitřní vodovod stanovený z hmotnosti přesunovaného materiálu vodorovná dopravní vzdálenost do 50 m v objektech výšky přes 6 do 12 m</t>
  </si>
  <si>
    <t>-109340142</t>
  </si>
  <si>
    <t>723</t>
  </si>
  <si>
    <t>Zdravotechnika - vnitřní plynovod</t>
  </si>
  <si>
    <t>47</t>
  </si>
  <si>
    <t>R 723 001</t>
  </si>
  <si>
    <t>M+D plyn viz podrobný položkový rozpočet</t>
  </si>
  <si>
    <t>kpl.</t>
  </si>
  <si>
    <t>-2095819411</t>
  </si>
  <si>
    <t>725</t>
  </si>
  <si>
    <t>Zdravotechnika - zařizovací předměty</t>
  </si>
  <si>
    <t>48</t>
  </si>
  <si>
    <t>725110811</t>
  </si>
  <si>
    <t>Demontáž klozetů splachovacích s nádrží nebo tlakovým splachovačem</t>
  </si>
  <si>
    <t>soubor</t>
  </si>
  <si>
    <t>2053773242</t>
  </si>
  <si>
    <t>"I.NP"1</t>
  </si>
  <si>
    <t>49</t>
  </si>
  <si>
    <t>725112171</t>
  </si>
  <si>
    <t>Zařízení záchodů kombi klozety s hlubokým splachováním odpad vodorovný</t>
  </si>
  <si>
    <t>1036228945</t>
  </si>
  <si>
    <t>"podkroví"1</t>
  </si>
  <si>
    <t>50</t>
  </si>
  <si>
    <t>725122813</t>
  </si>
  <si>
    <t>Demontáž pisoárů s nádrží a 1 záchodkem</t>
  </si>
  <si>
    <t>1579091150</t>
  </si>
  <si>
    <t>51</t>
  </si>
  <si>
    <t>725210821</t>
  </si>
  <si>
    <t>Demontáž umyvadel bez výtokových armatur umyvadel</t>
  </si>
  <si>
    <t>193883141</t>
  </si>
  <si>
    <t>"I.NP"3</t>
  </si>
  <si>
    <t>"II.NP"3</t>
  </si>
  <si>
    <t>52</t>
  </si>
  <si>
    <t>725211603</t>
  </si>
  <si>
    <t>Umyvadla keramická bez výtokových armatur se zápachovou uzávěrkou připevněná na stěnu šrouby bílá bez sloupu nebo krytu na sifon 600 mm</t>
  </si>
  <si>
    <t>1917763993</t>
  </si>
  <si>
    <t>53</t>
  </si>
  <si>
    <t>725231203</t>
  </si>
  <si>
    <t>Bidety bez výtokových armatur se zápachovou uzávěrkou keramické závěsné</t>
  </si>
  <si>
    <t>-1463211452</t>
  </si>
  <si>
    <t>54</t>
  </si>
  <si>
    <t>725240811</t>
  </si>
  <si>
    <t>Demontáž sprchových kabin a vaniček bez výtokových armatur kabin</t>
  </si>
  <si>
    <t>-1063596209</t>
  </si>
  <si>
    <t>55</t>
  </si>
  <si>
    <t>725240812</t>
  </si>
  <si>
    <t>Demontáž sprchových kabin a vaniček bez výtokových armatur vaniček</t>
  </si>
  <si>
    <t>1161273103</t>
  </si>
  <si>
    <t>56</t>
  </si>
  <si>
    <t>725241123</t>
  </si>
  <si>
    <t>Sprchové vaničky, boxy, kouty a zástěny sprchové vaničky akrylátové obdélníkové 900x800 mm</t>
  </si>
  <si>
    <t>-146825289</t>
  </si>
  <si>
    <t>57</t>
  </si>
  <si>
    <t>725245102</t>
  </si>
  <si>
    <t>Sprchové vaničky, boxy, kouty a zástěny zástěny sprchové do výšky 2000 mm dveře jednokřídlé, šířky 800 mm</t>
  </si>
  <si>
    <t>2006346526</t>
  </si>
  <si>
    <t>58</t>
  </si>
  <si>
    <t>725291706</t>
  </si>
  <si>
    <t>Doplňky zařízení koupelen a záchodů smaltované madla rovná, délky 800 mm</t>
  </si>
  <si>
    <t>-999118776</t>
  </si>
  <si>
    <t>59</t>
  </si>
  <si>
    <t>725291722</t>
  </si>
  <si>
    <t>Doplňky zařízení koupelen a záchodů smaltované madla krakorcová sklopná, délky 834 mm</t>
  </si>
  <si>
    <t>324518029</t>
  </si>
  <si>
    <t>60</t>
  </si>
  <si>
    <t>725310821</t>
  </si>
  <si>
    <t>Demontáž dřezů jednodílných bez výtokových armatur na konzolách</t>
  </si>
  <si>
    <t>-1808452391</t>
  </si>
  <si>
    <t>61</t>
  </si>
  <si>
    <t>725330820</t>
  </si>
  <si>
    <t>Demontáž výlevek bez výtokových armatur a bez nádrže a splachovacího potrubí diturvitových</t>
  </si>
  <si>
    <t>553860473</t>
  </si>
  <si>
    <t>62</t>
  </si>
  <si>
    <t>725331211</t>
  </si>
  <si>
    <t>Výlevky bez výtokových armatur a splachovací nádrže nerezové připevněné na zeď konzolou 450 x 550 x 300 mm</t>
  </si>
  <si>
    <t>491154887</t>
  </si>
  <si>
    <t>63</t>
  </si>
  <si>
    <t>725810811</t>
  </si>
  <si>
    <t>Demontáž výtokových ventilů nástěnných</t>
  </si>
  <si>
    <t>-26129904</t>
  </si>
  <si>
    <t>64</t>
  </si>
  <si>
    <t>725813111</t>
  </si>
  <si>
    <t>Ventily rohové bez připojovací trubičky nebo flexi hadičky G 1/2</t>
  </si>
  <si>
    <t>-974054012</t>
  </si>
  <si>
    <t>"u WC"5</t>
  </si>
  <si>
    <t>65</t>
  </si>
  <si>
    <t>725820802</t>
  </si>
  <si>
    <t>Demontáž baterií stojánkových do 1 otvoru</t>
  </si>
  <si>
    <t>-1077381563</t>
  </si>
  <si>
    <t>"II.NP"6</t>
  </si>
  <si>
    <t>66</t>
  </si>
  <si>
    <t>725821325</t>
  </si>
  <si>
    <t>Baterie dřezové stojánkové pákové s otáčivým ústím a délkou ramínka 240 mm</t>
  </si>
  <si>
    <t>-1512132612</t>
  </si>
  <si>
    <t>"do výlevek"5</t>
  </si>
  <si>
    <t>67</t>
  </si>
  <si>
    <t>725822633</t>
  </si>
  <si>
    <t>Baterie umyvadlové stojánkové klasické s výpustí</t>
  </si>
  <si>
    <t>610051370</t>
  </si>
  <si>
    <t>68</t>
  </si>
  <si>
    <t>725840850</t>
  </si>
  <si>
    <t>Demontáž baterií sprchových diferenciálních T 1954 do G 3/4 x 1</t>
  </si>
  <si>
    <t>496562632</t>
  </si>
  <si>
    <t>69</t>
  </si>
  <si>
    <t>725841322</t>
  </si>
  <si>
    <t>Baterie sprchové klasické s roztečí 150 mm</t>
  </si>
  <si>
    <t>1220749415</t>
  </si>
  <si>
    <t>70</t>
  </si>
  <si>
    <t>725860811</t>
  </si>
  <si>
    <t>Demontáž zápachových uzávěrek pro zařizovací předměty jednoduchých</t>
  </si>
  <si>
    <t>-1039219599</t>
  </si>
  <si>
    <t>71</t>
  </si>
  <si>
    <t>R 725 001</t>
  </si>
  <si>
    <t>Stavební přípomoce k vodovodu a kanalizaci</t>
  </si>
  <si>
    <t>1464571034</t>
  </si>
  <si>
    <t>72</t>
  </si>
  <si>
    <t>998725102</t>
  </si>
  <si>
    <t>Přesun hmot pro zařizovací předměty stanovený z hmotnosti přesunovaného materiálu vodorovná dopravní vzdálenost do 50 m v objektech výšky přes 6 do 12 m</t>
  </si>
  <si>
    <t>-1644963710</t>
  </si>
  <si>
    <t>741</t>
  </si>
  <si>
    <t>Elektroinstalace - silnoproud</t>
  </si>
  <si>
    <t>73</t>
  </si>
  <si>
    <t>R 741 001</t>
  </si>
  <si>
    <t>M+D silnoproud viz podrobný položkový rozpočet</t>
  </si>
  <si>
    <t>1708179712</t>
  </si>
  <si>
    <t>74</t>
  </si>
  <si>
    <t>R 741 002</t>
  </si>
  <si>
    <t>Stavební přípomoce k silnoproudu</t>
  </si>
  <si>
    <t>kpl</t>
  </si>
  <si>
    <t>1741820113</t>
  </si>
  <si>
    <t>742</t>
  </si>
  <si>
    <t>Elektroinstalace - slaboproud</t>
  </si>
  <si>
    <t>75</t>
  </si>
  <si>
    <t>R 742 001</t>
  </si>
  <si>
    <t>M+D slaboproud viz podrobný položkový rozpočet</t>
  </si>
  <si>
    <t>-1110454618</t>
  </si>
  <si>
    <t>76</t>
  </si>
  <si>
    <t>R 742 002</t>
  </si>
  <si>
    <t>Stavební přípomoce k slaboproudu</t>
  </si>
  <si>
    <t>998950477</t>
  </si>
  <si>
    <t>77</t>
  </si>
  <si>
    <t>R 742 003</t>
  </si>
  <si>
    <t>M+D signalizace na WC pro zdravotně postižené viz podrobný položkový rozpočet</t>
  </si>
  <si>
    <t>-671214489</t>
  </si>
  <si>
    <t>762</t>
  </si>
  <si>
    <t>Konstrukce tesařské</t>
  </si>
  <si>
    <t>78</t>
  </si>
  <si>
    <t>762511286</t>
  </si>
  <si>
    <t>Podlahové konstrukce podkladové z dřevoštěpkových desek dvouvrstvých lepených na pero a drážku 2x18 mm</t>
  </si>
  <si>
    <t>508859254</t>
  </si>
  <si>
    <t>"P21"69,05+28,18</t>
  </si>
  <si>
    <t>"P22"38,81+14,47</t>
  </si>
  <si>
    <t>79</t>
  </si>
  <si>
    <t>762526110</t>
  </si>
  <si>
    <t>Položení podlah položení polštářů pod podlahy osové vzdálenosti do 650 mm</t>
  </si>
  <si>
    <t>1627625088</t>
  </si>
  <si>
    <t>80</t>
  </si>
  <si>
    <t>605111600</t>
  </si>
  <si>
    <t>řezivo jehličnaté hranol dl 3 - 3,5 m jakost I.</t>
  </si>
  <si>
    <t>1527741816</t>
  </si>
  <si>
    <t>150,51*2*0,08*0,06</t>
  </si>
  <si>
    <t>81</t>
  </si>
  <si>
    <t>998762102</t>
  </si>
  <si>
    <t>Přesun hmot pro konstrukce tesařské stanovený z hmotnosti přesunovaného materiálu vodorovná dopravní vzdálenost do 50 m v objektech výšky přes 6 do 12 m</t>
  </si>
  <si>
    <t>-1461186720</t>
  </si>
  <si>
    <t>763</t>
  </si>
  <si>
    <t>Konstrukce suché výstavby</t>
  </si>
  <si>
    <t>82</t>
  </si>
  <si>
    <t>763111333</t>
  </si>
  <si>
    <t>Příčka ze sádrokartonových desek s nosnou konstrukcí z jednoduchých ocelových profilů UW, CW jednoduše opláštěná deskou impregnovanou H2 tl. 12,5 mm, příčka tl. 100 mm, profil 75 TI tl. 60 mm, EI 30, Rw 45 dB</t>
  </si>
  <si>
    <t>-579362274</t>
  </si>
  <si>
    <t>"podkroví"3,2*(1,8*2+0,4)-(0,8*2)</t>
  </si>
  <si>
    <t>83</t>
  </si>
  <si>
    <t>763164545</t>
  </si>
  <si>
    <t>Obklad ze sádrokartonových desek konstrukcí kovových včetně ochranných úhelníků ve tvaru L rozvinuté šíře přes 0,4 do 0,8 m, opláštěný deskou protipožární impregnovanou H2DF, tl. 12,5 mm</t>
  </si>
  <si>
    <t>1364368488</t>
  </si>
  <si>
    <t>"suterén"10</t>
  </si>
  <si>
    <t>"I.NP"6</t>
  </si>
  <si>
    <t>"III.NP"6</t>
  </si>
  <si>
    <t>84</t>
  </si>
  <si>
    <t>763181311</t>
  </si>
  <si>
    <t>Výplně otvorů konstrukcí ze sádrokartonových desek montáž zárubně kovové s příslušenstvím pro příčky výšky do 2,75 m nebo zátěže dveřního křídla do 25 kg, s profily CW a UW jednokřídlové</t>
  </si>
  <si>
    <t>-913956495</t>
  </si>
  <si>
    <t>85</t>
  </si>
  <si>
    <t>553315220</t>
  </si>
  <si>
    <t>zárubeň ocelová pro sádrokarton 100 800 L/P</t>
  </si>
  <si>
    <t>724394430</t>
  </si>
  <si>
    <t>86</t>
  </si>
  <si>
    <t>998763302</t>
  </si>
  <si>
    <t>Přesun hmot pro konstrukce montované z desek sádrokartonových, sádrovláknitých, cementovláknitých nebo cementových stanovený z hmotnosti přesunovaného materiálu vodorovná dopravní vzdálenost do 50 m v objektech výšky přes 6 do 12 m</t>
  </si>
  <si>
    <t>-1725635192</t>
  </si>
  <si>
    <t>766</t>
  </si>
  <si>
    <t>Konstrukce truhlářské</t>
  </si>
  <si>
    <t>87</t>
  </si>
  <si>
    <t>766660101</t>
  </si>
  <si>
    <t>Montáž dveřních křídel dřevěných nebo plastových otevíravých do dřevěné rámové zárubně povrchově upravených jednokřídlových, šířky do 800 mm</t>
  </si>
  <si>
    <t>2049438063</t>
  </si>
  <si>
    <t>"Podkroví"1</t>
  </si>
  <si>
    <t>88</t>
  </si>
  <si>
    <t>611617200</t>
  </si>
  <si>
    <t>dveře vnitřní hladké dýhované plné 1křídlové 80x197 cm mahagon</t>
  </si>
  <si>
    <t>-1820612131</t>
  </si>
  <si>
    <t>89</t>
  </si>
  <si>
    <t>611617120</t>
  </si>
  <si>
    <t>dveře vnitřní hladké dýhované plné 1křídlové 60x197 cm mahagon</t>
  </si>
  <si>
    <t>669288371</t>
  </si>
  <si>
    <t>90</t>
  </si>
  <si>
    <t>611617160</t>
  </si>
  <si>
    <t>dveře vnitřní hladké dýhované plné 1křídlové 70x197 cm mahagon</t>
  </si>
  <si>
    <t>2027833327</t>
  </si>
  <si>
    <t>91</t>
  </si>
  <si>
    <t>766660102</t>
  </si>
  <si>
    <t>Montáž dveřních křídel dřevěných nebo plastových otevíravých do dřevěné rámové zárubně povrchově upravených jednokřídlových, šířky přes 800 mm</t>
  </si>
  <si>
    <t>316131151</t>
  </si>
  <si>
    <t>92</t>
  </si>
  <si>
    <t>611617240</t>
  </si>
  <si>
    <t>dveře vnitřní hladké dýhované plné 1křídlové 90x197 cm mahagon</t>
  </si>
  <si>
    <t>-495331626</t>
  </si>
  <si>
    <t>93</t>
  </si>
  <si>
    <t>R 611 002</t>
  </si>
  <si>
    <t>neprodyšné dveře</t>
  </si>
  <si>
    <t>25676207</t>
  </si>
  <si>
    <t>94</t>
  </si>
  <si>
    <t>766660722</t>
  </si>
  <si>
    <t>Montáž dveřních křídel dřevěných nebo plastových ostatní práce dveřního kování zámku</t>
  </si>
  <si>
    <t>-778640576</t>
  </si>
  <si>
    <t>95</t>
  </si>
  <si>
    <t>549240000</t>
  </si>
  <si>
    <t>zámek stavební zadlabací obyč.536a převod L</t>
  </si>
  <si>
    <t>-1957989435</t>
  </si>
  <si>
    <t>96</t>
  </si>
  <si>
    <t>549146100</t>
  </si>
  <si>
    <t>kování vrchní dveřní včetně rozet a montážního materiálu R BB nerez PK</t>
  </si>
  <si>
    <t>-1180186441</t>
  </si>
  <si>
    <t>97</t>
  </si>
  <si>
    <t>766691914</t>
  </si>
  <si>
    <t>Ostatní práce vyvěšení nebo zavěšení křídel s případným uložením a opětovným zavěšením po provedení stavebních změn dřevěných dveřních, plochy do 2 m2</t>
  </si>
  <si>
    <t>116754713</t>
  </si>
  <si>
    <t>5*2+6+4*2+6+6+1+6</t>
  </si>
  <si>
    <t>99</t>
  </si>
  <si>
    <t>R 766 002</t>
  </si>
  <si>
    <t>M+D bezpečnostní otevírací madlo na vstupní dveře WC</t>
  </si>
  <si>
    <t>-790316116</t>
  </si>
  <si>
    <t>100</t>
  </si>
  <si>
    <t>998766102</t>
  </si>
  <si>
    <t>Přesun hmot pro konstrukce truhlářské stanovený z hmotnosti přesunovaného materiálu vodorovná dopravní vzdálenost do 50 m v objektech výšky přes 6 do 12 m</t>
  </si>
  <si>
    <t>1357713854</t>
  </si>
  <si>
    <t>771</t>
  </si>
  <si>
    <t>Podlahy z dlaždic</t>
  </si>
  <si>
    <t>101</t>
  </si>
  <si>
    <t>771571810</t>
  </si>
  <si>
    <t>Demontáž podlah z dlaždic keramických kladených do malty</t>
  </si>
  <si>
    <t>1111626215</t>
  </si>
  <si>
    <t>"I.NP WC prof"6,26+1,48+1,68+5,28</t>
  </si>
  <si>
    <t>"II.NP WC prof"6,28+3,2+1,55</t>
  </si>
  <si>
    <t>"III.NP WC prof"6,47+3,2+1,61</t>
  </si>
  <si>
    <t>"podkroví"3,24</t>
  </si>
  <si>
    <t>102</t>
  </si>
  <si>
    <t>771574114</t>
  </si>
  <si>
    <t>Montáž podlah z dlaždic keramických lepených flexibilním lepidlem režných nebo glazovaných hladkých přes 12 do 19 ks/ m2</t>
  </si>
  <si>
    <t>1597286345</t>
  </si>
  <si>
    <t>103</t>
  </si>
  <si>
    <t>597611110</t>
  </si>
  <si>
    <t>dlaždice keramické - koupelny (bílé i barevné) 33,3 x 33,3 x 0,8 cm II. j.</t>
  </si>
  <si>
    <t>1273238467</t>
  </si>
  <si>
    <t>107,55*1,1</t>
  </si>
  <si>
    <t>118,305*1,1 'Přepočtené koeficientem množství</t>
  </si>
  <si>
    <t>104</t>
  </si>
  <si>
    <t>771591111</t>
  </si>
  <si>
    <t>Podlahy - ostatní práce penetrace podkladu</t>
  </si>
  <si>
    <t>1374964863</t>
  </si>
  <si>
    <t>105</t>
  </si>
  <si>
    <t>771591185</t>
  </si>
  <si>
    <t>Podlahy - ostatní práce řezání dlaždic keramických rovné</t>
  </si>
  <si>
    <t>-1355942239</t>
  </si>
  <si>
    <t>"odhad"175</t>
  </si>
  <si>
    <t>106</t>
  </si>
  <si>
    <t>771990111</t>
  </si>
  <si>
    <t>Vyrovnání podkladní vrstvy samonivelační stěrkou tl. 4 mm, min. pevnosti 15 MPa</t>
  </si>
  <si>
    <t>-1826282746</t>
  </si>
  <si>
    <t>107</t>
  </si>
  <si>
    <t>998771102</t>
  </si>
  <si>
    <t>Přesun hmot pro podlahy z dlaždic stanovený z hmotnosti přesunovaného materiálu vodorovná dopravní vzdálenost do 50 m v objektech výšky přes 6 do 12 m</t>
  </si>
  <si>
    <t>816697423</t>
  </si>
  <si>
    <t>775</t>
  </si>
  <si>
    <t>Podlahy skládané</t>
  </si>
  <si>
    <t>108</t>
  </si>
  <si>
    <t>775511800</t>
  </si>
  <si>
    <t>Demontáž podlah vlysových s lištami lepených</t>
  </si>
  <si>
    <t>-321968020</t>
  </si>
  <si>
    <t>109</t>
  </si>
  <si>
    <t>775511439R01</t>
  </si>
  <si>
    <t>Podlahy vlysové masivní lepené rybinový, řemenový, průpletový vzor s tmelením a broušením, s povrchovou úpravou a olištováním z vlysů tl. do 22 mm šířky přes 40 do 50 mm, délky přes 240 do 300 mm z jakýchkoliv dřevin montáž (přilepení)</t>
  </si>
  <si>
    <t>-1231299503</t>
  </si>
  <si>
    <t>110</t>
  </si>
  <si>
    <t>R 775 001</t>
  </si>
  <si>
    <t>repase rozebraných vlisů</t>
  </si>
  <si>
    <t>31041376</t>
  </si>
  <si>
    <t>111</t>
  </si>
  <si>
    <t>998775102</t>
  </si>
  <si>
    <t>Přesun hmot pro podlahy skládané stanovený z hmotnosti přesunovaného materiálu vodorovná dopravní vzdálenost do 50 m v objektech výšky přes 6 do 12 m</t>
  </si>
  <si>
    <t>1834872767</t>
  </si>
  <si>
    <t>776</t>
  </si>
  <si>
    <t>Podlahy povlakové</t>
  </si>
  <si>
    <t>112</t>
  </si>
  <si>
    <t>776201812</t>
  </si>
  <si>
    <t>Demontáž povlakových podlahovin lepených ručně s podložkou</t>
  </si>
  <si>
    <t>-1537859047</t>
  </si>
  <si>
    <t>"P13"26,36+12,39</t>
  </si>
  <si>
    <t>113</t>
  </si>
  <si>
    <t>776111311</t>
  </si>
  <si>
    <t>Příprava podkladu vysátí podlah</t>
  </si>
  <si>
    <t>-825724093</t>
  </si>
  <si>
    <t>114</t>
  </si>
  <si>
    <t>776141111</t>
  </si>
  <si>
    <t>Příprava podkladu vyrovnání samonivelační stěrkou podlah min.pevnosti 20 MPa, tloušťky do 3 mm</t>
  </si>
  <si>
    <t>-1392344152</t>
  </si>
  <si>
    <t>115</t>
  </si>
  <si>
    <t>776221111</t>
  </si>
  <si>
    <t>Montáž podlahovin z PVC lepením standardním lepidlem z pásů standardních</t>
  </si>
  <si>
    <t>-503404041</t>
  </si>
  <si>
    <t>116</t>
  </si>
  <si>
    <t>284110000</t>
  </si>
  <si>
    <t>PVC heterogenní zátěžové antibakteriální, nášlapná vrstva 0,90 mm, R 10, zátěž 34/43, otlak do 0,03 mm, hořlavost Bfl S1</t>
  </si>
  <si>
    <t>-518736745</t>
  </si>
  <si>
    <t>163,27*1,05</t>
  </si>
  <si>
    <t>171,434*1,1 'Přepočtené koeficientem množství</t>
  </si>
  <si>
    <t>117</t>
  </si>
  <si>
    <t>776421111</t>
  </si>
  <si>
    <t>Montáž lišt obvodových lepených</t>
  </si>
  <si>
    <t>-1363969549</t>
  </si>
  <si>
    <t>"odhad"163*0,9</t>
  </si>
  <si>
    <t>118</t>
  </si>
  <si>
    <t>284110060</t>
  </si>
  <si>
    <t>lišta speciální soklová PVC samolepící 15 x 50 mm role 50 m</t>
  </si>
  <si>
    <t>1807926740</t>
  </si>
  <si>
    <t>146*1,1</t>
  </si>
  <si>
    <t>160,6*1,02 'Přepočtené koeficientem množství</t>
  </si>
  <si>
    <t>119</t>
  </si>
  <si>
    <t>776421312</t>
  </si>
  <si>
    <t>Montáž lišt přechodových šroubovaných</t>
  </si>
  <si>
    <t>1253372127</t>
  </si>
  <si>
    <t>120</t>
  </si>
  <si>
    <t>R 776 001</t>
  </si>
  <si>
    <t>lišta přechodová</t>
  </si>
  <si>
    <t>-155055455</t>
  </si>
  <si>
    <t>121</t>
  </si>
  <si>
    <t>998776102</t>
  </si>
  <si>
    <t>Přesun hmot pro podlahy povlakové stanovený z hmotnosti přesunovaného materiálu vodorovná dopravní vzdálenost do 50 m v objektech výšky přes 6 do 12 m</t>
  </si>
  <si>
    <t>-127247559</t>
  </si>
  <si>
    <t>781</t>
  </si>
  <si>
    <t>Dokončovací práce - obklady</t>
  </si>
  <si>
    <t>122</t>
  </si>
  <si>
    <t>781411810</t>
  </si>
  <si>
    <t>Demontáž obkladů z obkladaček pórovinových kladených do malty</t>
  </si>
  <si>
    <t>1949061238</t>
  </si>
  <si>
    <t>"I.NP"1,5*1,5+1,4*1,5+1,5*(6,2*2+2,3*2)</t>
  </si>
  <si>
    <t>"II.NP"1,2*1,5*2+2,8*1,5+2*(1+2+1,36*2+1,14*2)</t>
  </si>
  <si>
    <t>"III.NP"2*(1+2+1,36*2+1,14*2)</t>
  </si>
  <si>
    <t>123</t>
  </si>
  <si>
    <t>781474114</t>
  </si>
  <si>
    <t>Montáž obkladů vnitřních stěn z dlaždic keramických lepených flexibilním lepidlem režných nebo glazovaných hladkých přes 19 do 22 ks/m2</t>
  </si>
  <si>
    <t>-840512639</t>
  </si>
  <si>
    <t>"P11"1,5*1,5+1,4*1,5</t>
  </si>
  <si>
    <t>"P12"2*1,5</t>
  </si>
  <si>
    <t>"I.NP WC prof"1,5*(3,48*2+2,32*2+0,6*2)-(0,6*2+0,8*2)+2*(2,62*2+2,32*2+0,3*2)-(0,8*2)+2*(1,65*2+1,02*2)-(0,6*2)+2,2*(1,02*2+1,45*2)-(0,6*2)</t>
  </si>
  <si>
    <t>"P21+P22"1,5*2,8+1,4*1,5</t>
  </si>
  <si>
    <t>"II.NP WC prof"1,5*(2,1+1,7+0,88*2+0,5)-(0,8*2*2)+2*(1,36*2+1,14*2)-(0,6*2)+2*(2*2+1,6*2)-(0,8*2)</t>
  </si>
  <si>
    <t>"III.NP WC prof"1,5*(2,1+1,7+0,88*2+0,5)-(0,8*2*2)+2*(1,36*2+1,14*2)-(0,6*2)+2*(2*2+1,6*2)-(0,8*2)</t>
  </si>
  <si>
    <t>"podkroví"2*(1,8*4)-0,8*2</t>
  </si>
  <si>
    <t>124</t>
  </si>
  <si>
    <t>597610260</t>
  </si>
  <si>
    <t>obkládačky keramické - koupelny  (barevné) 25 x 33 x 0,7 cm I. j.</t>
  </si>
  <si>
    <t>1850569333</t>
  </si>
  <si>
    <t>136,338*1,15</t>
  </si>
  <si>
    <t>156,789*1,1 'Přepočtené koeficientem množství</t>
  </si>
  <si>
    <t>781479191</t>
  </si>
  <si>
    <t>Montáž obkladů vnitřních stěn z dlaždic keramických Příplatek k cenám za plochu do 10 m2 jednotlivě</t>
  </si>
  <si>
    <t>2113567757</t>
  </si>
  <si>
    <t>126</t>
  </si>
  <si>
    <t>781479194</t>
  </si>
  <si>
    <t>Montáž obkladů vnitřních stěn z dlaždic keramických Příplatek k cenám za vyrovnání nerovného povrchu</t>
  </si>
  <si>
    <t>-624213984</t>
  </si>
  <si>
    <t>127</t>
  </si>
  <si>
    <t>781494111</t>
  </si>
  <si>
    <t>Ostatní prvky plastové profily ukončovací a dilatační lepené flexibilním lepidlem rohové</t>
  </si>
  <si>
    <t>1390870578</t>
  </si>
  <si>
    <t>781494511</t>
  </si>
  <si>
    <t>Ostatní prvky plastové profily ukončovací a dilatační lepené flexibilním lepidlem ukončovací</t>
  </si>
  <si>
    <t>1825204516</t>
  </si>
  <si>
    <t>"odhad"64</t>
  </si>
  <si>
    <t>129</t>
  </si>
  <si>
    <t>781495111</t>
  </si>
  <si>
    <t>Ostatní prvky ostatní práce penetrace podkladu</t>
  </si>
  <si>
    <t>-1797978414</t>
  </si>
  <si>
    <t>130</t>
  </si>
  <si>
    <t>781495141</t>
  </si>
  <si>
    <t>Ostatní prvky průnik obkladem kruhový, bez izolace do 30 DN</t>
  </si>
  <si>
    <t>105530288</t>
  </si>
  <si>
    <t>"P11"6</t>
  </si>
  <si>
    <t>"P12"3</t>
  </si>
  <si>
    <t>"I.NP WC prof"15</t>
  </si>
  <si>
    <t>"P21"12</t>
  </si>
  <si>
    <t>"II.NP WC prof"9</t>
  </si>
  <si>
    <t>"III.NP WC prof"9</t>
  </si>
  <si>
    <t>"podkroví"8</t>
  </si>
  <si>
    <t>131</t>
  </si>
  <si>
    <t>781495185</t>
  </si>
  <si>
    <t>Ostatní prvky řezání obkladaček rovné</t>
  </si>
  <si>
    <t>627435875</t>
  </si>
  <si>
    <t>"odhad"217</t>
  </si>
  <si>
    <t>132</t>
  </si>
  <si>
    <t>998781102</t>
  </si>
  <si>
    <t>Přesun hmot pro obklady keramické stanovený z hmotnosti přesunovaného materiálu vodorovná dopravní vzdálenost do 50 m v objektech výšky přes 6 do 12 m</t>
  </si>
  <si>
    <t>239688113</t>
  </si>
  <si>
    <t>783</t>
  </si>
  <si>
    <t>Dokončovací práce - nátěry</t>
  </si>
  <si>
    <t>133</t>
  </si>
  <si>
    <t>783301303</t>
  </si>
  <si>
    <t>Příprava podkladu zámečnických konstrukcí před provedením nátěru odrezivění odrezovačem bezoplachovým</t>
  </si>
  <si>
    <t>-750210455</t>
  </si>
  <si>
    <t>"I.NP"0,1*(2*2+1)*5</t>
  </si>
  <si>
    <t>"II.NP"0,1*(2*2+1)*5</t>
  </si>
  <si>
    <t>134</t>
  </si>
  <si>
    <t>783301311</t>
  </si>
  <si>
    <t>Příprava podkladu zámečnických konstrukcí před provedením nátěru odmaštění odmašťovačem vodou ředitelným</t>
  </si>
  <si>
    <t>644065115</t>
  </si>
  <si>
    <t>135</t>
  </si>
  <si>
    <t>783301401</t>
  </si>
  <si>
    <t>Příprava podkladu zámečnických konstrukcí před provedením nátěru odmaštění ometení</t>
  </si>
  <si>
    <t>-1303639095</t>
  </si>
  <si>
    <t>136</t>
  </si>
  <si>
    <t>783344101</t>
  </si>
  <si>
    <t>Základní nátěr zámečnických konstrukcí jednonásobný polyuretanový</t>
  </si>
  <si>
    <t>942219375</t>
  </si>
  <si>
    <t>137</t>
  </si>
  <si>
    <t>783347101</t>
  </si>
  <si>
    <t>Krycí nátěr (email) zámečnických konstrukcí jednonásobný syntetický polyuretanový</t>
  </si>
  <si>
    <t>682965971</t>
  </si>
  <si>
    <t>784</t>
  </si>
  <si>
    <t>Dokončovací práce - malby a tapety</t>
  </si>
  <si>
    <t>138</t>
  </si>
  <si>
    <t>784111001</t>
  </si>
  <si>
    <t>Oprášení (ometení) podkladu v místnostech výšky do 3,80 m</t>
  </si>
  <si>
    <t>-795577291</t>
  </si>
  <si>
    <t>"stropy"163,27+53,28+107,55</t>
  </si>
  <si>
    <t>"I.NP"4,2*(6,3*2+10*4+3*6+5*4)+75</t>
  </si>
  <si>
    <t>"II.NP"4,2*(6,3*2+10*4+3*6+5*4)+75</t>
  </si>
  <si>
    <t>"III.NP"75</t>
  </si>
  <si>
    <t>"podkroví"45</t>
  </si>
  <si>
    <t>139</t>
  </si>
  <si>
    <t>784111011</t>
  </si>
  <si>
    <t>Obroušení podkladu omítky v místnostech výšky do 3,80 m</t>
  </si>
  <si>
    <t>1993909094</t>
  </si>
  <si>
    <t>140</t>
  </si>
  <si>
    <t>784211001</t>
  </si>
  <si>
    <t>Malby z malířských směsí otěruvzdorných za mokra jednonásobné, bílé za mokra otěruvzdorné výborně v místnostech výšky do 3,80 m</t>
  </si>
  <si>
    <t>-191981983</t>
  </si>
  <si>
    <t>VRN</t>
  </si>
  <si>
    <t>Vedlejší rozpočtové náklady</t>
  </si>
  <si>
    <t>VRN3</t>
  </si>
  <si>
    <t>Zařízení staveniště</t>
  </si>
  <si>
    <t>141</t>
  </si>
  <si>
    <t>030001000</t>
  </si>
  <si>
    <t>Základní rozdělení průvodních činností a nákladů zařízení staveniště</t>
  </si>
  <si>
    <t>1024</t>
  </si>
  <si>
    <t>-927048631</t>
  </si>
  <si>
    <t>VRN6</t>
  </si>
  <si>
    <t>Územní vlivy</t>
  </si>
  <si>
    <t>142</t>
  </si>
  <si>
    <t>065002000</t>
  </si>
  <si>
    <t>Hlavní tituly průvodních činností a nákladů územní vlivy mimostaveništní doprava materiálů a výrobků</t>
  </si>
  <si>
    <t>-131852955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</si>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</sst>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1" t="s">
        <v>8</v>
      </c>
      <c r="BT2" s="21" t="s">
        <v>9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7" t="s">
        <v>16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6"/>
      <c r="AQ5" s="28"/>
      <c r="BE5" s="305" t="s">
        <v>17</v>
      </c>
      <c r="BS5" s="21" t="s">
        <v>8</v>
      </c>
    </row>
    <row r="6" spans="2:71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9" t="s">
        <v>19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6"/>
      <c r="AQ6" s="28"/>
      <c r="BE6" s="306"/>
      <c r="BS6" s="21" t="s">
        <v>8</v>
      </c>
    </row>
    <row r="7" spans="2:71" ht="14.4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6"/>
      <c r="BS7" s="21" t="s">
        <v>8</v>
      </c>
    </row>
    <row r="8" spans="2:71" ht="14.4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6"/>
      <c r="BS9" s="21" t="s">
        <v>8</v>
      </c>
    </row>
    <row r="10" spans="2:71" ht="14.4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06"/>
      <c r="BS11" s="21" t="s">
        <v>8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6"/>
      <c r="BS12" s="21" t="s">
        <v>8</v>
      </c>
    </row>
    <row r="13" spans="2:71" ht="14.4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06"/>
      <c r="BS13" s="21" t="s">
        <v>8</v>
      </c>
    </row>
    <row r="14" spans="2:71" ht="13.2">
      <c r="B14" s="25"/>
      <c r="C14" s="26"/>
      <c r="D14" s="26"/>
      <c r="E14" s="310" t="s">
        <v>32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06"/>
      <c r="BS14" s="21" t="s">
        <v>8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6"/>
      <c r="BS15" s="21" t="s">
        <v>6</v>
      </c>
    </row>
    <row r="16" spans="2:71" ht="14.4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06"/>
      <c r="BS17" s="21" t="s">
        <v>35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6"/>
      <c r="BS18" s="21" t="s">
        <v>8</v>
      </c>
    </row>
    <row r="19" spans="2:71" ht="14.4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6"/>
      <c r="BS19" s="21" t="s">
        <v>8</v>
      </c>
    </row>
    <row r="20" spans="2:71" ht="48.75" customHeight="1">
      <c r="B20" s="25"/>
      <c r="C20" s="26"/>
      <c r="D20" s="26"/>
      <c r="E20" s="312" t="s">
        <v>37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6"/>
      <c r="AP20" s="26"/>
      <c r="AQ20" s="28"/>
      <c r="BE20" s="306"/>
      <c r="BS20" s="21" t="s">
        <v>6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6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6"/>
    </row>
    <row r="23" spans="2:57" s="1" customFormat="1" ht="25.95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3">
        <f>ROUND(AG51,2)</f>
        <v>0</v>
      </c>
      <c r="AL23" s="314"/>
      <c r="AM23" s="314"/>
      <c r="AN23" s="314"/>
      <c r="AO23" s="314"/>
      <c r="AP23" s="39"/>
      <c r="AQ23" s="42"/>
      <c r="BE23" s="306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6"/>
    </row>
    <row r="25" spans="2:57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5" t="s">
        <v>39</v>
      </c>
      <c r="M25" s="315"/>
      <c r="N25" s="315"/>
      <c r="O25" s="315"/>
      <c r="P25" s="39"/>
      <c r="Q25" s="39"/>
      <c r="R25" s="39"/>
      <c r="S25" s="39"/>
      <c r="T25" s="39"/>
      <c r="U25" s="39"/>
      <c r="V25" s="39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39"/>
      <c r="AG25" s="39"/>
      <c r="AH25" s="39"/>
      <c r="AI25" s="39"/>
      <c r="AJ25" s="39"/>
      <c r="AK25" s="315" t="s">
        <v>41</v>
      </c>
      <c r="AL25" s="315"/>
      <c r="AM25" s="315"/>
      <c r="AN25" s="315"/>
      <c r="AO25" s="315"/>
      <c r="AP25" s="39"/>
      <c r="AQ25" s="42"/>
      <c r="BE25" s="306"/>
    </row>
    <row r="26" spans="2:57" s="2" customFormat="1" ht="14.4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16">
        <v>0.21</v>
      </c>
      <c r="M26" s="317"/>
      <c r="N26" s="317"/>
      <c r="O26" s="317"/>
      <c r="P26" s="45"/>
      <c r="Q26" s="45"/>
      <c r="R26" s="45"/>
      <c r="S26" s="45"/>
      <c r="T26" s="45"/>
      <c r="U26" s="45"/>
      <c r="V26" s="45"/>
      <c r="W26" s="318">
        <f>ROUND(AZ51,2)</f>
        <v>0</v>
      </c>
      <c r="X26" s="317"/>
      <c r="Y26" s="317"/>
      <c r="Z26" s="317"/>
      <c r="AA26" s="317"/>
      <c r="AB26" s="317"/>
      <c r="AC26" s="317"/>
      <c r="AD26" s="317"/>
      <c r="AE26" s="317"/>
      <c r="AF26" s="45"/>
      <c r="AG26" s="45"/>
      <c r="AH26" s="45"/>
      <c r="AI26" s="45"/>
      <c r="AJ26" s="45"/>
      <c r="AK26" s="318">
        <f>ROUND(AV51,2)</f>
        <v>0</v>
      </c>
      <c r="AL26" s="317"/>
      <c r="AM26" s="317"/>
      <c r="AN26" s="317"/>
      <c r="AO26" s="317"/>
      <c r="AP26" s="45"/>
      <c r="AQ26" s="47"/>
      <c r="BE26" s="306"/>
    </row>
    <row r="27" spans="2:57" s="2" customFormat="1" ht="14.4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16">
        <v>0.15</v>
      </c>
      <c r="M27" s="317"/>
      <c r="N27" s="317"/>
      <c r="O27" s="317"/>
      <c r="P27" s="45"/>
      <c r="Q27" s="45"/>
      <c r="R27" s="45"/>
      <c r="S27" s="45"/>
      <c r="T27" s="45"/>
      <c r="U27" s="45"/>
      <c r="V27" s="45"/>
      <c r="W27" s="318">
        <f>ROUND(BA51,2)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45"/>
      <c r="AG27" s="45"/>
      <c r="AH27" s="45"/>
      <c r="AI27" s="45"/>
      <c r="AJ27" s="45"/>
      <c r="AK27" s="318">
        <f>ROUND(AW51,2)</f>
        <v>0</v>
      </c>
      <c r="AL27" s="317"/>
      <c r="AM27" s="317"/>
      <c r="AN27" s="317"/>
      <c r="AO27" s="317"/>
      <c r="AP27" s="45"/>
      <c r="AQ27" s="47"/>
      <c r="BE27" s="306"/>
    </row>
    <row r="28" spans="2:57" s="2" customFormat="1" ht="14.4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16">
        <v>0.21</v>
      </c>
      <c r="M28" s="317"/>
      <c r="N28" s="317"/>
      <c r="O28" s="317"/>
      <c r="P28" s="45"/>
      <c r="Q28" s="45"/>
      <c r="R28" s="45"/>
      <c r="S28" s="45"/>
      <c r="T28" s="45"/>
      <c r="U28" s="45"/>
      <c r="V28" s="45"/>
      <c r="W28" s="318">
        <f>ROUND(BB51,2)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45"/>
      <c r="AG28" s="45"/>
      <c r="AH28" s="45"/>
      <c r="AI28" s="45"/>
      <c r="AJ28" s="45"/>
      <c r="AK28" s="318">
        <v>0</v>
      </c>
      <c r="AL28" s="317"/>
      <c r="AM28" s="317"/>
      <c r="AN28" s="317"/>
      <c r="AO28" s="317"/>
      <c r="AP28" s="45"/>
      <c r="AQ28" s="47"/>
      <c r="BE28" s="306"/>
    </row>
    <row r="29" spans="2:57" s="2" customFormat="1" ht="14.4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16">
        <v>0.15</v>
      </c>
      <c r="M29" s="317"/>
      <c r="N29" s="317"/>
      <c r="O29" s="317"/>
      <c r="P29" s="45"/>
      <c r="Q29" s="45"/>
      <c r="R29" s="45"/>
      <c r="S29" s="45"/>
      <c r="T29" s="45"/>
      <c r="U29" s="45"/>
      <c r="V29" s="45"/>
      <c r="W29" s="318">
        <f>ROUND(BC51,2)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45"/>
      <c r="AG29" s="45"/>
      <c r="AH29" s="45"/>
      <c r="AI29" s="45"/>
      <c r="AJ29" s="45"/>
      <c r="AK29" s="318">
        <v>0</v>
      </c>
      <c r="AL29" s="317"/>
      <c r="AM29" s="317"/>
      <c r="AN29" s="317"/>
      <c r="AO29" s="317"/>
      <c r="AP29" s="45"/>
      <c r="AQ29" s="47"/>
      <c r="BE29" s="306"/>
    </row>
    <row r="30" spans="2:57" s="2" customFormat="1" ht="14.4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16">
        <v>0</v>
      </c>
      <c r="M30" s="317"/>
      <c r="N30" s="317"/>
      <c r="O30" s="317"/>
      <c r="P30" s="45"/>
      <c r="Q30" s="45"/>
      <c r="R30" s="45"/>
      <c r="S30" s="45"/>
      <c r="T30" s="45"/>
      <c r="U30" s="45"/>
      <c r="V30" s="45"/>
      <c r="W30" s="318">
        <f>ROUND(BD51,2)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45"/>
      <c r="AG30" s="45"/>
      <c r="AH30" s="45"/>
      <c r="AI30" s="45"/>
      <c r="AJ30" s="45"/>
      <c r="AK30" s="318">
        <v>0</v>
      </c>
      <c r="AL30" s="317"/>
      <c r="AM30" s="317"/>
      <c r="AN30" s="317"/>
      <c r="AO30" s="317"/>
      <c r="AP30" s="45"/>
      <c r="AQ30" s="47"/>
      <c r="BE30" s="306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6"/>
    </row>
    <row r="32" spans="2:57" s="1" customFormat="1" ht="25.95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19" t="s">
        <v>50</v>
      </c>
      <c r="Y32" s="320"/>
      <c r="Z32" s="320"/>
      <c r="AA32" s="320"/>
      <c r="AB32" s="320"/>
      <c r="AC32" s="50"/>
      <c r="AD32" s="50"/>
      <c r="AE32" s="50"/>
      <c r="AF32" s="50"/>
      <c r="AG32" s="50"/>
      <c r="AH32" s="50"/>
      <c r="AI32" s="50"/>
      <c r="AJ32" s="50"/>
      <c r="AK32" s="321">
        <f>SUM(AK23:AK30)</f>
        <v>0</v>
      </c>
      <c r="AL32" s="320"/>
      <c r="AM32" s="320"/>
      <c r="AN32" s="320"/>
      <c r="AO32" s="322"/>
      <c r="AP32" s="48"/>
      <c r="AQ32" s="52"/>
      <c r="BE32" s="306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125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3" t="str">
        <f>K6</f>
        <v>Oprava a vestavba WC gymnázium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67"/>
      <c r="AQ42" s="67"/>
      <c r="AR42" s="68"/>
    </row>
    <row r="43" spans="2:44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2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Mikulášské náměstí 808/23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5" t="str">
        <f>IF(AN8="","",AN8)</f>
        <v>19.01.2017</v>
      </c>
      <c r="AN44" s="325"/>
      <c r="AO44" s="60"/>
      <c r="AP44" s="60"/>
      <c r="AQ44" s="60"/>
      <c r="AR44" s="58"/>
    </row>
    <row r="45" spans="2:44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Gymnázium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6" t="str">
        <f>IF(E17="","",E17)</f>
        <v>Ing. Arch. Jiří Kučera</v>
      </c>
      <c r="AN46" s="326"/>
      <c r="AO46" s="326"/>
      <c r="AP46" s="326"/>
      <c r="AQ46" s="60"/>
      <c r="AR46" s="58"/>
      <c r="AS46" s="327" t="s">
        <v>52</v>
      </c>
      <c r="AT46" s="328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9"/>
      <c r="AT47" s="330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1"/>
      <c r="AT48" s="332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3" t="s">
        <v>53</v>
      </c>
      <c r="D49" s="334"/>
      <c r="E49" s="334"/>
      <c r="F49" s="334"/>
      <c r="G49" s="334"/>
      <c r="H49" s="76"/>
      <c r="I49" s="335" t="s">
        <v>54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55</v>
      </c>
      <c r="AH49" s="334"/>
      <c r="AI49" s="334"/>
      <c r="AJ49" s="334"/>
      <c r="AK49" s="334"/>
      <c r="AL49" s="334"/>
      <c r="AM49" s="334"/>
      <c r="AN49" s="335" t="s">
        <v>56</v>
      </c>
      <c r="AO49" s="334"/>
      <c r="AP49" s="334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0">
        <f>ROUND(AG52,2)</f>
        <v>0</v>
      </c>
      <c r="AH51" s="340"/>
      <c r="AI51" s="340"/>
      <c r="AJ51" s="340"/>
      <c r="AK51" s="340"/>
      <c r="AL51" s="340"/>
      <c r="AM51" s="340"/>
      <c r="AN51" s="341">
        <f>SUM(AG51,AT51)</f>
        <v>0</v>
      </c>
      <c r="AO51" s="341"/>
      <c r="AP51" s="341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71</v>
      </c>
      <c r="BT51" s="91" t="s">
        <v>72</v>
      </c>
      <c r="BV51" s="91" t="s">
        <v>73</v>
      </c>
      <c r="BW51" s="91" t="s">
        <v>7</v>
      </c>
      <c r="BX51" s="91" t="s">
        <v>74</v>
      </c>
      <c r="CL51" s="91" t="s">
        <v>21</v>
      </c>
    </row>
    <row r="52" spans="1:90" s="5" customFormat="1" ht="22.5" customHeight="1">
      <c r="A52" s="92" t="s">
        <v>75</v>
      </c>
      <c r="B52" s="93"/>
      <c r="C52" s="94"/>
      <c r="D52" s="339" t="s">
        <v>16</v>
      </c>
      <c r="E52" s="339"/>
      <c r="F52" s="339"/>
      <c r="G52" s="339"/>
      <c r="H52" s="339"/>
      <c r="I52" s="95"/>
      <c r="J52" s="339" t="s">
        <v>19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7">
        <f>'125 - Oprava a vestavba W...'!J25</f>
        <v>0</v>
      </c>
      <c r="AH52" s="338"/>
      <c r="AI52" s="338"/>
      <c r="AJ52" s="338"/>
      <c r="AK52" s="338"/>
      <c r="AL52" s="338"/>
      <c r="AM52" s="338"/>
      <c r="AN52" s="337">
        <f>SUM(AG52,AT52)</f>
        <v>0</v>
      </c>
      <c r="AO52" s="338"/>
      <c r="AP52" s="338"/>
      <c r="AQ52" s="96" t="s">
        <v>76</v>
      </c>
      <c r="AR52" s="97"/>
      <c r="AS52" s="98">
        <v>0</v>
      </c>
      <c r="AT52" s="99">
        <f>ROUND(SUM(AV52:AW52),2)</f>
        <v>0</v>
      </c>
      <c r="AU52" s="100">
        <f>'125 - Oprava a vestavba W...'!P97</f>
        <v>0</v>
      </c>
      <c r="AV52" s="99">
        <f>'125 - Oprava a vestavba W...'!J28</f>
        <v>0</v>
      </c>
      <c r="AW52" s="99">
        <f>'125 - Oprava a vestavba W...'!J29</f>
        <v>0</v>
      </c>
      <c r="AX52" s="99">
        <f>'125 - Oprava a vestavba W...'!J30</f>
        <v>0</v>
      </c>
      <c r="AY52" s="99">
        <f>'125 - Oprava a vestavba W...'!J31</f>
        <v>0</v>
      </c>
      <c r="AZ52" s="99">
        <f>'125 - Oprava a vestavba W...'!F28</f>
        <v>0</v>
      </c>
      <c r="BA52" s="99">
        <f>'125 - Oprava a vestavba W...'!F29</f>
        <v>0</v>
      </c>
      <c r="BB52" s="99">
        <f>'125 - Oprava a vestavba W...'!F30</f>
        <v>0</v>
      </c>
      <c r="BC52" s="99">
        <f>'125 - Oprava a vestavba W...'!F31</f>
        <v>0</v>
      </c>
      <c r="BD52" s="101">
        <f>'125 - Oprava a vestavba W...'!F32</f>
        <v>0</v>
      </c>
      <c r="BT52" s="102" t="s">
        <v>77</v>
      </c>
      <c r="BU52" s="102" t="s">
        <v>78</v>
      </c>
      <c r="BV52" s="102" t="s">
        <v>73</v>
      </c>
      <c r="BW52" s="102" t="s">
        <v>7</v>
      </c>
      <c r="BX52" s="102" t="s">
        <v>74</v>
      </c>
      <c r="CL52" s="102" t="s">
        <v>21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ZIBHhUr9cDG0LFYvjAiNkXS5Bl9GuAFwGac00b6vVD8N3b91tOFqcSNf3l815OJeBuGt032zIS5X+xcK0oZxWQ==" saltValue="Xg/CLYvEkiiBAvI68QwI6A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25 - Oprava a vestavba W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79</v>
      </c>
      <c r="G1" s="346" t="s">
        <v>80</v>
      </c>
      <c r="H1" s="346"/>
      <c r="I1" s="107"/>
      <c r="J1" s="106" t="s">
        <v>81</v>
      </c>
      <c r="K1" s="105" t="s">
        <v>82</v>
      </c>
      <c r="L1" s="106" t="s">
        <v>83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1" t="s">
        <v>7</v>
      </c>
    </row>
    <row r="3" spans="2:46" ht="6.9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84</v>
      </c>
    </row>
    <row r="4" spans="2:46" ht="36.9" customHeight="1">
      <c r="B4" s="25"/>
      <c r="C4" s="26"/>
      <c r="D4" s="27" t="s">
        <v>85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s="1" customFormat="1" ht="13.2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2:11" s="1" customFormat="1" ht="36.9" customHeight="1">
      <c r="B7" s="38"/>
      <c r="C7" s="39"/>
      <c r="D7" s="39"/>
      <c r="E7" s="343" t="s">
        <v>19</v>
      </c>
      <c r="F7" s="344"/>
      <c r="G7" s="344"/>
      <c r="H7" s="344"/>
      <c r="I7" s="110"/>
      <c r="J7" s="39"/>
      <c r="K7" s="42"/>
    </row>
    <row r="8" spans="2:11" s="1" customFormat="1" ht="12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2:11" s="1" customFormat="1" ht="14.4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2:11" s="1" customFormat="1" ht="14.4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19.01.2017</v>
      </c>
      <c r="K10" s="42"/>
    </row>
    <row r="11" spans="2:11" s="1" customFormat="1" ht="10.8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2:11" s="1" customFormat="1" ht="14.4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">
        <v>21</v>
      </c>
      <c r="K12" s="42"/>
    </row>
    <row r="13" spans="2:11" s="1" customFormat="1" ht="18" customHeight="1">
      <c r="B13" s="38"/>
      <c r="C13" s="39"/>
      <c r="D13" s="39"/>
      <c r="E13" s="32" t="s">
        <v>29</v>
      </c>
      <c r="F13" s="39"/>
      <c r="G13" s="39"/>
      <c r="H13" s="39"/>
      <c r="I13" s="111" t="s">
        <v>30</v>
      </c>
      <c r="J13" s="32" t="s">
        <v>21</v>
      </c>
      <c r="K13" s="42"/>
    </row>
    <row r="14" spans="2:11" s="1" customFormat="1" ht="6.9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2:11" s="1" customFormat="1" ht="14.4" customHeight="1">
      <c r="B15" s="38"/>
      <c r="C15" s="39"/>
      <c r="D15" s="34" t="s">
        <v>31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" customHeight="1">
      <c r="B18" s="38"/>
      <c r="C18" s="39"/>
      <c r="D18" s="34" t="s">
        <v>33</v>
      </c>
      <c r="E18" s="39"/>
      <c r="F18" s="39"/>
      <c r="G18" s="39"/>
      <c r="H18" s="39"/>
      <c r="I18" s="111" t="s">
        <v>28</v>
      </c>
      <c r="J18" s="32" t="s">
        <v>21</v>
      </c>
      <c r="K18" s="42"/>
    </row>
    <row r="19" spans="2:11" s="1" customFormat="1" ht="18" customHeight="1">
      <c r="B19" s="38"/>
      <c r="C19" s="39"/>
      <c r="D19" s="39"/>
      <c r="E19" s="32" t="s">
        <v>34</v>
      </c>
      <c r="F19" s="39"/>
      <c r="G19" s="39"/>
      <c r="H19" s="39"/>
      <c r="I19" s="111" t="s">
        <v>30</v>
      </c>
      <c r="J19" s="32" t="s">
        <v>21</v>
      </c>
      <c r="K19" s="42"/>
    </row>
    <row r="20" spans="2:11" s="1" customFormat="1" ht="6.9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" customHeight="1">
      <c r="B21" s="38"/>
      <c r="C21" s="39"/>
      <c r="D21" s="34" t="s">
        <v>36</v>
      </c>
      <c r="E21" s="39"/>
      <c r="F21" s="39"/>
      <c r="G21" s="39"/>
      <c r="H21" s="39"/>
      <c r="I21" s="110"/>
      <c r="J21" s="39"/>
      <c r="K21" s="42"/>
    </row>
    <row r="22" spans="2:11" s="6" customFormat="1" ht="63" customHeight="1">
      <c r="B22" s="113"/>
      <c r="C22" s="114"/>
      <c r="D22" s="114"/>
      <c r="E22" s="312" t="s">
        <v>37</v>
      </c>
      <c r="F22" s="312"/>
      <c r="G22" s="312"/>
      <c r="H22" s="312"/>
      <c r="I22" s="115"/>
      <c r="J22" s="114"/>
      <c r="K22" s="116"/>
    </row>
    <row r="23" spans="2:11" s="1" customFormat="1" ht="6.9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38</v>
      </c>
      <c r="E25" s="39"/>
      <c r="F25" s="39"/>
      <c r="G25" s="39"/>
      <c r="H25" s="39"/>
      <c r="I25" s="110"/>
      <c r="J25" s="120">
        <f>ROUND(J97,2)</f>
        <v>0</v>
      </c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" customHeight="1">
      <c r="B27" s="38"/>
      <c r="C27" s="39"/>
      <c r="D27" s="39"/>
      <c r="E27" s="39"/>
      <c r="F27" s="43" t="s">
        <v>40</v>
      </c>
      <c r="G27" s="39"/>
      <c r="H27" s="39"/>
      <c r="I27" s="121" t="s">
        <v>39</v>
      </c>
      <c r="J27" s="43" t="s">
        <v>41</v>
      </c>
      <c r="K27" s="42"/>
    </row>
    <row r="28" spans="2:11" s="1" customFormat="1" ht="14.4" customHeight="1">
      <c r="B28" s="38"/>
      <c r="C28" s="39"/>
      <c r="D28" s="46" t="s">
        <v>42</v>
      </c>
      <c r="E28" s="46" t="s">
        <v>43</v>
      </c>
      <c r="F28" s="122">
        <f>ROUND(SUM(BE97:BE448),2)</f>
        <v>0</v>
      </c>
      <c r="G28" s="39"/>
      <c r="H28" s="39"/>
      <c r="I28" s="123">
        <v>0.21</v>
      </c>
      <c r="J28" s="122">
        <f>ROUND(ROUND((SUM(BE97:BE448)),2)*I28,2)</f>
        <v>0</v>
      </c>
      <c r="K28" s="42"/>
    </row>
    <row r="29" spans="2:11" s="1" customFormat="1" ht="14.4" customHeight="1">
      <c r="B29" s="38"/>
      <c r="C29" s="39"/>
      <c r="D29" s="39"/>
      <c r="E29" s="46" t="s">
        <v>44</v>
      </c>
      <c r="F29" s="122">
        <f>ROUND(SUM(BF97:BF448),2)</f>
        <v>0</v>
      </c>
      <c r="G29" s="39"/>
      <c r="H29" s="39"/>
      <c r="I29" s="123">
        <v>0.15</v>
      </c>
      <c r="J29" s="122">
        <f>ROUND(ROUND((SUM(BF97:BF448)),2)*I29,2)</f>
        <v>0</v>
      </c>
      <c r="K29" s="42"/>
    </row>
    <row r="30" spans="2:11" s="1" customFormat="1" ht="14.4" customHeight="1" hidden="1">
      <c r="B30" s="38"/>
      <c r="C30" s="39"/>
      <c r="D30" s="39"/>
      <c r="E30" s="46" t="s">
        <v>45</v>
      </c>
      <c r="F30" s="122">
        <f>ROUND(SUM(BG97:BG448),2)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" customHeight="1" hidden="1">
      <c r="B31" s="38"/>
      <c r="C31" s="39"/>
      <c r="D31" s="39"/>
      <c r="E31" s="46" t="s">
        <v>46</v>
      </c>
      <c r="F31" s="122">
        <f>ROUND(SUM(BH97:BH448),2)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" customHeight="1" hidden="1">
      <c r="B32" s="38"/>
      <c r="C32" s="39"/>
      <c r="D32" s="39"/>
      <c r="E32" s="46" t="s">
        <v>47</v>
      </c>
      <c r="F32" s="122">
        <f>ROUND(SUM(BI97:BI448),2)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48</v>
      </c>
      <c r="E34" s="76"/>
      <c r="F34" s="76"/>
      <c r="G34" s="126" t="s">
        <v>49</v>
      </c>
      <c r="H34" s="127" t="s">
        <v>50</v>
      </c>
      <c r="I34" s="128"/>
      <c r="J34" s="129">
        <f>SUM(J25:J32)</f>
        <v>0</v>
      </c>
      <c r="K34" s="130"/>
    </row>
    <row r="35" spans="2:11" s="1" customFormat="1" ht="14.4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" customHeight="1">
      <c r="B40" s="38"/>
      <c r="C40" s="27" t="s">
        <v>86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23.25" customHeight="1">
      <c r="B43" s="38"/>
      <c r="C43" s="39"/>
      <c r="D43" s="39"/>
      <c r="E43" s="343" t="str">
        <f>E7</f>
        <v>Oprava a vestavba WC gymnázium</v>
      </c>
      <c r="F43" s="344"/>
      <c r="G43" s="344"/>
      <c r="H43" s="344"/>
      <c r="I43" s="110"/>
      <c r="J43" s="39"/>
      <c r="K43" s="42"/>
    </row>
    <row r="44" spans="2:11" s="1" customFormat="1" ht="6.9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Mikulášské náměstí 808/23</v>
      </c>
      <c r="G45" s="39"/>
      <c r="H45" s="39"/>
      <c r="I45" s="111" t="s">
        <v>25</v>
      </c>
      <c r="J45" s="112" t="str">
        <f>IF(J10="","",J10)</f>
        <v>19.01.2017</v>
      </c>
      <c r="K45" s="42"/>
    </row>
    <row r="46" spans="2:11" s="1" customFormat="1" ht="6.9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3.2">
      <c r="B47" s="38"/>
      <c r="C47" s="34" t="s">
        <v>27</v>
      </c>
      <c r="D47" s="39"/>
      <c r="E47" s="39"/>
      <c r="F47" s="32" t="str">
        <f>E13</f>
        <v xml:space="preserve">Gymnázium </v>
      </c>
      <c r="G47" s="39"/>
      <c r="H47" s="39"/>
      <c r="I47" s="111" t="s">
        <v>33</v>
      </c>
      <c r="J47" s="32" t="str">
        <f>E19</f>
        <v>Ing. Arch. Jiří Kučera</v>
      </c>
      <c r="K47" s="42"/>
    </row>
    <row r="48" spans="2:11" s="1" customFormat="1" ht="14.4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110"/>
      <c r="J48" s="39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11" s="1" customFormat="1" ht="29.25" customHeight="1">
      <c r="B50" s="38"/>
      <c r="C50" s="136" t="s">
        <v>87</v>
      </c>
      <c r="D50" s="124"/>
      <c r="E50" s="124"/>
      <c r="F50" s="124"/>
      <c r="G50" s="124"/>
      <c r="H50" s="124"/>
      <c r="I50" s="137"/>
      <c r="J50" s="138" t="s">
        <v>88</v>
      </c>
      <c r="K50" s="139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89</v>
      </c>
      <c r="D52" s="39"/>
      <c r="E52" s="39"/>
      <c r="F52" s="39"/>
      <c r="G52" s="39"/>
      <c r="H52" s="39"/>
      <c r="I52" s="110"/>
      <c r="J52" s="120">
        <f>J97</f>
        <v>0</v>
      </c>
      <c r="K52" s="42"/>
      <c r="AU52" s="21" t="s">
        <v>90</v>
      </c>
    </row>
    <row r="53" spans="2:11" s="7" customFormat="1" ht="24.9" customHeight="1">
      <c r="B53" s="141"/>
      <c r="C53" s="142"/>
      <c r="D53" s="143" t="s">
        <v>91</v>
      </c>
      <c r="E53" s="144"/>
      <c r="F53" s="144"/>
      <c r="G53" s="144"/>
      <c r="H53" s="144"/>
      <c r="I53" s="145"/>
      <c r="J53" s="146">
        <f>J98</f>
        <v>0</v>
      </c>
      <c r="K53" s="147"/>
    </row>
    <row r="54" spans="2:11" s="8" customFormat="1" ht="19.95" customHeight="1">
      <c r="B54" s="148"/>
      <c r="C54" s="149"/>
      <c r="D54" s="150" t="s">
        <v>92</v>
      </c>
      <c r="E54" s="151"/>
      <c r="F54" s="151"/>
      <c r="G54" s="151"/>
      <c r="H54" s="151"/>
      <c r="I54" s="152"/>
      <c r="J54" s="153">
        <f>J99</f>
        <v>0</v>
      </c>
      <c r="K54" s="154"/>
    </row>
    <row r="55" spans="2:11" s="8" customFormat="1" ht="19.95" customHeight="1">
      <c r="B55" s="148"/>
      <c r="C55" s="149"/>
      <c r="D55" s="150" t="s">
        <v>93</v>
      </c>
      <c r="E55" s="151"/>
      <c r="F55" s="151"/>
      <c r="G55" s="151"/>
      <c r="H55" s="151"/>
      <c r="I55" s="152"/>
      <c r="J55" s="153">
        <f>J108</f>
        <v>0</v>
      </c>
      <c r="K55" s="154"/>
    </row>
    <row r="56" spans="2:11" s="8" customFormat="1" ht="19.95" customHeight="1">
      <c r="B56" s="148"/>
      <c r="C56" s="149"/>
      <c r="D56" s="150" t="s">
        <v>94</v>
      </c>
      <c r="E56" s="151"/>
      <c r="F56" s="151"/>
      <c r="G56" s="151"/>
      <c r="H56" s="151"/>
      <c r="I56" s="152"/>
      <c r="J56" s="153">
        <f>J147</f>
        <v>0</v>
      </c>
      <c r="K56" s="154"/>
    </row>
    <row r="57" spans="2:11" s="8" customFormat="1" ht="19.95" customHeight="1">
      <c r="B57" s="148"/>
      <c r="C57" s="149"/>
      <c r="D57" s="150" t="s">
        <v>95</v>
      </c>
      <c r="E57" s="151"/>
      <c r="F57" s="151"/>
      <c r="G57" s="151"/>
      <c r="H57" s="151"/>
      <c r="I57" s="152"/>
      <c r="J57" s="153">
        <f>J165</f>
        <v>0</v>
      </c>
      <c r="K57" s="154"/>
    </row>
    <row r="58" spans="2:11" s="8" customFormat="1" ht="19.95" customHeight="1">
      <c r="B58" s="148"/>
      <c r="C58" s="149"/>
      <c r="D58" s="150" t="s">
        <v>96</v>
      </c>
      <c r="E58" s="151"/>
      <c r="F58" s="151"/>
      <c r="G58" s="151"/>
      <c r="H58" s="151"/>
      <c r="I58" s="152"/>
      <c r="J58" s="153">
        <f>J171</f>
        <v>0</v>
      </c>
      <c r="K58" s="154"/>
    </row>
    <row r="59" spans="2:11" s="7" customFormat="1" ht="24.9" customHeight="1">
      <c r="B59" s="141"/>
      <c r="C59" s="142"/>
      <c r="D59" s="143" t="s">
        <v>97</v>
      </c>
      <c r="E59" s="144"/>
      <c r="F59" s="144"/>
      <c r="G59" s="144"/>
      <c r="H59" s="144"/>
      <c r="I59" s="145"/>
      <c r="J59" s="146">
        <f>J173</f>
        <v>0</v>
      </c>
      <c r="K59" s="147"/>
    </row>
    <row r="60" spans="2:11" s="8" customFormat="1" ht="19.95" customHeight="1">
      <c r="B60" s="148"/>
      <c r="C60" s="149"/>
      <c r="D60" s="150" t="s">
        <v>98</v>
      </c>
      <c r="E60" s="151"/>
      <c r="F60" s="151"/>
      <c r="G60" s="151"/>
      <c r="H60" s="151"/>
      <c r="I60" s="152"/>
      <c r="J60" s="153">
        <f>J174</f>
        <v>0</v>
      </c>
      <c r="K60" s="154"/>
    </row>
    <row r="61" spans="2:11" s="8" customFormat="1" ht="19.95" customHeight="1">
      <c r="B61" s="148"/>
      <c r="C61" s="149"/>
      <c r="D61" s="150" t="s">
        <v>99</v>
      </c>
      <c r="E61" s="151"/>
      <c r="F61" s="151"/>
      <c r="G61" s="151"/>
      <c r="H61" s="151"/>
      <c r="I61" s="152"/>
      <c r="J61" s="153">
        <f>J179</f>
        <v>0</v>
      </c>
      <c r="K61" s="154"/>
    </row>
    <row r="62" spans="2:11" s="8" customFormat="1" ht="19.95" customHeight="1">
      <c r="B62" s="148"/>
      <c r="C62" s="149"/>
      <c r="D62" s="150" t="s">
        <v>100</v>
      </c>
      <c r="E62" s="151"/>
      <c r="F62" s="151"/>
      <c r="G62" s="151"/>
      <c r="H62" s="151"/>
      <c r="I62" s="152"/>
      <c r="J62" s="153">
        <f>J185</f>
        <v>0</v>
      </c>
      <c r="K62" s="154"/>
    </row>
    <row r="63" spans="2:11" s="8" customFormat="1" ht="19.95" customHeight="1">
      <c r="B63" s="148"/>
      <c r="C63" s="149"/>
      <c r="D63" s="150" t="s">
        <v>101</v>
      </c>
      <c r="E63" s="151"/>
      <c r="F63" s="151"/>
      <c r="G63" s="151"/>
      <c r="H63" s="151"/>
      <c r="I63" s="152"/>
      <c r="J63" s="153">
        <f>J207</f>
        <v>0</v>
      </c>
      <c r="K63" s="154"/>
    </row>
    <row r="64" spans="2:11" s="8" customFormat="1" ht="19.95" customHeight="1">
      <c r="B64" s="148"/>
      <c r="C64" s="149"/>
      <c r="D64" s="150" t="s">
        <v>102</v>
      </c>
      <c r="E64" s="151"/>
      <c r="F64" s="151"/>
      <c r="G64" s="151"/>
      <c r="H64" s="151"/>
      <c r="I64" s="152"/>
      <c r="J64" s="153">
        <f>J223</f>
        <v>0</v>
      </c>
      <c r="K64" s="154"/>
    </row>
    <row r="65" spans="2:11" s="8" customFormat="1" ht="19.95" customHeight="1">
      <c r="B65" s="148"/>
      <c r="C65" s="149"/>
      <c r="D65" s="150" t="s">
        <v>103</v>
      </c>
      <c r="E65" s="151"/>
      <c r="F65" s="151"/>
      <c r="G65" s="151"/>
      <c r="H65" s="151"/>
      <c r="I65" s="152"/>
      <c r="J65" s="153">
        <f>J225</f>
        <v>0</v>
      </c>
      <c r="K65" s="154"/>
    </row>
    <row r="66" spans="2:11" s="8" customFormat="1" ht="19.95" customHeight="1">
      <c r="B66" s="148"/>
      <c r="C66" s="149"/>
      <c r="D66" s="150" t="s">
        <v>104</v>
      </c>
      <c r="E66" s="151"/>
      <c r="F66" s="151"/>
      <c r="G66" s="151"/>
      <c r="H66" s="151"/>
      <c r="I66" s="152"/>
      <c r="J66" s="153">
        <f>J280</f>
        <v>0</v>
      </c>
      <c r="K66" s="154"/>
    </row>
    <row r="67" spans="2:11" s="8" customFormat="1" ht="19.95" customHeight="1">
      <c r="B67" s="148"/>
      <c r="C67" s="149"/>
      <c r="D67" s="150" t="s">
        <v>105</v>
      </c>
      <c r="E67" s="151"/>
      <c r="F67" s="151"/>
      <c r="G67" s="151"/>
      <c r="H67" s="151"/>
      <c r="I67" s="152"/>
      <c r="J67" s="153">
        <f>J283</f>
        <v>0</v>
      </c>
      <c r="K67" s="154"/>
    </row>
    <row r="68" spans="2:11" s="8" customFormat="1" ht="19.95" customHeight="1">
      <c r="B68" s="148"/>
      <c r="C68" s="149"/>
      <c r="D68" s="150" t="s">
        <v>106</v>
      </c>
      <c r="E68" s="151"/>
      <c r="F68" s="151"/>
      <c r="G68" s="151"/>
      <c r="H68" s="151"/>
      <c r="I68" s="152"/>
      <c r="J68" s="153">
        <f>J287</f>
        <v>0</v>
      </c>
      <c r="K68" s="154"/>
    </row>
    <row r="69" spans="2:11" s="8" customFormat="1" ht="19.95" customHeight="1">
      <c r="B69" s="148"/>
      <c r="C69" s="149"/>
      <c r="D69" s="150" t="s">
        <v>107</v>
      </c>
      <c r="E69" s="151"/>
      <c r="F69" s="151"/>
      <c r="G69" s="151"/>
      <c r="H69" s="151"/>
      <c r="I69" s="152"/>
      <c r="J69" s="153">
        <f>J295</f>
        <v>0</v>
      </c>
      <c r="K69" s="154"/>
    </row>
    <row r="70" spans="2:11" s="8" customFormat="1" ht="19.95" customHeight="1">
      <c r="B70" s="148"/>
      <c r="C70" s="149"/>
      <c r="D70" s="150" t="s">
        <v>108</v>
      </c>
      <c r="E70" s="151"/>
      <c r="F70" s="151"/>
      <c r="G70" s="151"/>
      <c r="H70" s="151"/>
      <c r="I70" s="152"/>
      <c r="J70" s="153">
        <f>J307</f>
        <v>0</v>
      </c>
      <c r="K70" s="154"/>
    </row>
    <row r="71" spans="2:11" s="8" customFormat="1" ht="19.95" customHeight="1">
      <c r="B71" s="148"/>
      <c r="C71" s="149"/>
      <c r="D71" s="150" t="s">
        <v>109</v>
      </c>
      <c r="E71" s="151"/>
      <c r="F71" s="151"/>
      <c r="G71" s="151"/>
      <c r="H71" s="151"/>
      <c r="I71" s="152"/>
      <c r="J71" s="153">
        <f>J338</f>
        <v>0</v>
      </c>
      <c r="K71" s="154"/>
    </row>
    <row r="72" spans="2:11" s="8" customFormat="1" ht="19.95" customHeight="1">
      <c r="B72" s="148"/>
      <c r="C72" s="149"/>
      <c r="D72" s="150" t="s">
        <v>110</v>
      </c>
      <c r="E72" s="151"/>
      <c r="F72" s="151"/>
      <c r="G72" s="151"/>
      <c r="H72" s="151"/>
      <c r="I72" s="152"/>
      <c r="J72" s="153">
        <f>J358</f>
        <v>0</v>
      </c>
      <c r="K72" s="154"/>
    </row>
    <row r="73" spans="2:11" s="8" customFormat="1" ht="19.95" customHeight="1">
      <c r="B73" s="148"/>
      <c r="C73" s="149"/>
      <c r="D73" s="150" t="s">
        <v>111</v>
      </c>
      <c r="E73" s="151"/>
      <c r="F73" s="151"/>
      <c r="G73" s="151"/>
      <c r="H73" s="151"/>
      <c r="I73" s="152"/>
      <c r="J73" s="153">
        <f>J367</f>
        <v>0</v>
      </c>
      <c r="K73" s="154"/>
    </row>
    <row r="74" spans="2:11" s="8" customFormat="1" ht="19.95" customHeight="1">
      <c r="B74" s="148"/>
      <c r="C74" s="149"/>
      <c r="D74" s="150" t="s">
        <v>112</v>
      </c>
      <c r="E74" s="151"/>
      <c r="F74" s="151"/>
      <c r="G74" s="151"/>
      <c r="H74" s="151"/>
      <c r="I74" s="152"/>
      <c r="J74" s="153">
        <f>J393</f>
        <v>0</v>
      </c>
      <c r="K74" s="154"/>
    </row>
    <row r="75" spans="2:11" s="8" customFormat="1" ht="19.95" customHeight="1">
      <c r="B75" s="148"/>
      <c r="C75" s="149"/>
      <c r="D75" s="150" t="s">
        <v>113</v>
      </c>
      <c r="E75" s="151"/>
      <c r="F75" s="151"/>
      <c r="G75" s="151"/>
      <c r="H75" s="151"/>
      <c r="I75" s="152"/>
      <c r="J75" s="153">
        <f>J427</f>
        <v>0</v>
      </c>
      <c r="K75" s="154"/>
    </row>
    <row r="76" spans="2:11" s="8" customFormat="1" ht="19.95" customHeight="1">
      <c r="B76" s="148"/>
      <c r="C76" s="149"/>
      <c r="D76" s="150" t="s">
        <v>114</v>
      </c>
      <c r="E76" s="151"/>
      <c r="F76" s="151"/>
      <c r="G76" s="151"/>
      <c r="H76" s="151"/>
      <c r="I76" s="152"/>
      <c r="J76" s="153">
        <f>J435</f>
        <v>0</v>
      </c>
      <c r="K76" s="154"/>
    </row>
    <row r="77" spans="2:11" s="7" customFormat="1" ht="24.9" customHeight="1">
      <c r="B77" s="141"/>
      <c r="C77" s="142"/>
      <c r="D77" s="143" t="s">
        <v>115</v>
      </c>
      <c r="E77" s="144"/>
      <c r="F77" s="144"/>
      <c r="G77" s="144"/>
      <c r="H77" s="144"/>
      <c r="I77" s="145"/>
      <c r="J77" s="146">
        <f>J444</f>
        <v>0</v>
      </c>
      <c r="K77" s="147"/>
    </row>
    <row r="78" spans="2:11" s="8" customFormat="1" ht="19.95" customHeight="1">
      <c r="B78" s="148"/>
      <c r="C78" s="149"/>
      <c r="D78" s="150" t="s">
        <v>116</v>
      </c>
      <c r="E78" s="151"/>
      <c r="F78" s="151"/>
      <c r="G78" s="151"/>
      <c r="H78" s="151"/>
      <c r="I78" s="152"/>
      <c r="J78" s="153">
        <f>J445</f>
        <v>0</v>
      </c>
      <c r="K78" s="154"/>
    </row>
    <row r="79" spans="2:11" s="8" customFormat="1" ht="19.95" customHeight="1">
      <c r="B79" s="148"/>
      <c r="C79" s="149"/>
      <c r="D79" s="150" t="s">
        <v>117</v>
      </c>
      <c r="E79" s="151"/>
      <c r="F79" s="151"/>
      <c r="G79" s="151"/>
      <c r="H79" s="151"/>
      <c r="I79" s="152"/>
      <c r="J79" s="153">
        <f>J447</f>
        <v>0</v>
      </c>
      <c r="K79" s="154"/>
    </row>
    <row r="80" spans="2:11" s="1" customFormat="1" ht="21.75" customHeight="1">
      <c r="B80" s="38"/>
      <c r="C80" s="39"/>
      <c r="D80" s="39"/>
      <c r="E80" s="39"/>
      <c r="F80" s="39"/>
      <c r="G80" s="39"/>
      <c r="H80" s="39"/>
      <c r="I80" s="110"/>
      <c r="J80" s="39"/>
      <c r="K80" s="42"/>
    </row>
    <row r="81" spans="2:11" s="1" customFormat="1" ht="6.9" customHeight="1">
      <c r="B81" s="53"/>
      <c r="C81" s="54"/>
      <c r="D81" s="54"/>
      <c r="E81" s="54"/>
      <c r="F81" s="54"/>
      <c r="G81" s="54"/>
      <c r="H81" s="54"/>
      <c r="I81" s="131"/>
      <c r="J81" s="54"/>
      <c r="K81" s="55"/>
    </row>
    <row r="85" spans="2:12" s="1" customFormat="1" ht="6.9" customHeight="1">
      <c r="B85" s="56"/>
      <c r="C85" s="57"/>
      <c r="D85" s="57"/>
      <c r="E85" s="57"/>
      <c r="F85" s="57"/>
      <c r="G85" s="57"/>
      <c r="H85" s="57"/>
      <c r="I85" s="134"/>
      <c r="J85" s="57"/>
      <c r="K85" s="57"/>
      <c r="L85" s="58"/>
    </row>
    <row r="86" spans="2:12" s="1" customFormat="1" ht="36.9" customHeight="1">
      <c r="B86" s="38"/>
      <c r="C86" s="59" t="s">
        <v>118</v>
      </c>
      <c r="D86" s="60"/>
      <c r="E86" s="60"/>
      <c r="F86" s="60"/>
      <c r="G86" s="60"/>
      <c r="H86" s="60"/>
      <c r="I86" s="155"/>
      <c r="J86" s="60"/>
      <c r="K86" s="60"/>
      <c r="L86" s="58"/>
    </row>
    <row r="87" spans="2:12" s="1" customFormat="1" ht="6.9" customHeight="1">
      <c r="B87" s="38"/>
      <c r="C87" s="60"/>
      <c r="D87" s="60"/>
      <c r="E87" s="60"/>
      <c r="F87" s="60"/>
      <c r="G87" s="60"/>
      <c r="H87" s="60"/>
      <c r="I87" s="155"/>
      <c r="J87" s="60"/>
      <c r="K87" s="60"/>
      <c r="L87" s="58"/>
    </row>
    <row r="88" spans="2:12" s="1" customFormat="1" ht="14.4" customHeight="1">
      <c r="B88" s="38"/>
      <c r="C88" s="62" t="s">
        <v>18</v>
      </c>
      <c r="D88" s="60"/>
      <c r="E88" s="60"/>
      <c r="F88" s="60"/>
      <c r="G88" s="60"/>
      <c r="H88" s="60"/>
      <c r="I88" s="155"/>
      <c r="J88" s="60"/>
      <c r="K88" s="60"/>
      <c r="L88" s="58"/>
    </row>
    <row r="89" spans="2:12" s="1" customFormat="1" ht="23.25" customHeight="1">
      <c r="B89" s="38"/>
      <c r="C89" s="60"/>
      <c r="D89" s="60"/>
      <c r="E89" s="323" t="str">
        <f>E7</f>
        <v>Oprava a vestavba WC gymnázium</v>
      </c>
      <c r="F89" s="345"/>
      <c r="G89" s="345"/>
      <c r="H89" s="345"/>
      <c r="I89" s="155"/>
      <c r="J89" s="60"/>
      <c r="K89" s="60"/>
      <c r="L89" s="58"/>
    </row>
    <row r="90" spans="2:12" s="1" customFormat="1" ht="6.9" customHeight="1">
      <c r="B90" s="38"/>
      <c r="C90" s="60"/>
      <c r="D90" s="60"/>
      <c r="E90" s="60"/>
      <c r="F90" s="60"/>
      <c r="G90" s="60"/>
      <c r="H90" s="60"/>
      <c r="I90" s="155"/>
      <c r="J90" s="60"/>
      <c r="K90" s="60"/>
      <c r="L90" s="58"/>
    </row>
    <row r="91" spans="2:12" s="1" customFormat="1" ht="18" customHeight="1">
      <c r="B91" s="38"/>
      <c r="C91" s="62" t="s">
        <v>23</v>
      </c>
      <c r="D91" s="60"/>
      <c r="E91" s="60"/>
      <c r="F91" s="156" t="str">
        <f>F10</f>
        <v>Mikulášské náměstí 808/23</v>
      </c>
      <c r="G91" s="60"/>
      <c r="H91" s="60"/>
      <c r="I91" s="157" t="s">
        <v>25</v>
      </c>
      <c r="J91" s="70" t="str">
        <f>IF(J10="","",J10)</f>
        <v>19.01.2017</v>
      </c>
      <c r="K91" s="60"/>
      <c r="L91" s="58"/>
    </row>
    <row r="92" spans="2:12" s="1" customFormat="1" ht="6.9" customHeight="1">
      <c r="B92" s="38"/>
      <c r="C92" s="60"/>
      <c r="D92" s="60"/>
      <c r="E92" s="60"/>
      <c r="F92" s="60"/>
      <c r="G92" s="60"/>
      <c r="H92" s="60"/>
      <c r="I92" s="155"/>
      <c r="J92" s="60"/>
      <c r="K92" s="60"/>
      <c r="L92" s="58"/>
    </row>
    <row r="93" spans="2:12" s="1" customFormat="1" ht="13.2">
      <c r="B93" s="38"/>
      <c r="C93" s="62" t="s">
        <v>27</v>
      </c>
      <c r="D93" s="60"/>
      <c r="E93" s="60"/>
      <c r="F93" s="156" t="str">
        <f>E13</f>
        <v xml:space="preserve">Gymnázium </v>
      </c>
      <c r="G93" s="60"/>
      <c r="H93" s="60"/>
      <c r="I93" s="157" t="s">
        <v>33</v>
      </c>
      <c r="J93" s="156" t="str">
        <f>E19</f>
        <v>Ing. Arch. Jiří Kučera</v>
      </c>
      <c r="K93" s="60"/>
      <c r="L93" s="58"/>
    </row>
    <row r="94" spans="2:12" s="1" customFormat="1" ht="14.4" customHeight="1">
      <c r="B94" s="38"/>
      <c r="C94" s="62" t="s">
        <v>31</v>
      </c>
      <c r="D94" s="60"/>
      <c r="E94" s="60"/>
      <c r="F94" s="156" t="str">
        <f>IF(E16="","",E16)</f>
        <v/>
      </c>
      <c r="G94" s="60"/>
      <c r="H94" s="60"/>
      <c r="I94" s="155"/>
      <c r="J94" s="60"/>
      <c r="K94" s="60"/>
      <c r="L94" s="58"/>
    </row>
    <row r="95" spans="2:12" s="1" customFormat="1" ht="10.35" customHeight="1">
      <c r="B95" s="38"/>
      <c r="C95" s="60"/>
      <c r="D95" s="60"/>
      <c r="E95" s="60"/>
      <c r="F95" s="60"/>
      <c r="G95" s="60"/>
      <c r="H95" s="60"/>
      <c r="I95" s="155"/>
      <c r="J95" s="60"/>
      <c r="K95" s="60"/>
      <c r="L95" s="58"/>
    </row>
    <row r="96" spans="2:20" s="9" customFormat="1" ht="29.25" customHeight="1">
      <c r="B96" s="158"/>
      <c r="C96" s="159" t="s">
        <v>119</v>
      </c>
      <c r="D96" s="160" t="s">
        <v>57</v>
      </c>
      <c r="E96" s="160" t="s">
        <v>53</v>
      </c>
      <c r="F96" s="160" t="s">
        <v>120</v>
      </c>
      <c r="G96" s="160" t="s">
        <v>121</v>
      </c>
      <c r="H96" s="160" t="s">
        <v>122</v>
      </c>
      <c r="I96" s="161" t="s">
        <v>123</v>
      </c>
      <c r="J96" s="160" t="s">
        <v>88</v>
      </c>
      <c r="K96" s="162" t="s">
        <v>124</v>
      </c>
      <c r="L96" s="163"/>
      <c r="M96" s="78" t="s">
        <v>125</v>
      </c>
      <c r="N96" s="79" t="s">
        <v>42</v>
      </c>
      <c r="O96" s="79" t="s">
        <v>126</v>
      </c>
      <c r="P96" s="79" t="s">
        <v>127</v>
      </c>
      <c r="Q96" s="79" t="s">
        <v>128</v>
      </c>
      <c r="R96" s="79" t="s">
        <v>129</v>
      </c>
      <c r="S96" s="79" t="s">
        <v>130</v>
      </c>
      <c r="T96" s="80" t="s">
        <v>131</v>
      </c>
    </row>
    <row r="97" spans="2:63" s="1" customFormat="1" ht="29.25" customHeight="1">
      <c r="B97" s="38"/>
      <c r="C97" s="84" t="s">
        <v>89</v>
      </c>
      <c r="D97" s="60"/>
      <c r="E97" s="60"/>
      <c r="F97" s="60"/>
      <c r="G97" s="60"/>
      <c r="H97" s="60"/>
      <c r="I97" s="155"/>
      <c r="J97" s="164">
        <f>BK97</f>
        <v>0</v>
      </c>
      <c r="K97" s="60"/>
      <c r="L97" s="58"/>
      <c r="M97" s="81"/>
      <c r="N97" s="82"/>
      <c r="O97" s="82"/>
      <c r="P97" s="165">
        <f>P98+P173+P444</f>
        <v>0</v>
      </c>
      <c r="Q97" s="82"/>
      <c r="R97" s="165">
        <f>R98+R173+R444</f>
        <v>40.27307143</v>
      </c>
      <c r="S97" s="82"/>
      <c r="T97" s="166">
        <f>T98+T173+T444</f>
        <v>59.68889250000001</v>
      </c>
      <c r="AT97" s="21" t="s">
        <v>71</v>
      </c>
      <c r="AU97" s="21" t="s">
        <v>90</v>
      </c>
      <c r="BK97" s="167">
        <f>BK98+BK173+BK444</f>
        <v>0</v>
      </c>
    </row>
    <row r="98" spans="2:63" s="10" customFormat="1" ht="37.35" customHeight="1">
      <c r="B98" s="168"/>
      <c r="C98" s="169"/>
      <c r="D98" s="170" t="s">
        <v>71</v>
      </c>
      <c r="E98" s="171" t="s">
        <v>132</v>
      </c>
      <c r="F98" s="171" t="s">
        <v>133</v>
      </c>
      <c r="G98" s="169"/>
      <c r="H98" s="169"/>
      <c r="I98" s="172"/>
      <c r="J98" s="173">
        <f>BK98</f>
        <v>0</v>
      </c>
      <c r="K98" s="169"/>
      <c r="L98" s="174"/>
      <c r="M98" s="175"/>
      <c r="N98" s="176"/>
      <c r="O98" s="176"/>
      <c r="P98" s="177">
        <f>P99+P108+P147+P165+P171</f>
        <v>0</v>
      </c>
      <c r="Q98" s="176"/>
      <c r="R98" s="177">
        <f>R99+R108+R147+R165+R171</f>
        <v>25.802260980000003</v>
      </c>
      <c r="S98" s="176"/>
      <c r="T98" s="178">
        <f>T99+T108+T147+T165+T171</f>
        <v>44.351704000000005</v>
      </c>
      <c r="AR98" s="179" t="s">
        <v>77</v>
      </c>
      <c r="AT98" s="180" t="s">
        <v>71</v>
      </c>
      <c r="AU98" s="180" t="s">
        <v>72</v>
      </c>
      <c r="AY98" s="179" t="s">
        <v>134</v>
      </c>
      <c r="BK98" s="181">
        <f>BK99+BK108+BK147+BK165+BK171</f>
        <v>0</v>
      </c>
    </row>
    <row r="99" spans="2:63" s="10" customFormat="1" ht="19.95" customHeight="1">
      <c r="B99" s="168"/>
      <c r="C99" s="169"/>
      <c r="D99" s="182" t="s">
        <v>71</v>
      </c>
      <c r="E99" s="183" t="s">
        <v>135</v>
      </c>
      <c r="F99" s="183" t="s">
        <v>136</v>
      </c>
      <c r="G99" s="169"/>
      <c r="H99" s="169"/>
      <c r="I99" s="172"/>
      <c r="J99" s="184">
        <f>BK99</f>
        <v>0</v>
      </c>
      <c r="K99" s="169"/>
      <c r="L99" s="174"/>
      <c r="M99" s="175"/>
      <c r="N99" s="176"/>
      <c r="O99" s="176"/>
      <c r="P99" s="177">
        <f>SUM(P100:P107)</f>
        <v>0</v>
      </c>
      <c r="Q99" s="176"/>
      <c r="R99" s="177">
        <f>SUM(R100:R107)</f>
        <v>4.57362738</v>
      </c>
      <c r="S99" s="176"/>
      <c r="T99" s="178">
        <f>SUM(T100:T107)</f>
        <v>0</v>
      </c>
      <c r="AR99" s="179" t="s">
        <v>77</v>
      </c>
      <c r="AT99" s="180" t="s">
        <v>71</v>
      </c>
      <c r="AU99" s="180" t="s">
        <v>77</v>
      </c>
      <c r="AY99" s="179" t="s">
        <v>134</v>
      </c>
      <c r="BK99" s="181">
        <f>SUM(BK100:BK107)</f>
        <v>0</v>
      </c>
    </row>
    <row r="100" spans="2:65" s="1" customFormat="1" ht="31.5" customHeight="1">
      <c r="B100" s="38"/>
      <c r="C100" s="185" t="s">
        <v>77</v>
      </c>
      <c r="D100" s="185" t="s">
        <v>137</v>
      </c>
      <c r="E100" s="186" t="s">
        <v>138</v>
      </c>
      <c r="F100" s="187" t="s">
        <v>139</v>
      </c>
      <c r="G100" s="188" t="s">
        <v>140</v>
      </c>
      <c r="H100" s="189">
        <v>65.459</v>
      </c>
      <c r="I100" s="190"/>
      <c r="J100" s="191">
        <f>ROUND(I100*H100,2)</f>
        <v>0</v>
      </c>
      <c r="K100" s="187" t="s">
        <v>141</v>
      </c>
      <c r="L100" s="58"/>
      <c r="M100" s="192" t="s">
        <v>21</v>
      </c>
      <c r="N100" s="193" t="s">
        <v>43</v>
      </c>
      <c r="O100" s="39"/>
      <c r="P100" s="194">
        <f>O100*H100</f>
        <v>0</v>
      </c>
      <c r="Q100" s="194">
        <v>0.06982</v>
      </c>
      <c r="R100" s="194">
        <f>Q100*H100</f>
        <v>4.570347379999999</v>
      </c>
      <c r="S100" s="194">
        <v>0</v>
      </c>
      <c r="T100" s="195">
        <f>S100*H100</f>
        <v>0</v>
      </c>
      <c r="AR100" s="21" t="s">
        <v>142</v>
      </c>
      <c r="AT100" s="21" t="s">
        <v>137</v>
      </c>
      <c r="AU100" s="21" t="s">
        <v>84</v>
      </c>
      <c r="AY100" s="21" t="s">
        <v>134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1" t="s">
        <v>77</v>
      </c>
      <c r="BK100" s="196">
        <f>ROUND(I100*H100,2)</f>
        <v>0</v>
      </c>
      <c r="BL100" s="21" t="s">
        <v>142</v>
      </c>
      <c r="BM100" s="21" t="s">
        <v>143</v>
      </c>
    </row>
    <row r="101" spans="2:51" s="11" customFormat="1" ht="12">
      <c r="B101" s="197"/>
      <c r="C101" s="198"/>
      <c r="D101" s="199" t="s">
        <v>144</v>
      </c>
      <c r="E101" s="200" t="s">
        <v>21</v>
      </c>
      <c r="F101" s="201" t="s">
        <v>145</v>
      </c>
      <c r="G101" s="198"/>
      <c r="H101" s="202">
        <v>27.119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144</v>
      </c>
      <c r="AU101" s="208" t="s">
        <v>84</v>
      </c>
      <c r="AV101" s="11" t="s">
        <v>84</v>
      </c>
      <c r="AW101" s="11" t="s">
        <v>35</v>
      </c>
      <c r="AX101" s="11" t="s">
        <v>72</v>
      </c>
      <c r="AY101" s="208" t="s">
        <v>134</v>
      </c>
    </row>
    <row r="102" spans="2:51" s="11" customFormat="1" ht="12">
      <c r="B102" s="197"/>
      <c r="C102" s="198"/>
      <c r="D102" s="199" t="s">
        <v>144</v>
      </c>
      <c r="E102" s="200" t="s">
        <v>21</v>
      </c>
      <c r="F102" s="201" t="s">
        <v>146</v>
      </c>
      <c r="G102" s="198"/>
      <c r="H102" s="202">
        <v>18.596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144</v>
      </c>
      <c r="AU102" s="208" t="s">
        <v>84</v>
      </c>
      <c r="AV102" s="11" t="s">
        <v>84</v>
      </c>
      <c r="AW102" s="11" t="s">
        <v>35</v>
      </c>
      <c r="AX102" s="11" t="s">
        <v>72</v>
      </c>
      <c r="AY102" s="208" t="s">
        <v>134</v>
      </c>
    </row>
    <row r="103" spans="2:51" s="11" customFormat="1" ht="12">
      <c r="B103" s="197"/>
      <c r="C103" s="198"/>
      <c r="D103" s="209" t="s">
        <v>144</v>
      </c>
      <c r="E103" s="210" t="s">
        <v>21</v>
      </c>
      <c r="F103" s="211" t="s">
        <v>147</v>
      </c>
      <c r="G103" s="198"/>
      <c r="H103" s="212">
        <v>19.744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144</v>
      </c>
      <c r="AU103" s="208" t="s">
        <v>84</v>
      </c>
      <c r="AV103" s="11" t="s">
        <v>84</v>
      </c>
      <c r="AW103" s="11" t="s">
        <v>35</v>
      </c>
      <c r="AX103" s="11" t="s">
        <v>72</v>
      </c>
      <c r="AY103" s="208" t="s">
        <v>134</v>
      </c>
    </row>
    <row r="104" spans="2:65" s="1" customFormat="1" ht="22.5" customHeight="1">
      <c r="B104" s="38"/>
      <c r="C104" s="185" t="s">
        <v>84</v>
      </c>
      <c r="D104" s="185" t="s">
        <v>137</v>
      </c>
      <c r="E104" s="186" t="s">
        <v>148</v>
      </c>
      <c r="F104" s="187" t="s">
        <v>149</v>
      </c>
      <c r="G104" s="188" t="s">
        <v>150</v>
      </c>
      <c r="H104" s="189">
        <v>41</v>
      </c>
      <c r="I104" s="190"/>
      <c r="J104" s="191">
        <f>ROUND(I104*H104,2)</f>
        <v>0</v>
      </c>
      <c r="K104" s="187" t="s">
        <v>141</v>
      </c>
      <c r="L104" s="58"/>
      <c r="M104" s="192" t="s">
        <v>21</v>
      </c>
      <c r="N104" s="193" t="s">
        <v>43</v>
      </c>
      <c r="O104" s="39"/>
      <c r="P104" s="194">
        <f>O104*H104</f>
        <v>0</v>
      </c>
      <c r="Q104" s="194">
        <v>8E-05</v>
      </c>
      <c r="R104" s="194">
        <f>Q104*H104</f>
        <v>0.0032800000000000004</v>
      </c>
      <c r="S104" s="194">
        <v>0</v>
      </c>
      <c r="T104" s="195">
        <f>S104*H104</f>
        <v>0</v>
      </c>
      <c r="AR104" s="21" t="s">
        <v>142</v>
      </c>
      <c r="AT104" s="21" t="s">
        <v>137</v>
      </c>
      <c r="AU104" s="21" t="s">
        <v>84</v>
      </c>
      <c r="AY104" s="21" t="s">
        <v>134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1" t="s">
        <v>77</v>
      </c>
      <c r="BK104" s="196">
        <f>ROUND(I104*H104,2)</f>
        <v>0</v>
      </c>
      <c r="BL104" s="21" t="s">
        <v>142</v>
      </c>
      <c r="BM104" s="21" t="s">
        <v>151</v>
      </c>
    </row>
    <row r="105" spans="2:51" s="11" customFormat="1" ht="12">
      <c r="B105" s="197"/>
      <c r="C105" s="198"/>
      <c r="D105" s="199" t="s">
        <v>144</v>
      </c>
      <c r="E105" s="200" t="s">
        <v>21</v>
      </c>
      <c r="F105" s="201" t="s">
        <v>152</v>
      </c>
      <c r="G105" s="198"/>
      <c r="H105" s="202">
        <v>16.4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144</v>
      </c>
      <c r="AU105" s="208" t="s">
        <v>84</v>
      </c>
      <c r="AV105" s="11" t="s">
        <v>84</v>
      </c>
      <c r="AW105" s="11" t="s">
        <v>35</v>
      </c>
      <c r="AX105" s="11" t="s">
        <v>72</v>
      </c>
      <c r="AY105" s="208" t="s">
        <v>134</v>
      </c>
    </row>
    <row r="106" spans="2:51" s="11" customFormat="1" ht="12">
      <c r="B106" s="197"/>
      <c r="C106" s="198"/>
      <c r="D106" s="199" t="s">
        <v>144</v>
      </c>
      <c r="E106" s="200" t="s">
        <v>21</v>
      </c>
      <c r="F106" s="201" t="s">
        <v>153</v>
      </c>
      <c r="G106" s="198"/>
      <c r="H106" s="202">
        <v>12.3</v>
      </c>
      <c r="I106" s="203"/>
      <c r="J106" s="198"/>
      <c r="K106" s="198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144</v>
      </c>
      <c r="AU106" s="208" t="s">
        <v>84</v>
      </c>
      <c r="AV106" s="11" t="s">
        <v>84</v>
      </c>
      <c r="AW106" s="11" t="s">
        <v>35</v>
      </c>
      <c r="AX106" s="11" t="s">
        <v>72</v>
      </c>
      <c r="AY106" s="208" t="s">
        <v>134</v>
      </c>
    </row>
    <row r="107" spans="2:51" s="11" customFormat="1" ht="12">
      <c r="B107" s="197"/>
      <c r="C107" s="198"/>
      <c r="D107" s="199" t="s">
        <v>144</v>
      </c>
      <c r="E107" s="200" t="s">
        <v>21</v>
      </c>
      <c r="F107" s="201" t="s">
        <v>154</v>
      </c>
      <c r="G107" s="198"/>
      <c r="H107" s="202">
        <v>12.3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144</v>
      </c>
      <c r="AU107" s="208" t="s">
        <v>84</v>
      </c>
      <c r="AV107" s="11" t="s">
        <v>84</v>
      </c>
      <c r="AW107" s="11" t="s">
        <v>35</v>
      </c>
      <c r="AX107" s="11" t="s">
        <v>72</v>
      </c>
      <c r="AY107" s="208" t="s">
        <v>134</v>
      </c>
    </row>
    <row r="108" spans="2:63" s="10" customFormat="1" ht="29.85" customHeight="1">
      <c r="B108" s="168"/>
      <c r="C108" s="169"/>
      <c r="D108" s="182" t="s">
        <v>71</v>
      </c>
      <c r="E108" s="183" t="s">
        <v>155</v>
      </c>
      <c r="F108" s="183" t="s">
        <v>156</v>
      </c>
      <c r="G108" s="169"/>
      <c r="H108" s="169"/>
      <c r="I108" s="172"/>
      <c r="J108" s="184">
        <f>BK108</f>
        <v>0</v>
      </c>
      <c r="K108" s="169"/>
      <c r="L108" s="174"/>
      <c r="M108" s="175"/>
      <c r="N108" s="176"/>
      <c r="O108" s="176"/>
      <c r="P108" s="177">
        <f>SUM(P109:P146)</f>
        <v>0</v>
      </c>
      <c r="Q108" s="176"/>
      <c r="R108" s="177">
        <f>SUM(R109:R146)</f>
        <v>21.147608600000005</v>
      </c>
      <c r="S108" s="176"/>
      <c r="T108" s="178">
        <f>SUM(T109:T146)</f>
        <v>0</v>
      </c>
      <c r="AR108" s="179" t="s">
        <v>77</v>
      </c>
      <c r="AT108" s="180" t="s">
        <v>71</v>
      </c>
      <c r="AU108" s="180" t="s">
        <v>77</v>
      </c>
      <c r="AY108" s="179" t="s">
        <v>134</v>
      </c>
      <c r="BK108" s="181">
        <f>SUM(BK109:BK146)</f>
        <v>0</v>
      </c>
    </row>
    <row r="109" spans="2:65" s="1" customFormat="1" ht="31.5" customHeight="1">
      <c r="B109" s="38"/>
      <c r="C109" s="185" t="s">
        <v>135</v>
      </c>
      <c r="D109" s="185" t="s">
        <v>137</v>
      </c>
      <c r="E109" s="186" t="s">
        <v>157</v>
      </c>
      <c r="F109" s="187" t="s">
        <v>158</v>
      </c>
      <c r="G109" s="188" t="s">
        <v>140</v>
      </c>
      <c r="H109" s="189">
        <v>62.348</v>
      </c>
      <c r="I109" s="190"/>
      <c r="J109" s="191">
        <f>ROUND(I109*H109,2)</f>
        <v>0</v>
      </c>
      <c r="K109" s="187" t="s">
        <v>141</v>
      </c>
      <c r="L109" s="58"/>
      <c r="M109" s="192" t="s">
        <v>21</v>
      </c>
      <c r="N109" s="193" t="s">
        <v>43</v>
      </c>
      <c r="O109" s="39"/>
      <c r="P109" s="194">
        <f>O109*H109</f>
        <v>0</v>
      </c>
      <c r="Q109" s="194">
        <v>0.0154</v>
      </c>
      <c r="R109" s="194">
        <f>Q109*H109</f>
        <v>0.9601592</v>
      </c>
      <c r="S109" s="194">
        <v>0</v>
      </c>
      <c r="T109" s="195">
        <f>S109*H109</f>
        <v>0</v>
      </c>
      <c r="AR109" s="21" t="s">
        <v>142</v>
      </c>
      <c r="AT109" s="21" t="s">
        <v>137</v>
      </c>
      <c r="AU109" s="21" t="s">
        <v>84</v>
      </c>
      <c r="AY109" s="21" t="s">
        <v>134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1" t="s">
        <v>77</v>
      </c>
      <c r="BK109" s="196">
        <f>ROUND(I109*H109,2)</f>
        <v>0</v>
      </c>
      <c r="BL109" s="21" t="s">
        <v>142</v>
      </c>
      <c r="BM109" s="21" t="s">
        <v>159</v>
      </c>
    </row>
    <row r="110" spans="2:51" s="11" customFormat="1" ht="12">
      <c r="B110" s="197"/>
      <c r="C110" s="198"/>
      <c r="D110" s="199" t="s">
        <v>144</v>
      </c>
      <c r="E110" s="200" t="s">
        <v>21</v>
      </c>
      <c r="F110" s="201" t="s">
        <v>160</v>
      </c>
      <c r="G110" s="198"/>
      <c r="H110" s="202">
        <v>19.148</v>
      </c>
      <c r="I110" s="203"/>
      <c r="J110" s="198"/>
      <c r="K110" s="198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144</v>
      </c>
      <c r="AU110" s="208" t="s">
        <v>84</v>
      </c>
      <c r="AV110" s="11" t="s">
        <v>84</v>
      </c>
      <c r="AW110" s="11" t="s">
        <v>35</v>
      </c>
      <c r="AX110" s="11" t="s">
        <v>72</v>
      </c>
      <c r="AY110" s="208" t="s">
        <v>134</v>
      </c>
    </row>
    <row r="111" spans="2:51" s="11" customFormat="1" ht="12">
      <c r="B111" s="197"/>
      <c r="C111" s="198"/>
      <c r="D111" s="199" t="s">
        <v>144</v>
      </c>
      <c r="E111" s="200" t="s">
        <v>21</v>
      </c>
      <c r="F111" s="201" t="s">
        <v>161</v>
      </c>
      <c r="G111" s="198"/>
      <c r="H111" s="202">
        <v>21.6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144</v>
      </c>
      <c r="AU111" s="208" t="s">
        <v>84</v>
      </c>
      <c r="AV111" s="11" t="s">
        <v>84</v>
      </c>
      <c r="AW111" s="11" t="s">
        <v>35</v>
      </c>
      <c r="AX111" s="11" t="s">
        <v>72</v>
      </c>
      <c r="AY111" s="208" t="s">
        <v>134</v>
      </c>
    </row>
    <row r="112" spans="2:51" s="11" customFormat="1" ht="12">
      <c r="B112" s="197"/>
      <c r="C112" s="198"/>
      <c r="D112" s="209" t="s">
        <v>144</v>
      </c>
      <c r="E112" s="210" t="s">
        <v>21</v>
      </c>
      <c r="F112" s="211" t="s">
        <v>162</v>
      </c>
      <c r="G112" s="198"/>
      <c r="H112" s="212">
        <v>21.6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144</v>
      </c>
      <c r="AU112" s="208" t="s">
        <v>84</v>
      </c>
      <c r="AV112" s="11" t="s">
        <v>84</v>
      </c>
      <c r="AW112" s="11" t="s">
        <v>35</v>
      </c>
      <c r="AX112" s="11" t="s">
        <v>72</v>
      </c>
      <c r="AY112" s="208" t="s">
        <v>134</v>
      </c>
    </row>
    <row r="113" spans="2:65" s="1" customFormat="1" ht="31.5" customHeight="1">
      <c r="B113" s="38"/>
      <c r="C113" s="185" t="s">
        <v>142</v>
      </c>
      <c r="D113" s="185" t="s">
        <v>137</v>
      </c>
      <c r="E113" s="186" t="s">
        <v>163</v>
      </c>
      <c r="F113" s="187" t="s">
        <v>164</v>
      </c>
      <c r="G113" s="188" t="s">
        <v>140</v>
      </c>
      <c r="H113" s="189">
        <v>71.72</v>
      </c>
      <c r="I113" s="190"/>
      <c r="J113" s="191">
        <f>ROUND(I113*H113,2)</f>
        <v>0</v>
      </c>
      <c r="K113" s="187" t="s">
        <v>141</v>
      </c>
      <c r="L113" s="58"/>
      <c r="M113" s="192" t="s">
        <v>21</v>
      </c>
      <c r="N113" s="193" t="s">
        <v>43</v>
      </c>
      <c r="O113" s="39"/>
      <c r="P113" s="194">
        <f>O113*H113</f>
        <v>0</v>
      </c>
      <c r="Q113" s="194">
        <v>0.01838</v>
      </c>
      <c r="R113" s="194">
        <f>Q113*H113</f>
        <v>1.3182136</v>
      </c>
      <c r="S113" s="194">
        <v>0</v>
      </c>
      <c r="T113" s="195">
        <f>S113*H113</f>
        <v>0</v>
      </c>
      <c r="AR113" s="21" t="s">
        <v>142</v>
      </c>
      <c r="AT113" s="21" t="s">
        <v>137</v>
      </c>
      <c r="AU113" s="21" t="s">
        <v>84</v>
      </c>
      <c r="AY113" s="21" t="s">
        <v>134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1" t="s">
        <v>77</v>
      </c>
      <c r="BK113" s="196">
        <f>ROUND(I113*H113,2)</f>
        <v>0</v>
      </c>
      <c r="BL113" s="21" t="s">
        <v>142</v>
      </c>
      <c r="BM113" s="21" t="s">
        <v>165</v>
      </c>
    </row>
    <row r="114" spans="2:51" s="11" customFormat="1" ht="12">
      <c r="B114" s="197"/>
      <c r="C114" s="198"/>
      <c r="D114" s="199" t="s">
        <v>144</v>
      </c>
      <c r="E114" s="200" t="s">
        <v>21</v>
      </c>
      <c r="F114" s="201" t="s">
        <v>166</v>
      </c>
      <c r="G114" s="198"/>
      <c r="H114" s="202">
        <v>130.918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144</v>
      </c>
      <c r="AU114" s="208" t="s">
        <v>84</v>
      </c>
      <c r="AV114" s="11" t="s">
        <v>84</v>
      </c>
      <c r="AW114" s="11" t="s">
        <v>35</v>
      </c>
      <c r="AX114" s="11" t="s">
        <v>72</v>
      </c>
      <c r="AY114" s="208" t="s">
        <v>134</v>
      </c>
    </row>
    <row r="115" spans="2:51" s="11" customFormat="1" ht="12">
      <c r="B115" s="197"/>
      <c r="C115" s="198"/>
      <c r="D115" s="199" t="s">
        <v>144</v>
      </c>
      <c r="E115" s="200" t="s">
        <v>21</v>
      </c>
      <c r="F115" s="201" t="s">
        <v>167</v>
      </c>
      <c r="G115" s="198"/>
      <c r="H115" s="202">
        <v>3.15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144</v>
      </c>
      <c r="AU115" s="208" t="s">
        <v>84</v>
      </c>
      <c r="AV115" s="11" t="s">
        <v>84</v>
      </c>
      <c r="AW115" s="11" t="s">
        <v>35</v>
      </c>
      <c r="AX115" s="11" t="s">
        <v>72</v>
      </c>
      <c r="AY115" s="208" t="s">
        <v>134</v>
      </c>
    </row>
    <row r="116" spans="2:51" s="11" customFormat="1" ht="12">
      <c r="B116" s="197"/>
      <c r="C116" s="198"/>
      <c r="D116" s="209" t="s">
        <v>144</v>
      </c>
      <c r="E116" s="210" t="s">
        <v>21</v>
      </c>
      <c r="F116" s="211" t="s">
        <v>168</v>
      </c>
      <c r="G116" s="198"/>
      <c r="H116" s="212">
        <v>-62.348</v>
      </c>
      <c r="I116" s="203"/>
      <c r="J116" s="198"/>
      <c r="K116" s="198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144</v>
      </c>
      <c r="AU116" s="208" t="s">
        <v>84</v>
      </c>
      <c r="AV116" s="11" t="s">
        <v>84</v>
      </c>
      <c r="AW116" s="11" t="s">
        <v>35</v>
      </c>
      <c r="AX116" s="11" t="s">
        <v>72</v>
      </c>
      <c r="AY116" s="208" t="s">
        <v>134</v>
      </c>
    </row>
    <row r="117" spans="2:65" s="1" customFormat="1" ht="31.5" customHeight="1">
      <c r="B117" s="38"/>
      <c r="C117" s="185" t="s">
        <v>169</v>
      </c>
      <c r="D117" s="185" t="s">
        <v>137</v>
      </c>
      <c r="E117" s="186" t="s">
        <v>170</v>
      </c>
      <c r="F117" s="187" t="s">
        <v>171</v>
      </c>
      <c r="G117" s="188" t="s">
        <v>140</v>
      </c>
      <c r="H117" s="189">
        <v>35</v>
      </c>
      <c r="I117" s="190"/>
      <c r="J117" s="191">
        <f>ROUND(I117*H117,2)</f>
        <v>0</v>
      </c>
      <c r="K117" s="187" t="s">
        <v>141</v>
      </c>
      <c r="L117" s="58"/>
      <c r="M117" s="192" t="s">
        <v>21</v>
      </c>
      <c r="N117" s="193" t="s">
        <v>43</v>
      </c>
      <c r="O117" s="39"/>
      <c r="P117" s="194">
        <f>O117*H117</f>
        <v>0</v>
      </c>
      <c r="Q117" s="194">
        <v>0.00012</v>
      </c>
      <c r="R117" s="194">
        <f>Q117*H117</f>
        <v>0.0042</v>
      </c>
      <c r="S117" s="194">
        <v>0</v>
      </c>
      <c r="T117" s="195">
        <f>S117*H117</f>
        <v>0</v>
      </c>
      <c r="AR117" s="21" t="s">
        <v>142</v>
      </c>
      <c r="AT117" s="21" t="s">
        <v>137</v>
      </c>
      <c r="AU117" s="21" t="s">
        <v>84</v>
      </c>
      <c r="AY117" s="21" t="s">
        <v>134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1" t="s">
        <v>77</v>
      </c>
      <c r="BK117" s="196">
        <f>ROUND(I117*H117,2)</f>
        <v>0</v>
      </c>
      <c r="BL117" s="21" t="s">
        <v>142</v>
      </c>
      <c r="BM117" s="21" t="s">
        <v>172</v>
      </c>
    </row>
    <row r="118" spans="2:51" s="11" customFormat="1" ht="12">
      <c r="B118" s="197"/>
      <c r="C118" s="198"/>
      <c r="D118" s="209" t="s">
        <v>144</v>
      </c>
      <c r="E118" s="210" t="s">
        <v>21</v>
      </c>
      <c r="F118" s="211" t="s">
        <v>173</v>
      </c>
      <c r="G118" s="198"/>
      <c r="H118" s="212">
        <v>35</v>
      </c>
      <c r="I118" s="203"/>
      <c r="J118" s="198"/>
      <c r="K118" s="198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144</v>
      </c>
      <c r="AU118" s="208" t="s">
        <v>84</v>
      </c>
      <c r="AV118" s="11" t="s">
        <v>84</v>
      </c>
      <c r="AW118" s="11" t="s">
        <v>35</v>
      </c>
      <c r="AX118" s="11" t="s">
        <v>77</v>
      </c>
      <c r="AY118" s="208" t="s">
        <v>134</v>
      </c>
    </row>
    <row r="119" spans="2:65" s="1" customFormat="1" ht="31.5" customHeight="1">
      <c r="B119" s="38"/>
      <c r="C119" s="185" t="s">
        <v>155</v>
      </c>
      <c r="D119" s="185" t="s">
        <v>137</v>
      </c>
      <c r="E119" s="186" t="s">
        <v>174</v>
      </c>
      <c r="F119" s="187" t="s">
        <v>175</v>
      </c>
      <c r="G119" s="188" t="s">
        <v>140</v>
      </c>
      <c r="H119" s="189">
        <v>25</v>
      </c>
      <c r="I119" s="190"/>
      <c r="J119" s="191">
        <f>ROUND(I119*H119,2)</f>
        <v>0</v>
      </c>
      <c r="K119" s="187" t="s">
        <v>141</v>
      </c>
      <c r="L119" s="58"/>
      <c r="M119" s="192" t="s">
        <v>21</v>
      </c>
      <c r="N119" s="193" t="s">
        <v>43</v>
      </c>
      <c r="O119" s="39"/>
      <c r="P119" s="194">
        <f>O119*H119</f>
        <v>0</v>
      </c>
      <c r="Q119" s="194">
        <v>0.00024</v>
      </c>
      <c r="R119" s="194">
        <f>Q119*H119</f>
        <v>0.006</v>
      </c>
      <c r="S119" s="194">
        <v>0</v>
      </c>
      <c r="T119" s="195">
        <f>S119*H119</f>
        <v>0</v>
      </c>
      <c r="AR119" s="21" t="s">
        <v>142</v>
      </c>
      <c r="AT119" s="21" t="s">
        <v>137</v>
      </c>
      <c r="AU119" s="21" t="s">
        <v>84</v>
      </c>
      <c r="AY119" s="21" t="s">
        <v>134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1" t="s">
        <v>77</v>
      </c>
      <c r="BK119" s="196">
        <f>ROUND(I119*H119,2)</f>
        <v>0</v>
      </c>
      <c r="BL119" s="21" t="s">
        <v>142</v>
      </c>
      <c r="BM119" s="21" t="s">
        <v>176</v>
      </c>
    </row>
    <row r="120" spans="2:51" s="11" customFormat="1" ht="12">
      <c r="B120" s="197"/>
      <c r="C120" s="198"/>
      <c r="D120" s="209" t="s">
        <v>144</v>
      </c>
      <c r="E120" s="210" t="s">
        <v>21</v>
      </c>
      <c r="F120" s="211" t="s">
        <v>177</v>
      </c>
      <c r="G120" s="198"/>
      <c r="H120" s="212">
        <v>25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144</v>
      </c>
      <c r="AU120" s="208" t="s">
        <v>84</v>
      </c>
      <c r="AV120" s="11" t="s">
        <v>84</v>
      </c>
      <c r="AW120" s="11" t="s">
        <v>35</v>
      </c>
      <c r="AX120" s="11" t="s">
        <v>77</v>
      </c>
      <c r="AY120" s="208" t="s">
        <v>134</v>
      </c>
    </row>
    <row r="121" spans="2:65" s="1" customFormat="1" ht="31.5" customHeight="1">
      <c r="B121" s="38"/>
      <c r="C121" s="185" t="s">
        <v>178</v>
      </c>
      <c r="D121" s="185" t="s">
        <v>137</v>
      </c>
      <c r="E121" s="186" t="s">
        <v>179</v>
      </c>
      <c r="F121" s="187" t="s">
        <v>180</v>
      </c>
      <c r="G121" s="188" t="s">
        <v>150</v>
      </c>
      <c r="H121" s="189">
        <v>140</v>
      </c>
      <c r="I121" s="190"/>
      <c r="J121" s="191">
        <f>ROUND(I121*H121,2)</f>
        <v>0</v>
      </c>
      <c r="K121" s="187" t="s">
        <v>141</v>
      </c>
      <c r="L121" s="58"/>
      <c r="M121" s="192" t="s">
        <v>21</v>
      </c>
      <c r="N121" s="193" t="s">
        <v>43</v>
      </c>
      <c r="O121" s="39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AR121" s="21" t="s">
        <v>142</v>
      </c>
      <c r="AT121" s="21" t="s">
        <v>137</v>
      </c>
      <c r="AU121" s="21" t="s">
        <v>84</v>
      </c>
      <c r="AY121" s="21" t="s">
        <v>134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21" t="s">
        <v>77</v>
      </c>
      <c r="BK121" s="196">
        <f>ROUND(I121*H121,2)</f>
        <v>0</v>
      </c>
      <c r="BL121" s="21" t="s">
        <v>142</v>
      </c>
      <c r="BM121" s="21" t="s">
        <v>181</v>
      </c>
    </row>
    <row r="122" spans="2:51" s="11" customFormat="1" ht="12">
      <c r="B122" s="197"/>
      <c r="C122" s="198"/>
      <c r="D122" s="209" t="s">
        <v>144</v>
      </c>
      <c r="E122" s="210" t="s">
        <v>21</v>
      </c>
      <c r="F122" s="211" t="s">
        <v>182</v>
      </c>
      <c r="G122" s="198"/>
      <c r="H122" s="212">
        <v>140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144</v>
      </c>
      <c r="AU122" s="208" t="s">
        <v>84</v>
      </c>
      <c r="AV122" s="11" t="s">
        <v>84</v>
      </c>
      <c r="AW122" s="11" t="s">
        <v>35</v>
      </c>
      <c r="AX122" s="11" t="s">
        <v>77</v>
      </c>
      <c r="AY122" s="208" t="s">
        <v>134</v>
      </c>
    </row>
    <row r="123" spans="2:65" s="1" customFormat="1" ht="22.5" customHeight="1">
      <c r="B123" s="38"/>
      <c r="C123" s="185" t="s">
        <v>183</v>
      </c>
      <c r="D123" s="185" t="s">
        <v>137</v>
      </c>
      <c r="E123" s="186" t="s">
        <v>184</v>
      </c>
      <c r="F123" s="187" t="s">
        <v>185</v>
      </c>
      <c r="G123" s="188" t="s">
        <v>140</v>
      </c>
      <c r="H123" s="189">
        <v>133.34</v>
      </c>
      <c r="I123" s="190"/>
      <c r="J123" s="191">
        <f>ROUND(I123*H123,2)</f>
        <v>0</v>
      </c>
      <c r="K123" s="187" t="s">
        <v>141</v>
      </c>
      <c r="L123" s="58"/>
      <c r="M123" s="192" t="s">
        <v>21</v>
      </c>
      <c r="N123" s="193" t="s">
        <v>43</v>
      </c>
      <c r="O123" s="39"/>
      <c r="P123" s="194">
        <f>O123*H123</f>
        <v>0</v>
      </c>
      <c r="Q123" s="194">
        <v>0.1386</v>
      </c>
      <c r="R123" s="194">
        <f>Q123*H123</f>
        <v>18.480924</v>
      </c>
      <c r="S123" s="194">
        <v>0</v>
      </c>
      <c r="T123" s="195">
        <f>S123*H123</f>
        <v>0</v>
      </c>
      <c r="AR123" s="21" t="s">
        <v>142</v>
      </c>
      <c r="AT123" s="21" t="s">
        <v>137</v>
      </c>
      <c r="AU123" s="21" t="s">
        <v>84</v>
      </c>
      <c r="AY123" s="21" t="s">
        <v>134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1" t="s">
        <v>77</v>
      </c>
      <c r="BK123" s="196">
        <f>ROUND(I123*H123,2)</f>
        <v>0</v>
      </c>
      <c r="BL123" s="21" t="s">
        <v>142</v>
      </c>
      <c r="BM123" s="21" t="s">
        <v>186</v>
      </c>
    </row>
    <row r="124" spans="2:51" s="11" customFormat="1" ht="12">
      <c r="B124" s="197"/>
      <c r="C124" s="198"/>
      <c r="D124" s="199" t="s">
        <v>144</v>
      </c>
      <c r="E124" s="200" t="s">
        <v>21</v>
      </c>
      <c r="F124" s="201" t="s">
        <v>187</v>
      </c>
      <c r="G124" s="198"/>
      <c r="H124" s="202">
        <v>27.29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144</v>
      </c>
      <c r="AU124" s="208" t="s">
        <v>84</v>
      </c>
      <c r="AV124" s="11" t="s">
        <v>84</v>
      </c>
      <c r="AW124" s="11" t="s">
        <v>35</v>
      </c>
      <c r="AX124" s="11" t="s">
        <v>72</v>
      </c>
      <c r="AY124" s="208" t="s">
        <v>134</v>
      </c>
    </row>
    <row r="125" spans="2:51" s="11" customFormat="1" ht="12">
      <c r="B125" s="197"/>
      <c r="C125" s="198"/>
      <c r="D125" s="199" t="s">
        <v>144</v>
      </c>
      <c r="E125" s="200" t="s">
        <v>21</v>
      </c>
      <c r="F125" s="201" t="s">
        <v>188</v>
      </c>
      <c r="G125" s="198"/>
      <c r="H125" s="202">
        <v>67.3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144</v>
      </c>
      <c r="AU125" s="208" t="s">
        <v>84</v>
      </c>
      <c r="AV125" s="11" t="s">
        <v>84</v>
      </c>
      <c r="AW125" s="11" t="s">
        <v>35</v>
      </c>
      <c r="AX125" s="11" t="s">
        <v>72</v>
      </c>
      <c r="AY125" s="208" t="s">
        <v>134</v>
      </c>
    </row>
    <row r="126" spans="2:51" s="11" customFormat="1" ht="12">
      <c r="B126" s="197"/>
      <c r="C126" s="198"/>
      <c r="D126" s="209" t="s">
        <v>144</v>
      </c>
      <c r="E126" s="210" t="s">
        <v>21</v>
      </c>
      <c r="F126" s="211" t="s">
        <v>189</v>
      </c>
      <c r="G126" s="198"/>
      <c r="H126" s="212">
        <v>38.75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144</v>
      </c>
      <c r="AU126" s="208" t="s">
        <v>84</v>
      </c>
      <c r="AV126" s="11" t="s">
        <v>84</v>
      </c>
      <c r="AW126" s="11" t="s">
        <v>35</v>
      </c>
      <c r="AX126" s="11" t="s">
        <v>72</v>
      </c>
      <c r="AY126" s="208" t="s">
        <v>134</v>
      </c>
    </row>
    <row r="127" spans="2:65" s="1" customFormat="1" ht="31.5" customHeight="1">
      <c r="B127" s="38"/>
      <c r="C127" s="185" t="s">
        <v>190</v>
      </c>
      <c r="D127" s="185" t="s">
        <v>137</v>
      </c>
      <c r="E127" s="186" t="s">
        <v>191</v>
      </c>
      <c r="F127" s="187" t="s">
        <v>192</v>
      </c>
      <c r="G127" s="188" t="s">
        <v>193</v>
      </c>
      <c r="H127" s="189">
        <v>8</v>
      </c>
      <c r="I127" s="190"/>
      <c r="J127" s="191">
        <f>ROUND(I127*H127,2)</f>
        <v>0</v>
      </c>
      <c r="K127" s="187" t="s">
        <v>141</v>
      </c>
      <c r="L127" s="58"/>
      <c r="M127" s="192" t="s">
        <v>21</v>
      </c>
      <c r="N127" s="193" t="s">
        <v>43</v>
      </c>
      <c r="O127" s="39"/>
      <c r="P127" s="194">
        <f>O127*H127</f>
        <v>0</v>
      </c>
      <c r="Q127" s="194">
        <v>0.00091</v>
      </c>
      <c r="R127" s="194">
        <f>Q127*H127</f>
        <v>0.00728</v>
      </c>
      <c r="S127" s="194">
        <v>0</v>
      </c>
      <c r="T127" s="195">
        <f>S127*H127</f>
        <v>0</v>
      </c>
      <c r="AR127" s="21" t="s">
        <v>142</v>
      </c>
      <c r="AT127" s="21" t="s">
        <v>137</v>
      </c>
      <c r="AU127" s="21" t="s">
        <v>84</v>
      </c>
      <c r="AY127" s="21" t="s">
        <v>134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1" t="s">
        <v>77</v>
      </c>
      <c r="BK127" s="196">
        <f>ROUND(I127*H127,2)</f>
        <v>0</v>
      </c>
      <c r="BL127" s="21" t="s">
        <v>142</v>
      </c>
      <c r="BM127" s="21" t="s">
        <v>194</v>
      </c>
    </row>
    <row r="128" spans="2:51" s="11" customFormat="1" ht="12">
      <c r="B128" s="197"/>
      <c r="C128" s="198"/>
      <c r="D128" s="209" t="s">
        <v>144</v>
      </c>
      <c r="E128" s="210" t="s">
        <v>21</v>
      </c>
      <c r="F128" s="211" t="s">
        <v>195</v>
      </c>
      <c r="G128" s="198"/>
      <c r="H128" s="212">
        <v>8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144</v>
      </c>
      <c r="AU128" s="208" t="s">
        <v>84</v>
      </c>
      <c r="AV128" s="11" t="s">
        <v>84</v>
      </c>
      <c r="AW128" s="11" t="s">
        <v>35</v>
      </c>
      <c r="AX128" s="11" t="s">
        <v>77</v>
      </c>
      <c r="AY128" s="208" t="s">
        <v>134</v>
      </c>
    </row>
    <row r="129" spans="2:65" s="1" customFormat="1" ht="22.5" customHeight="1">
      <c r="B129" s="38"/>
      <c r="C129" s="185" t="s">
        <v>196</v>
      </c>
      <c r="D129" s="185" t="s">
        <v>137</v>
      </c>
      <c r="E129" s="186" t="s">
        <v>197</v>
      </c>
      <c r="F129" s="187" t="s">
        <v>198</v>
      </c>
      <c r="G129" s="188" t="s">
        <v>140</v>
      </c>
      <c r="H129" s="189">
        <v>133.34</v>
      </c>
      <c r="I129" s="190"/>
      <c r="J129" s="191">
        <f>ROUND(I129*H129,2)</f>
        <v>0</v>
      </c>
      <c r="K129" s="187" t="s">
        <v>141</v>
      </c>
      <c r="L129" s="58"/>
      <c r="M129" s="192" t="s">
        <v>21</v>
      </c>
      <c r="N129" s="193" t="s">
        <v>43</v>
      </c>
      <c r="O129" s="39"/>
      <c r="P129" s="194">
        <f>O129*H129</f>
        <v>0</v>
      </c>
      <c r="Q129" s="194">
        <v>0.00012</v>
      </c>
      <c r="R129" s="194">
        <f>Q129*H129</f>
        <v>0.016000800000000003</v>
      </c>
      <c r="S129" s="194">
        <v>0</v>
      </c>
      <c r="T129" s="195">
        <f>S129*H129</f>
        <v>0</v>
      </c>
      <c r="AR129" s="21" t="s">
        <v>142</v>
      </c>
      <c r="AT129" s="21" t="s">
        <v>137</v>
      </c>
      <c r="AU129" s="21" t="s">
        <v>84</v>
      </c>
      <c r="AY129" s="21" t="s">
        <v>134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1" t="s">
        <v>77</v>
      </c>
      <c r="BK129" s="196">
        <f>ROUND(I129*H129,2)</f>
        <v>0</v>
      </c>
      <c r="BL129" s="21" t="s">
        <v>142</v>
      </c>
      <c r="BM129" s="21" t="s">
        <v>199</v>
      </c>
    </row>
    <row r="130" spans="2:51" s="11" customFormat="1" ht="12">
      <c r="B130" s="197"/>
      <c r="C130" s="198"/>
      <c r="D130" s="199" t="s">
        <v>144</v>
      </c>
      <c r="E130" s="200" t="s">
        <v>21</v>
      </c>
      <c r="F130" s="201" t="s">
        <v>187</v>
      </c>
      <c r="G130" s="198"/>
      <c r="H130" s="202">
        <v>27.29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144</v>
      </c>
      <c r="AU130" s="208" t="s">
        <v>84</v>
      </c>
      <c r="AV130" s="11" t="s">
        <v>84</v>
      </c>
      <c r="AW130" s="11" t="s">
        <v>35</v>
      </c>
      <c r="AX130" s="11" t="s">
        <v>72</v>
      </c>
      <c r="AY130" s="208" t="s">
        <v>134</v>
      </c>
    </row>
    <row r="131" spans="2:51" s="11" customFormat="1" ht="12">
      <c r="B131" s="197"/>
      <c r="C131" s="198"/>
      <c r="D131" s="199" t="s">
        <v>144</v>
      </c>
      <c r="E131" s="200" t="s">
        <v>21</v>
      </c>
      <c r="F131" s="201" t="s">
        <v>188</v>
      </c>
      <c r="G131" s="198"/>
      <c r="H131" s="202">
        <v>67.3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144</v>
      </c>
      <c r="AU131" s="208" t="s">
        <v>84</v>
      </c>
      <c r="AV131" s="11" t="s">
        <v>84</v>
      </c>
      <c r="AW131" s="11" t="s">
        <v>35</v>
      </c>
      <c r="AX131" s="11" t="s">
        <v>72</v>
      </c>
      <c r="AY131" s="208" t="s">
        <v>134</v>
      </c>
    </row>
    <row r="132" spans="2:51" s="11" customFormat="1" ht="12">
      <c r="B132" s="197"/>
      <c r="C132" s="198"/>
      <c r="D132" s="209" t="s">
        <v>144</v>
      </c>
      <c r="E132" s="210" t="s">
        <v>21</v>
      </c>
      <c r="F132" s="211" t="s">
        <v>189</v>
      </c>
      <c r="G132" s="198"/>
      <c r="H132" s="212">
        <v>38.75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144</v>
      </c>
      <c r="AU132" s="208" t="s">
        <v>84</v>
      </c>
      <c r="AV132" s="11" t="s">
        <v>84</v>
      </c>
      <c r="AW132" s="11" t="s">
        <v>35</v>
      </c>
      <c r="AX132" s="11" t="s">
        <v>72</v>
      </c>
      <c r="AY132" s="208" t="s">
        <v>134</v>
      </c>
    </row>
    <row r="133" spans="2:65" s="1" customFormat="1" ht="31.5" customHeight="1">
      <c r="B133" s="38"/>
      <c r="C133" s="185" t="s">
        <v>200</v>
      </c>
      <c r="D133" s="185" t="s">
        <v>137</v>
      </c>
      <c r="E133" s="186" t="s">
        <v>201</v>
      </c>
      <c r="F133" s="187" t="s">
        <v>202</v>
      </c>
      <c r="G133" s="188" t="s">
        <v>150</v>
      </c>
      <c r="H133" s="189">
        <v>119.7</v>
      </c>
      <c r="I133" s="190"/>
      <c r="J133" s="191">
        <f>ROUND(I133*H133,2)</f>
        <v>0</v>
      </c>
      <c r="K133" s="187" t="s">
        <v>141</v>
      </c>
      <c r="L133" s="58"/>
      <c r="M133" s="192" t="s">
        <v>21</v>
      </c>
      <c r="N133" s="193" t="s">
        <v>43</v>
      </c>
      <c r="O133" s="39"/>
      <c r="P133" s="194">
        <f>O133*H133</f>
        <v>0</v>
      </c>
      <c r="Q133" s="194">
        <v>3E-05</v>
      </c>
      <c r="R133" s="194">
        <f>Q133*H133</f>
        <v>0.003591</v>
      </c>
      <c r="S133" s="194">
        <v>0</v>
      </c>
      <c r="T133" s="195">
        <f>S133*H133</f>
        <v>0</v>
      </c>
      <c r="AR133" s="21" t="s">
        <v>142</v>
      </c>
      <c r="AT133" s="21" t="s">
        <v>137</v>
      </c>
      <c r="AU133" s="21" t="s">
        <v>84</v>
      </c>
      <c r="AY133" s="21" t="s">
        <v>134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21" t="s">
        <v>77</v>
      </c>
      <c r="BK133" s="196">
        <f>ROUND(I133*H133,2)</f>
        <v>0</v>
      </c>
      <c r="BL133" s="21" t="s">
        <v>142</v>
      </c>
      <c r="BM133" s="21" t="s">
        <v>203</v>
      </c>
    </row>
    <row r="134" spans="2:51" s="11" customFormat="1" ht="12">
      <c r="B134" s="197"/>
      <c r="C134" s="198"/>
      <c r="D134" s="209" t="s">
        <v>144</v>
      </c>
      <c r="E134" s="210" t="s">
        <v>21</v>
      </c>
      <c r="F134" s="211" t="s">
        <v>204</v>
      </c>
      <c r="G134" s="198"/>
      <c r="H134" s="212">
        <v>119.7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144</v>
      </c>
      <c r="AU134" s="208" t="s">
        <v>84</v>
      </c>
      <c r="AV134" s="11" t="s">
        <v>84</v>
      </c>
      <c r="AW134" s="11" t="s">
        <v>35</v>
      </c>
      <c r="AX134" s="11" t="s">
        <v>77</v>
      </c>
      <c r="AY134" s="208" t="s">
        <v>134</v>
      </c>
    </row>
    <row r="135" spans="2:65" s="1" customFormat="1" ht="31.5" customHeight="1">
      <c r="B135" s="38"/>
      <c r="C135" s="185" t="s">
        <v>205</v>
      </c>
      <c r="D135" s="185" t="s">
        <v>137</v>
      </c>
      <c r="E135" s="186" t="s">
        <v>206</v>
      </c>
      <c r="F135" s="187" t="s">
        <v>207</v>
      </c>
      <c r="G135" s="188" t="s">
        <v>208</v>
      </c>
      <c r="H135" s="189">
        <v>12</v>
      </c>
      <c r="I135" s="190"/>
      <c r="J135" s="191">
        <f>ROUND(I135*H135,2)</f>
        <v>0</v>
      </c>
      <c r="K135" s="187" t="s">
        <v>141</v>
      </c>
      <c r="L135" s="58"/>
      <c r="M135" s="192" t="s">
        <v>21</v>
      </c>
      <c r="N135" s="193" t="s">
        <v>43</v>
      </c>
      <c r="O135" s="39"/>
      <c r="P135" s="194">
        <f>O135*H135</f>
        <v>0</v>
      </c>
      <c r="Q135" s="194">
        <v>0.01698</v>
      </c>
      <c r="R135" s="194">
        <f>Q135*H135</f>
        <v>0.20376</v>
      </c>
      <c r="S135" s="194">
        <v>0</v>
      </c>
      <c r="T135" s="195">
        <f>S135*H135</f>
        <v>0</v>
      </c>
      <c r="AR135" s="21" t="s">
        <v>142</v>
      </c>
      <c r="AT135" s="21" t="s">
        <v>137</v>
      </c>
      <c r="AU135" s="21" t="s">
        <v>84</v>
      </c>
      <c r="AY135" s="21" t="s">
        <v>134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1" t="s">
        <v>77</v>
      </c>
      <c r="BK135" s="196">
        <f>ROUND(I135*H135,2)</f>
        <v>0</v>
      </c>
      <c r="BL135" s="21" t="s">
        <v>142</v>
      </c>
      <c r="BM135" s="21" t="s">
        <v>209</v>
      </c>
    </row>
    <row r="136" spans="2:65" s="1" customFormat="1" ht="22.5" customHeight="1">
      <c r="B136" s="38"/>
      <c r="C136" s="213" t="s">
        <v>210</v>
      </c>
      <c r="D136" s="213" t="s">
        <v>211</v>
      </c>
      <c r="E136" s="214" t="s">
        <v>212</v>
      </c>
      <c r="F136" s="215" t="s">
        <v>213</v>
      </c>
      <c r="G136" s="216" t="s">
        <v>208</v>
      </c>
      <c r="H136" s="217">
        <v>4</v>
      </c>
      <c r="I136" s="218"/>
      <c r="J136" s="219">
        <f>ROUND(I136*H136,2)</f>
        <v>0</v>
      </c>
      <c r="K136" s="215" t="s">
        <v>141</v>
      </c>
      <c r="L136" s="220"/>
      <c r="M136" s="221" t="s">
        <v>21</v>
      </c>
      <c r="N136" s="222" t="s">
        <v>43</v>
      </c>
      <c r="O136" s="39"/>
      <c r="P136" s="194">
        <f>O136*H136</f>
        <v>0</v>
      </c>
      <c r="Q136" s="194">
        <v>0.01201</v>
      </c>
      <c r="R136" s="194">
        <f>Q136*H136</f>
        <v>0.04804</v>
      </c>
      <c r="S136" s="194">
        <v>0</v>
      </c>
      <c r="T136" s="195">
        <f>S136*H136</f>
        <v>0</v>
      </c>
      <c r="AR136" s="21" t="s">
        <v>214</v>
      </c>
      <c r="AT136" s="21" t="s">
        <v>211</v>
      </c>
      <c r="AU136" s="21" t="s">
        <v>84</v>
      </c>
      <c r="AY136" s="21" t="s">
        <v>134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1" t="s">
        <v>77</v>
      </c>
      <c r="BK136" s="196">
        <f>ROUND(I136*H136,2)</f>
        <v>0</v>
      </c>
      <c r="BL136" s="21" t="s">
        <v>214</v>
      </c>
      <c r="BM136" s="21" t="s">
        <v>215</v>
      </c>
    </row>
    <row r="137" spans="2:51" s="11" customFormat="1" ht="12">
      <c r="B137" s="197"/>
      <c r="C137" s="198"/>
      <c r="D137" s="199" t="s">
        <v>144</v>
      </c>
      <c r="E137" s="200" t="s">
        <v>21</v>
      </c>
      <c r="F137" s="201" t="s">
        <v>216</v>
      </c>
      <c r="G137" s="198"/>
      <c r="H137" s="202">
        <v>2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144</v>
      </c>
      <c r="AU137" s="208" t="s">
        <v>84</v>
      </c>
      <c r="AV137" s="11" t="s">
        <v>84</v>
      </c>
      <c r="AW137" s="11" t="s">
        <v>35</v>
      </c>
      <c r="AX137" s="11" t="s">
        <v>72</v>
      </c>
      <c r="AY137" s="208" t="s">
        <v>134</v>
      </c>
    </row>
    <row r="138" spans="2:51" s="11" customFormat="1" ht="12">
      <c r="B138" s="197"/>
      <c r="C138" s="198"/>
      <c r="D138" s="199" t="s">
        <v>144</v>
      </c>
      <c r="E138" s="200" t="s">
        <v>21</v>
      </c>
      <c r="F138" s="201" t="s">
        <v>217</v>
      </c>
      <c r="G138" s="198"/>
      <c r="H138" s="202">
        <v>1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144</v>
      </c>
      <c r="AU138" s="208" t="s">
        <v>84</v>
      </c>
      <c r="AV138" s="11" t="s">
        <v>84</v>
      </c>
      <c r="AW138" s="11" t="s">
        <v>35</v>
      </c>
      <c r="AX138" s="11" t="s">
        <v>72</v>
      </c>
      <c r="AY138" s="208" t="s">
        <v>134</v>
      </c>
    </row>
    <row r="139" spans="2:51" s="11" customFormat="1" ht="12">
      <c r="B139" s="197"/>
      <c r="C139" s="198"/>
      <c r="D139" s="209" t="s">
        <v>144</v>
      </c>
      <c r="E139" s="210" t="s">
        <v>21</v>
      </c>
      <c r="F139" s="211" t="s">
        <v>218</v>
      </c>
      <c r="G139" s="198"/>
      <c r="H139" s="212">
        <v>1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144</v>
      </c>
      <c r="AU139" s="208" t="s">
        <v>84</v>
      </c>
      <c r="AV139" s="11" t="s">
        <v>84</v>
      </c>
      <c r="AW139" s="11" t="s">
        <v>35</v>
      </c>
      <c r="AX139" s="11" t="s">
        <v>72</v>
      </c>
      <c r="AY139" s="208" t="s">
        <v>134</v>
      </c>
    </row>
    <row r="140" spans="2:65" s="1" customFormat="1" ht="22.5" customHeight="1">
      <c r="B140" s="38"/>
      <c r="C140" s="213" t="s">
        <v>219</v>
      </c>
      <c r="D140" s="213" t="s">
        <v>211</v>
      </c>
      <c r="E140" s="214" t="s">
        <v>220</v>
      </c>
      <c r="F140" s="215" t="s">
        <v>221</v>
      </c>
      <c r="G140" s="216" t="s">
        <v>208</v>
      </c>
      <c r="H140" s="217">
        <v>6</v>
      </c>
      <c r="I140" s="218"/>
      <c r="J140" s="219">
        <f>ROUND(I140*H140,2)</f>
        <v>0</v>
      </c>
      <c r="K140" s="215" t="s">
        <v>141</v>
      </c>
      <c r="L140" s="220"/>
      <c r="M140" s="221" t="s">
        <v>21</v>
      </c>
      <c r="N140" s="222" t="s">
        <v>43</v>
      </c>
      <c r="O140" s="39"/>
      <c r="P140" s="194">
        <f>O140*H140</f>
        <v>0</v>
      </c>
      <c r="Q140" s="194">
        <v>0.01249</v>
      </c>
      <c r="R140" s="194">
        <f>Q140*H140</f>
        <v>0.07493999999999999</v>
      </c>
      <c r="S140" s="194">
        <v>0</v>
      </c>
      <c r="T140" s="195">
        <f>S140*H140</f>
        <v>0</v>
      </c>
      <c r="AR140" s="21" t="s">
        <v>214</v>
      </c>
      <c r="AT140" s="21" t="s">
        <v>211</v>
      </c>
      <c r="AU140" s="21" t="s">
        <v>84</v>
      </c>
      <c r="AY140" s="21" t="s">
        <v>134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21" t="s">
        <v>77</v>
      </c>
      <c r="BK140" s="196">
        <f>ROUND(I140*H140,2)</f>
        <v>0</v>
      </c>
      <c r="BL140" s="21" t="s">
        <v>214</v>
      </c>
      <c r="BM140" s="21" t="s">
        <v>222</v>
      </c>
    </row>
    <row r="141" spans="2:51" s="11" customFormat="1" ht="12">
      <c r="B141" s="197"/>
      <c r="C141" s="198"/>
      <c r="D141" s="199" t="s">
        <v>144</v>
      </c>
      <c r="E141" s="200" t="s">
        <v>21</v>
      </c>
      <c r="F141" s="201" t="s">
        <v>216</v>
      </c>
      <c r="G141" s="198"/>
      <c r="H141" s="202">
        <v>2</v>
      </c>
      <c r="I141" s="203"/>
      <c r="J141" s="198"/>
      <c r="K141" s="198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144</v>
      </c>
      <c r="AU141" s="208" t="s">
        <v>84</v>
      </c>
      <c r="AV141" s="11" t="s">
        <v>84</v>
      </c>
      <c r="AW141" s="11" t="s">
        <v>35</v>
      </c>
      <c r="AX141" s="11" t="s">
        <v>72</v>
      </c>
      <c r="AY141" s="208" t="s">
        <v>134</v>
      </c>
    </row>
    <row r="142" spans="2:51" s="11" customFormat="1" ht="12">
      <c r="B142" s="197"/>
      <c r="C142" s="198"/>
      <c r="D142" s="199" t="s">
        <v>144</v>
      </c>
      <c r="E142" s="200" t="s">
        <v>21</v>
      </c>
      <c r="F142" s="201" t="s">
        <v>223</v>
      </c>
      <c r="G142" s="198"/>
      <c r="H142" s="202">
        <v>2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144</v>
      </c>
      <c r="AU142" s="208" t="s">
        <v>84</v>
      </c>
      <c r="AV142" s="11" t="s">
        <v>84</v>
      </c>
      <c r="AW142" s="11" t="s">
        <v>35</v>
      </c>
      <c r="AX142" s="11" t="s">
        <v>72</v>
      </c>
      <c r="AY142" s="208" t="s">
        <v>134</v>
      </c>
    </row>
    <row r="143" spans="2:51" s="11" customFormat="1" ht="12">
      <c r="B143" s="197"/>
      <c r="C143" s="198"/>
      <c r="D143" s="209" t="s">
        <v>144</v>
      </c>
      <c r="E143" s="210" t="s">
        <v>21</v>
      </c>
      <c r="F143" s="211" t="s">
        <v>224</v>
      </c>
      <c r="G143" s="198"/>
      <c r="H143" s="212">
        <v>2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144</v>
      </c>
      <c r="AU143" s="208" t="s">
        <v>84</v>
      </c>
      <c r="AV143" s="11" t="s">
        <v>84</v>
      </c>
      <c r="AW143" s="11" t="s">
        <v>35</v>
      </c>
      <c r="AX143" s="11" t="s">
        <v>72</v>
      </c>
      <c r="AY143" s="208" t="s">
        <v>134</v>
      </c>
    </row>
    <row r="144" spans="2:65" s="1" customFormat="1" ht="22.5" customHeight="1">
      <c r="B144" s="38"/>
      <c r="C144" s="213" t="s">
        <v>10</v>
      </c>
      <c r="D144" s="213" t="s">
        <v>211</v>
      </c>
      <c r="E144" s="214" t="s">
        <v>225</v>
      </c>
      <c r="F144" s="215" t="s">
        <v>226</v>
      </c>
      <c r="G144" s="216" t="s">
        <v>208</v>
      </c>
      <c r="H144" s="217">
        <v>2</v>
      </c>
      <c r="I144" s="218"/>
      <c r="J144" s="219">
        <f>ROUND(I144*H144,2)</f>
        <v>0</v>
      </c>
      <c r="K144" s="215" t="s">
        <v>141</v>
      </c>
      <c r="L144" s="220"/>
      <c r="M144" s="221" t="s">
        <v>21</v>
      </c>
      <c r="N144" s="222" t="s">
        <v>43</v>
      </c>
      <c r="O144" s="39"/>
      <c r="P144" s="194">
        <f>O144*H144</f>
        <v>0</v>
      </c>
      <c r="Q144" s="194">
        <v>0.01225</v>
      </c>
      <c r="R144" s="194">
        <f>Q144*H144</f>
        <v>0.0245</v>
      </c>
      <c r="S144" s="194">
        <v>0</v>
      </c>
      <c r="T144" s="195">
        <f>S144*H144</f>
        <v>0</v>
      </c>
      <c r="AR144" s="21" t="s">
        <v>214</v>
      </c>
      <c r="AT144" s="21" t="s">
        <v>211</v>
      </c>
      <c r="AU144" s="21" t="s">
        <v>84</v>
      </c>
      <c r="AY144" s="21" t="s">
        <v>134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21" t="s">
        <v>77</v>
      </c>
      <c r="BK144" s="196">
        <f>ROUND(I144*H144,2)</f>
        <v>0</v>
      </c>
      <c r="BL144" s="21" t="s">
        <v>214</v>
      </c>
      <c r="BM144" s="21" t="s">
        <v>227</v>
      </c>
    </row>
    <row r="145" spans="2:51" s="11" customFormat="1" ht="12">
      <c r="B145" s="197"/>
      <c r="C145" s="198"/>
      <c r="D145" s="199" t="s">
        <v>144</v>
      </c>
      <c r="E145" s="200" t="s">
        <v>21</v>
      </c>
      <c r="F145" s="201" t="s">
        <v>217</v>
      </c>
      <c r="G145" s="198"/>
      <c r="H145" s="202">
        <v>1</v>
      </c>
      <c r="I145" s="203"/>
      <c r="J145" s="198"/>
      <c r="K145" s="198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144</v>
      </c>
      <c r="AU145" s="208" t="s">
        <v>84</v>
      </c>
      <c r="AV145" s="11" t="s">
        <v>84</v>
      </c>
      <c r="AW145" s="11" t="s">
        <v>35</v>
      </c>
      <c r="AX145" s="11" t="s">
        <v>72</v>
      </c>
      <c r="AY145" s="208" t="s">
        <v>134</v>
      </c>
    </row>
    <row r="146" spans="2:51" s="11" customFormat="1" ht="12">
      <c r="B146" s="197"/>
      <c r="C146" s="198"/>
      <c r="D146" s="199" t="s">
        <v>144</v>
      </c>
      <c r="E146" s="200" t="s">
        <v>21</v>
      </c>
      <c r="F146" s="201" t="s">
        <v>218</v>
      </c>
      <c r="G146" s="198"/>
      <c r="H146" s="202">
        <v>1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144</v>
      </c>
      <c r="AU146" s="208" t="s">
        <v>84</v>
      </c>
      <c r="AV146" s="11" t="s">
        <v>84</v>
      </c>
      <c r="AW146" s="11" t="s">
        <v>35</v>
      </c>
      <c r="AX146" s="11" t="s">
        <v>72</v>
      </c>
      <c r="AY146" s="208" t="s">
        <v>134</v>
      </c>
    </row>
    <row r="147" spans="2:63" s="10" customFormat="1" ht="29.85" customHeight="1">
      <c r="B147" s="168"/>
      <c r="C147" s="169"/>
      <c r="D147" s="182" t="s">
        <v>71</v>
      </c>
      <c r="E147" s="183" t="s">
        <v>190</v>
      </c>
      <c r="F147" s="183" t="s">
        <v>228</v>
      </c>
      <c r="G147" s="169"/>
      <c r="H147" s="169"/>
      <c r="I147" s="172"/>
      <c r="J147" s="184">
        <f>BK147</f>
        <v>0</v>
      </c>
      <c r="K147" s="169"/>
      <c r="L147" s="174"/>
      <c r="M147" s="175"/>
      <c r="N147" s="176"/>
      <c r="O147" s="176"/>
      <c r="P147" s="177">
        <f>SUM(P148:P164)</f>
        <v>0</v>
      </c>
      <c r="Q147" s="176"/>
      <c r="R147" s="177">
        <f>SUM(R148:R164)</f>
        <v>0.08102500000000001</v>
      </c>
      <c r="S147" s="176"/>
      <c r="T147" s="178">
        <f>SUM(T148:T164)</f>
        <v>44.351704000000005</v>
      </c>
      <c r="AR147" s="179" t="s">
        <v>77</v>
      </c>
      <c r="AT147" s="180" t="s">
        <v>71</v>
      </c>
      <c r="AU147" s="180" t="s">
        <v>77</v>
      </c>
      <c r="AY147" s="179" t="s">
        <v>134</v>
      </c>
      <c r="BK147" s="181">
        <f>SUM(BK148:BK164)</f>
        <v>0</v>
      </c>
    </row>
    <row r="148" spans="2:65" s="1" customFormat="1" ht="31.5" customHeight="1">
      <c r="B148" s="38"/>
      <c r="C148" s="185" t="s">
        <v>229</v>
      </c>
      <c r="D148" s="185" t="s">
        <v>137</v>
      </c>
      <c r="E148" s="186" t="s">
        <v>230</v>
      </c>
      <c r="F148" s="187" t="s">
        <v>231</v>
      </c>
      <c r="G148" s="188" t="s">
        <v>140</v>
      </c>
      <c r="H148" s="189">
        <v>324.1</v>
      </c>
      <c r="I148" s="190"/>
      <c r="J148" s="191">
        <f>ROUND(I148*H148,2)</f>
        <v>0</v>
      </c>
      <c r="K148" s="187" t="s">
        <v>141</v>
      </c>
      <c r="L148" s="58"/>
      <c r="M148" s="192" t="s">
        <v>21</v>
      </c>
      <c r="N148" s="193" t="s">
        <v>43</v>
      </c>
      <c r="O148" s="39"/>
      <c r="P148" s="194">
        <f>O148*H148</f>
        <v>0</v>
      </c>
      <c r="Q148" s="194">
        <v>0.00021</v>
      </c>
      <c r="R148" s="194">
        <f>Q148*H148</f>
        <v>0.06806100000000001</v>
      </c>
      <c r="S148" s="194">
        <v>0</v>
      </c>
      <c r="T148" s="195">
        <f>S148*H148</f>
        <v>0</v>
      </c>
      <c r="AR148" s="21" t="s">
        <v>142</v>
      </c>
      <c r="AT148" s="21" t="s">
        <v>137</v>
      </c>
      <c r="AU148" s="21" t="s">
        <v>84</v>
      </c>
      <c r="AY148" s="21" t="s">
        <v>134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1" t="s">
        <v>77</v>
      </c>
      <c r="BK148" s="196">
        <f>ROUND(I148*H148,2)</f>
        <v>0</v>
      </c>
      <c r="BL148" s="21" t="s">
        <v>142</v>
      </c>
      <c r="BM148" s="21" t="s">
        <v>232</v>
      </c>
    </row>
    <row r="149" spans="2:65" s="1" customFormat="1" ht="57" customHeight="1">
      <c r="B149" s="38"/>
      <c r="C149" s="185" t="s">
        <v>233</v>
      </c>
      <c r="D149" s="185" t="s">
        <v>137</v>
      </c>
      <c r="E149" s="186" t="s">
        <v>234</v>
      </c>
      <c r="F149" s="187" t="s">
        <v>235</v>
      </c>
      <c r="G149" s="188" t="s">
        <v>140</v>
      </c>
      <c r="H149" s="189">
        <v>324.1</v>
      </c>
      <c r="I149" s="190"/>
      <c r="J149" s="191">
        <f>ROUND(I149*H149,2)</f>
        <v>0</v>
      </c>
      <c r="K149" s="187" t="s">
        <v>141</v>
      </c>
      <c r="L149" s="58"/>
      <c r="M149" s="192" t="s">
        <v>21</v>
      </c>
      <c r="N149" s="193" t="s">
        <v>43</v>
      </c>
      <c r="O149" s="39"/>
      <c r="P149" s="194">
        <f>O149*H149</f>
        <v>0</v>
      </c>
      <c r="Q149" s="194">
        <v>4E-05</v>
      </c>
      <c r="R149" s="194">
        <f>Q149*H149</f>
        <v>0.012964000000000002</v>
      </c>
      <c r="S149" s="194">
        <v>0</v>
      </c>
      <c r="T149" s="195">
        <f>S149*H149</f>
        <v>0</v>
      </c>
      <c r="AR149" s="21" t="s">
        <v>142</v>
      </c>
      <c r="AT149" s="21" t="s">
        <v>137</v>
      </c>
      <c r="AU149" s="21" t="s">
        <v>84</v>
      </c>
      <c r="AY149" s="21" t="s">
        <v>134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1" t="s">
        <v>77</v>
      </c>
      <c r="BK149" s="196">
        <f>ROUND(I149*H149,2)</f>
        <v>0</v>
      </c>
      <c r="BL149" s="21" t="s">
        <v>142</v>
      </c>
      <c r="BM149" s="21" t="s">
        <v>236</v>
      </c>
    </row>
    <row r="150" spans="2:51" s="11" customFormat="1" ht="12">
      <c r="B150" s="197"/>
      <c r="C150" s="198"/>
      <c r="D150" s="209" t="s">
        <v>144</v>
      </c>
      <c r="E150" s="210" t="s">
        <v>21</v>
      </c>
      <c r="F150" s="211" t="s">
        <v>237</v>
      </c>
      <c r="G150" s="198"/>
      <c r="H150" s="212">
        <v>324.1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144</v>
      </c>
      <c r="AU150" s="208" t="s">
        <v>84</v>
      </c>
      <c r="AV150" s="11" t="s">
        <v>84</v>
      </c>
      <c r="AW150" s="11" t="s">
        <v>35</v>
      </c>
      <c r="AX150" s="11" t="s">
        <v>77</v>
      </c>
      <c r="AY150" s="208" t="s">
        <v>134</v>
      </c>
    </row>
    <row r="151" spans="2:65" s="1" customFormat="1" ht="31.5" customHeight="1">
      <c r="B151" s="38"/>
      <c r="C151" s="185" t="s">
        <v>238</v>
      </c>
      <c r="D151" s="185" t="s">
        <v>137</v>
      </c>
      <c r="E151" s="186" t="s">
        <v>239</v>
      </c>
      <c r="F151" s="187" t="s">
        <v>240</v>
      </c>
      <c r="G151" s="188" t="s">
        <v>140</v>
      </c>
      <c r="H151" s="189">
        <v>45.584</v>
      </c>
      <c r="I151" s="190"/>
      <c r="J151" s="191">
        <f>ROUND(I151*H151,2)</f>
        <v>0</v>
      </c>
      <c r="K151" s="187" t="s">
        <v>141</v>
      </c>
      <c r="L151" s="58"/>
      <c r="M151" s="192" t="s">
        <v>21</v>
      </c>
      <c r="N151" s="193" t="s">
        <v>43</v>
      </c>
      <c r="O151" s="39"/>
      <c r="P151" s="194">
        <f>O151*H151</f>
        <v>0</v>
      </c>
      <c r="Q151" s="194">
        <v>0</v>
      </c>
      <c r="R151" s="194">
        <f>Q151*H151</f>
        <v>0</v>
      </c>
      <c r="S151" s="194">
        <v>0.131</v>
      </c>
      <c r="T151" s="195">
        <f>S151*H151</f>
        <v>5.971504</v>
      </c>
      <c r="AR151" s="21" t="s">
        <v>142</v>
      </c>
      <c r="AT151" s="21" t="s">
        <v>137</v>
      </c>
      <c r="AU151" s="21" t="s">
        <v>84</v>
      </c>
      <c r="AY151" s="21" t="s">
        <v>134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1" t="s">
        <v>77</v>
      </c>
      <c r="BK151" s="196">
        <f>ROUND(I151*H151,2)</f>
        <v>0</v>
      </c>
      <c r="BL151" s="21" t="s">
        <v>142</v>
      </c>
      <c r="BM151" s="21" t="s">
        <v>241</v>
      </c>
    </row>
    <row r="152" spans="2:51" s="11" customFormat="1" ht="12">
      <c r="B152" s="197"/>
      <c r="C152" s="198"/>
      <c r="D152" s="199" t="s">
        <v>144</v>
      </c>
      <c r="E152" s="200" t="s">
        <v>21</v>
      </c>
      <c r="F152" s="201" t="s">
        <v>242</v>
      </c>
      <c r="G152" s="198"/>
      <c r="H152" s="202">
        <v>19.76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144</v>
      </c>
      <c r="AU152" s="208" t="s">
        <v>84</v>
      </c>
      <c r="AV152" s="11" t="s">
        <v>84</v>
      </c>
      <c r="AW152" s="11" t="s">
        <v>35</v>
      </c>
      <c r="AX152" s="11" t="s">
        <v>72</v>
      </c>
      <c r="AY152" s="208" t="s">
        <v>134</v>
      </c>
    </row>
    <row r="153" spans="2:51" s="11" customFormat="1" ht="12">
      <c r="B153" s="197"/>
      <c r="C153" s="198"/>
      <c r="D153" s="199" t="s">
        <v>144</v>
      </c>
      <c r="E153" s="200" t="s">
        <v>21</v>
      </c>
      <c r="F153" s="201" t="s">
        <v>243</v>
      </c>
      <c r="G153" s="198"/>
      <c r="H153" s="202">
        <v>12.912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144</v>
      </c>
      <c r="AU153" s="208" t="s">
        <v>84</v>
      </c>
      <c r="AV153" s="11" t="s">
        <v>84</v>
      </c>
      <c r="AW153" s="11" t="s">
        <v>35</v>
      </c>
      <c r="AX153" s="11" t="s">
        <v>72</v>
      </c>
      <c r="AY153" s="208" t="s">
        <v>134</v>
      </c>
    </row>
    <row r="154" spans="2:51" s="11" customFormat="1" ht="12">
      <c r="B154" s="197"/>
      <c r="C154" s="198"/>
      <c r="D154" s="209" t="s">
        <v>144</v>
      </c>
      <c r="E154" s="210" t="s">
        <v>21</v>
      </c>
      <c r="F154" s="211" t="s">
        <v>244</v>
      </c>
      <c r="G154" s="198"/>
      <c r="H154" s="212">
        <v>12.912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144</v>
      </c>
      <c r="AU154" s="208" t="s">
        <v>84</v>
      </c>
      <c r="AV154" s="11" t="s">
        <v>84</v>
      </c>
      <c r="AW154" s="11" t="s">
        <v>35</v>
      </c>
      <c r="AX154" s="11" t="s">
        <v>72</v>
      </c>
      <c r="AY154" s="208" t="s">
        <v>134</v>
      </c>
    </row>
    <row r="155" spans="2:65" s="1" customFormat="1" ht="22.5" customHeight="1">
      <c r="B155" s="38"/>
      <c r="C155" s="185" t="s">
        <v>245</v>
      </c>
      <c r="D155" s="185" t="s">
        <v>137</v>
      </c>
      <c r="E155" s="186" t="s">
        <v>246</v>
      </c>
      <c r="F155" s="187" t="s">
        <v>247</v>
      </c>
      <c r="G155" s="188" t="s">
        <v>193</v>
      </c>
      <c r="H155" s="189">
        <v>17.031</v>
      </c>
      <c r="I155" s="190"/>
      <c r="J155" s="191">
        <f>ROUND(I155*H155,2)</f>
        <v>0</v>
      </c>
      <c r="K155" s="187" t="s">
        <v>141</v>
      </c>
      <c r="L155" s="58"/>
      <c r="M155" s="192" t="s">
        <v>21</v>
      </c>
      <c r="N155" s="193" t="s">
        <v>43</v>
      </c>
      <c r="O155" s="39"/>
      <c r="P155" s="194">
        <f>O155*H155</f>
        <v>0</v>
      </c>
      <c r="Q155" s="194">
        <v>0</v>
      </c>
      <c r="R155" s="194">
        <f>Q155*H155</f>
        <v>0</v>
      </c>
      <c r="S155" s="194">
        <v>2.2</v>
      </c>
      <c r="T155" s="195">
        <f>S155*H155</f>
        <v>37.4682</v>
      </c>
      <c r="AR155" s="21" t="s">
        <v>142</v>
      </c>
      <c r="AT155" s="21" t="s">
        <v>137</v>
      </c>
      <c r="AU155" s="21" t="s">
        <v>84</v>
      </c>
      <c r="AY155" s="21" t="s">
        <v>134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21" t="s">
        <v>77</v>
      </c>
      <c r="BK155" s="196">
        <f>ROUND(I155*H155,2)</f>
        <v>0</v>
      </c>
      <c r="BL155" s="21" t="s">
        <v>142</v>
      </c>
      <c r="BM155" s="21" t="s">
        <v>248</v>
      </c>
    </row>
    <row r="156" spans="2:51" s="11" customFormat="1" ht="12">
      <c r="B156" s="197"/>
      <c r="C156" s="198"/>
      <c r="D156" s="199" t="s">
        <v>144</v>
      </c>
      <c r="E156" s="200" t="s">
        <v>21</v>
      </c>
      <c r="F156" s="201" t="s">
        <v>249</v>
      </c>
      <c r="G156" s="198"/>
      <c r="H156" s="202">
        <v>1.637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144</v>
      </c>
      <c r="AU156" s="208" t="s">
        <v>84</v>
      </c>
      <c r="AV156" s="11" t="s">
        <v>84</v>
      </c>
      <c r="AW156" s="11" t="s">
        <v>35</v>
      </c>
      <c r="AX156" s="11" t="s">
        <v>72</v>
      </c>
      <c r="AY156" s="208" t="s">
        <v>134</v>
      </c>
    </row>
    <row r="157" spans="2:51" s="11" customFormat="1" ht="12">
      <c r="B157" s="197"/>
      <c r="C157" s="198"/>
      <c r="D157" s="199" t="s">
        <v>144</v>
      </c>
      <c r="E157" s="200" t="s">
        <v>21</v>
      </c>
      <c r="F157" s="201" t="s">
        <v>250</v>
      </c>
      <c r="G157" s="198"/>
      <c r="H157" s="202">
        <v>4.038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144</v>
      </c>
      <c r="AU157" s="208" t="s">
        <v>84</v>
      </c>
      <c r="AV157" s="11" t="s">
        <v>84</v>
      </c>
      <c r="AW157" s="11" t="s">
        <v>35</v>
      </c>
      <c r="AX157" s="11" t="s">
        <v>72</v>
      </c>
      <c r="AY157" s="208" t="s">
        <v>134</v>
      </c>
    </row>
    <row r="158" spans="2:51" s="11" customFormat="1" ht="12">
      <c r="B158" s="197"/>
      <c r="C158" s="198"/>
      <c r="D158" s="199" t="s">
        <v>144</v>
      </c>
      <c r="E158" s="200" t="s">
        <v>21</v>
      </c>
      <c r="F158" s="201" t="s">
        <v>251</v>
      </c>
      <c r="G158" s="198"/>
      <c r="H158" s="202">
        <v>2.325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144</v>
      </c>
      <c r="AU158" s="208" t="s">
        <v>84</v>
      </c>
      <c r="AV158" s="11" t="s">
        <v>84</v>
      </c>
      <c r="AW158" s="11" t="s">
        <v>35</v>
      </c>
      <c r="AX158" s="11" t="s">
        <v>72</v>
      </c>
      <c r="AY158" s="208" t="s">
        <v>134</v>
      </c>
    </row>
    <row r="159" spans="2:51" s="11" customFormat="1" ht="12">
      <c r="B159" s="197"/>
      <c r="C159" s="198"/>
      <c r="D159" s="199" t="s">
        <v>144</v>
      </c>
      <c r="E159" s="200" t="s">
        <v>21</v>
      </c>
      <c r="F159" s="201" t="s">
        <v>252</v>
      </c>
      <c r="G159" s="198"/>
      <c r="H159" s="202">
        <v>5.834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144</v>
      </c>
      <c r="AU159" s="208" t="s">
        <v>84</v>
      </c>
      <c r="AV159" s="11" t="s">
        <v>84</v>
      </c>
      <c r="AW159" s="11" t="s">
        <v>35</v>
      </c>
      <c r="AX159" s="11" t="s">
        <v>72</v>
      </c>
      <c r="AY159" s="208" t="s">
        <v>134</v>
      </c>
    </row>
    <row r="160" spans="2:51" s="11" customFormat="1" ht="12">
      <c r="B160" s="197"/>
      <c r="C160" s="198"/>
      <c r="D160" s="209" t="s">
        <v>144</v>
      </c>
      <c r="E160" s="210" t="s">
        <v>21</v>
      </c>
      <c r="F160" s="211" t="s">
        <v>253</v>
      </c>
      <c r="G160" s="198"/>
      <c r="H160" s="212">
        <v>3.197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144</v>
      </c>
      <c r="AU160" s="208" t="s">
        <v>84</v>
      </c>
      <c r="AV160" s="11" t="s">
        <v>84</v>
      </c>
      <c r="AW160" s="11" t="s">
        <v>35</v>
      </c>
      <c r="AX160" s="11" t="s">
        <v>72</v>
      </c>
      <c r="AY160" s="208" t="s">
        <v>134</v>
      </c>
    </row>
    <row r="161" spans="2:65" s="1" customFormat="1" ht="31.5" customHeight="1">
      <c r="B161" s="38"/>
      <c r="C161" s="185" t="s">
        <v>254</v>
      </c>
      <c r="D161" s="185" t="s">
        <v>137</v>
      </c>
      <c r="E161" s="186" t="s">
        <v>255</v>
      </c>
      <c r="F161" s="187" t="s">
        <v>256</v>
      </c>
      <c r="G161" s="188" t="s">
        <v>140</v>
      </c>
      <c r="H161" s="189">
        <v>12</v>
      </c>
      <c r="I161" s="190"/>
      <c r="J161" s="191">
        <f>ROUND(I161*H161,2)</f>
        <v>0</v>
      </c>
      <c r="K161" s="187" t="s">
        <v>141</v>
      </c>
      <c r="L161" s="58"/>
      <c r="M161" s="192" t="s">
        <v>21</v>
      </c>
      <c r="N161" s="193" t="s">
        <v>43</v>
      </c>
      <c r="O161" s="39"/>
      <c r="P161" s="194">
        <f>O161*H161</f>
        <v>0</v>
      </c>
      <c r="Q161" s="194">
        <v>0</v>
      </c>
      <c r="R161" s="194">
        <f>Q161*H161</f>
        <v>0</v>
      </c>
      <c r="S161" s="194">
        <v>0.076</v>
      </c>
      <c r="T161" s="195">
        <f>S161*H161</f>
        <v>0.9119999999999999</v>
      </c>
      <c r="AR161" s="21" t="s">
        <v>142</v>
      </c>
      <c r="AT161" s="21" t="s">
        <v>137</v>
      </c>
      <c r="AU161" s="21" t="s">
        <v>84</v>
      </c>
      <c r="AY161" s="21" t="s">
        <v>134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21" t="s">
        <v>77</v>
      </c>
      <c r="BK161" s="196">
        <f>ROUND(I161*H161,2)</f>
        <v>0</v>
      </c>
      <c r="BL161" s="21" t="s">
        <v>142</v>
      </c>
      <c r="BM161" s="21" t="s">
        <v>257</v>
      </c>
    </row>
    <row r="162" spans="2:51" s="11" customFormat="1" ht="12">
      <c r="B162" s="197"/>
      <c r="C162" s="198"/>
      <c r="D162" s="199" t="s">
        <v>144</v>
      </c>
      <c r="E162" s="200" t="s">
        <v>21</v>
      </c>
      <c r="F162" s="201" t="s">
        <v>258</v>
      </c>
      <c r="G162" s="198"/>
      <c r="H162" s="202">
        <v>4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144</v>
      </c>
      <c r="AU162" s="208" t="s">
        <v>84</v>
      </c>
      <c r="AV162" s="11" t="s">
        <v>84</v>
      </c>
      <c r="AW162" s="11" t="s">
        <v>35</v>
      </c>
      <c r="AX162" s="11" t="s">
        <v>72</v>
      </c>
      <c r="AY162" s="208" t="s">
        <v>134</v>
      </c>
    </row>
    <row r="163" spans="2:51" s="11" customFormat="1" ht="12">
      <c r="B163" s="197"/>
      <c r="C163" s="198"/>
      <c r="D163" s="199" t="s">
        <v>144</v>
      </c>
      <c r="E163" s="200" t="s">
        <v>21</v>
      </c>
      <c r="F163" s="201" t="s">
        <v>259</v>
      </c>
      <c r="G163" s="198"/>
      <c r="H163" s="202">
        <v>4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144</v>
      </c>
      <c r="AU163" s="208" t="s">
        <v>84</v>
      </c>
      <c r="AV163" s="11" t="s">
        <v>84</v>
      </c>
      <c r="AW163" s="11" t="s">
        <v>35</v>
      </c>
      <c r="AX163" s="11" t="s">
        <v>72</v>
      </c>
      <c r="AY163" s="208" t="s">
        <v>134</v>
      </c>
    </row>
    <row r="164" spans="2:51" s="11" customFormat="1" ht="12">
      <c r="B164" s="197"/>
      <c r="C164" s="198"/>
      <c r="D164" s="199" t="s">
        <v>144</v>
      </c>
      <c r="E164" s="200" t="s">
        <v>21</v>
      </c>
      <c r="F164" s="201" t="s">
        <v>260</v>
      </c>
      <c r="G164" s="198"/>
      <c r="H164" s="202">
        <v>4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144</v>
      </c>
      <c r="AU164" s="208" t="s">
        <v>84</v>
      </c>
      <c r="AV164" s="11" t="s">
        <v>84</v>
      </c>
      <c r="AW164" s="11" t="s">
        <v>35</v>
      </c>
      <c r="AX164" s="11" t="s">
        <v>72</v>
      </c>
      <c r="AY164" s="208" t="s">
        <v>134</v>
      </c>
    </row>
    <row r="165" spans="2:63" s="10" customFormat="1" ht="29.85" customHeight="1">
      <c r="B165" s="168"/>
      <c r="C165" s="169"/>
      <c r="D165" s="182" t="s">
        <v>71</v>
      </c>
      <c r="E165" s="183" t="s">
        <v>261</v>
      </c>
      <c r="F165" s="183" t="s">
        <v>262</v>
      </c>
      <c r="G165" s="169"/>
      <c r="H165" s="169"/>
      <c r="I165" s="172"/>
      <c r="J165" s="184">
        <f>BK165</f>
        <v>0</v>
      </c>
      <c r="K165" s="169"/>
      <c r="L165" s="174"/>
      <c r="M165" s="175"/>
      <c r="N165" s="176"/>
      <c r="O165" s="176"/>
      <c r="P165" s="177">
        <f>SUM(P166:P170)</f>
        <v>0</v>
      </c>
      <c r="Q165" s="176"/>
      <c r="R165" s="177">
        <f>SUM(R166:R170)</f>
        <v>0</v>
      </c>
      <c r="S165" s="176"/>
      <c r="T165" s="178">
        <f>SUM(T166:T170)</f>
        <v>0</v>
      </c>
      <c r="AR165" s="179" t="s">
        <v>77</v>
      </c>
      <c r="AT165" s="180" t="s">
        <v>71</v>
      </c>
      <c r="AU165" s="180" t="s">
        <v>77</v>
      </c>
      <c r="AY165" s="179" t="s">
        <v>134</v>
      </c>
      <c r="BK165" s="181">
        <f>SUM(BK166:BK170)</f>
        <v>0</v>
      </c>
    </row>
    <row r="166" spans="2:65" s="1" customFormat="1" ht="31.5" customHeight="1">
      <c r="B166" s="38"/>
      <c r="C166" s="185" t="s">
        <v>9</v>
      </c>
      <c r="D166" s="185" t="s">
        <v>137</v>
      </c>
      <c r="E166" s="186" t="s">
        <v>263</v>
      </c>
      <c r="F166" s="187" t="s">
        <v>264</v>
      </c>
      <c r="G166" s="188" t="s">
        <v>265</v>
      </c>
      <c r="H166" s="189">
        <v>59.689</v>
      </c>
      <c r="I166" s="190"/>
      <c r="J166" s="191">
        <f>ROUND(I166*H166,2)</f>
        <v>0</v>
      </c>
      <c r="K166" s="187" t="s">
        <v>141</v>
      </c>
      <c r="L166" s="58"/>
      <c r="M166" s="192" t="s">
        <v>21</v>
      </c>
      <c r="N166" s="193" t="s">
        <v>43</v>
      </c>
      <c r="O166" s="39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AR166" s="21" t="s">
        <v>142</v>
      </c>
      <c r="AT166" s="21" t="s">
        <v>137</v>
      </c>
      <c r="AU166" s="21" t="s">
        <v>84</v>
      </c>
      <c r="AY166" s="21" t="s">
        <v>134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1" t="s">
        <v>77</v>
      </c>
      <c r="BK166" s="196">
        <f>ROUND(I166*H166,2)</f>
        <v>0</v>
      </c>
      <c r="BL166" s="21" t="s">
        <v>142</v>
      </c>
      <c r="BM166" s="21" t="s">
        <v>266</v>
      </c>
    </row>
    <row r="167" spans="2:65" s="1" customFormat="1" ht="31.5" customHeight="1">
      <c r="B167" s="38"/>
      <c r="C167" s="185" t="s">
        <v>267</v>
      </c>
      <c r="D167" s="185" t="s">
        <v>137</v>
      </c>
      <c r="E167" s="186" t="s">
        <v>268</v>
      </c>
      <c r="F167" s="187" t="s">
        <v>269</v>
      </c>
      <c r="G167" s="188" t="s">
        <v>265</v>
      </c>
      <c r="H167" s="189">
        <v>59.689</v>
      </c>
      <c r="I167" s="190"/>
      <c r="J167" s="191">
        <f>ROUND(I167*H167,2)</f>
        <v>0</v>
      </c>
      <c r="K167" s="187" t="s">
        <v>141</v>
      </c>
      <c r="L167" s="58"/>
      <c r="M167" s="192" t="s">
        <v>21</v>
      </c>
      <c r="N167" s="193" t="s">
        <v>43</v>
      </c>
      <c r="O167" s="39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AR167" s="21" t="s">
        <v>142</v>
      </c>
      <c r="AT167" s="21" t="s">
        <v>137</v>
      </c>
      <c r="AU167" s="21" t="s">
        <v>84</v>
      </c>
      <c r="AY167" s="21" t="s">
        <v>134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21" t="s">
        <v>77</v>
      </c>
      <c r="BK167" s="196">
        <f>ROUND(I167*H167,2)</f>
        <v>0</v>
      </c>
      <c r="BL167" s="21" t="s">
        <v>142</v>
      </c>
      <c r="BM167" s="21" t="s">
        <v>270</v>
      </c>
    </row>
    <row r="168" spans="2:65" s="1" customFormat="1" ht="31.5" customHeight="1">
      <c r="B168" s="38"/>
      <c r="C168" s="185" t="s">
        <v>271</v>
      </c>
      <c r="D168" s="185" t="s">
        <v>137</v>
      </c>
      <c r="E168" s="186" t="s">
        <v>272</v>
      </c>
      <c r="F168" s="187" t="s">
        <v>273</v>
      </c>
      <c r="G168" s="188" t="s">
        <v>265</v>
      </c>
      <c r="H168" s="189">
        <v>591.14</v>
      </c>
      <c r="I168" s="190"/>
      <c r="J168" s="191">
        <f>ROUND(I168*H168,2)</f>
        <v>0</v>
      </c>
      <c r="K168" s="187" t="s">
        <v>141</v>
      </c>
      <c r="L168" s="58"/>
      <c r="M168" s="192" t="s">
        <v>21</v>
      </c>
      <c r="N168" s="193" t="s">
        <v>43</v>
      </c>
      <c r="O168" s="39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AR168" s="21" t="s">
        <v>142</v>
      </c>
      <c r="AT168" s="21" t="s">
        <v>137</v>
      </c>
      <c r="AU168" s="21" t="s">
        <v>84</v>
      </c>
      <c r="AY168" s="21" t="s">
        <v>134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1" t="s">
        <v>77</v>
      </c>
      <c r="BK168" s="196">
        <f>ROUND(I168*H168,2)</f>
        <v>0</v>
      </c>
      <c r="BL168" s="21" t="s">
        <v>142</v>
      </c>
      <c r="BM168" s="21" t="s">
        <v>274</v>
      </c>
    </row>
    <row r="169" spans="2:51" s="11" customFormat="1" ht="12">
      <c r="B169" s="197"/>
      <c r="C169" s="198"/>
      <c r="D169" s="209" t="s">
        <v>144</v>
      </c>
      <c r="E169" s="210" t="s">
        <v>21</v>
      </c>
      <c r="F169" s="211" t="s">
        <v>275</v>
      </c>
      <c r="G169" s="198"/>
      <c r="H169" s="212">
        <v>591.14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144</v>
      </c>
      <c r="AU169" s="208" t="s">
        <v>84</v>
      </c>
      <c r="AV169" s="11" t="s">
        <v>84</v>
      </c>
      <c r="AW169" s="11" t="s">
        <v>35</v>
      </c>
      <c r="AX169" s="11" t="s">
        <v>77</v>
      </c>
      <c r="AY169" s="208" t="s">
        <v>134</v>
      </c>
    </row>
    <row r="170" spans="2:65" s="1" customFormat="1" ht="22.5" customHeight="1">
      <c r="B170" s="38"/>
      <c r="C170" s="185" t="s">
        <v>276</v>
      </c>
      <c r="D170" s="185" t="s">
        <v>137</v>
      </c>
      <c r="E170" s="186" t="s">
        <v>277</v>
      </c>
      <c r="F170" s="187" t="s">
        <v>278</v>
      </c>
      <c r="G170" s="188" t="s">
        <v>265</v>
      </c>
      <c r="H170" s="189">
        <v>59.689</v>
      </c>
      <c r="I170" s="190"/>
      <c r="J170" s="191">
        <f>ROUND(I170*H170,2)</f>
        <v>0</v>
      </c>
      <c r="K170" s="187" t="s">
        <v>141</v>
      </c>
      <c r="L170" s="58"/>
      <c r="M170" s="192" t="s">
        <v>21</v>
      </c>
      <c r="N170" s="193" t="s">
        <v>43</v>
      </c>
      <c r="O170" s="39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AR170" s="21" t="s">
        <v>142</v>
      </c>
      <c r="AT170" s="21" t="s">
        <v>137</v>
      </c>
      <c r="AU170" s="21" t="s">
        <v>84</v>
      </c>
      <c r="AY170" s="21" t="s">
        <v>134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1" t="s">
        <v>77</v>
      </c>
      <c r="BK170" s="196">
        <f>ROUND(I170*H170,2)</f>
        <v>0</v>
      </c>
      <c r="BL170" s="21" t="s">
        <v>142</v>
      </c>
      <c r="BM170" s="21" t="s">
        <v>279</v>
      </c>
    </row>
    <row r="171" spans="2:63" s="10" customFormat="1" ht="29.85" customHeight="1">
      <c r="B171" s="168"/>
      <c r="C171" s="169"/>
      <c r="D171" s="182" t="s">
        <v>71</v>
      </c>
      <c r="E171" s="183" t="s">
        <v>280</v>
      </c>
      <c r="F171" s="183" t="s">
        <v>281</v>
      </c>
      <c r="G171" s="169"/>
      <c r="H171" s="169"/>
      <c r="I171" s="172"/>
      <c r="J171" s="184">
        <f>BK171</f>
        <v>0</v>
      </c>
      <c r="K171" s="169"/>
      <c r="L171" s="174"/>
      <c r="M171" s="175"/>
      <c r="N171" s="176"/>
      <c r="O171" s="176"/>
      <c r="P171" s="177">
        <f>P172</f>
        <v>0</v>
      </c>
      <c r="Q171" s="176"/>
      <c r="R171" s="177">
        <f>R172</f>
        <v>0</v>
      </c>
      <c r="S171" s="176"/>
      <c r="T171" s="178">
        <f>T172</f>
        <v>0</v>
      </c>
      <c r="AR171" s="179" t="s">
        <v>77</v>
      </c>
      <c r="AT171" s="180" t="s">
        <v>71</v>
      </c>
      <c r="AU171" s="180" t="s">
        <v>77</v>
      </c>
      <c r="AY171" s="179" t="s">
        <v>134</v>
      </c>
      <c r="BK171" s="181">
        <f>BK172</f>
        <v>0</v>
      </c>
    </row>
    <row r="172" spans="2:65" s="1" customFormat="1" ht="44.25" customHeight="1">
      <c r="B172" s="38"/>
      <c r="C172" s="185" t="s">
        <v>282</v>
      </c>
      <c r="D172" s="185" t="s">
        <v>137</v>
      </c>
      <c r="E172" s="186" t="s">
        <v>283</v>
      </c>
      <c r="F172" s="187" t="s">
        <v>284</v>
      </c>
      <c r="G172" s="188" t="s">
        <v>265</v>
      </c>
      <c r="H172" s="189">
        <v>25.655</v>
      </c>
      <c r="I172" s="190"/>
      <c r="J172" s="191">
        <f>ROUND(I172*H172,2)</f>
        <v>0</v>
      </c>
      <c r="K172" s="187" t="s">
        <v>141</v>
      </c>
      <c r="L172" s="58"/>
      <c r="M172" s="192" t="s">
        <v>21</v>
      </c>
      <c r="N172" s="193" t="s">
        <v>43</v>
      </c>
      <c r="O172" s="39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AR172" s="21" t="s">
        <v>142</v>
      </c>
      <c r="AT172" s="21" t="s">
        <v>137</v>
      </c>
      <c r="AU172" s="21" t="s">
        <v>84</v>
      </c>
      <c r="AY172" s="21" t="s">
        <v>134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1" t="s">
        <v>77</v>
      </c>
      <c r="BK172" s="196">
        <f>ROUND(I172*H172,2)</f>
        <v>0</v>
      </c>
      <c r="BL172" s="21" t="s">
        <v>142</v>
      </c>
      <c r="BM172" s="21" t="s">
        <v>285</v>
      </c>
    </row>
    <row r="173" spans="2:63" s="10" customFormat="1" ht="37.35" customHeight="1">
      <c r="B173" s="168"/>
      <c r="C173" s="169"/>
      <c r="D173" s="170" t="s">
        <v>71</v>
      </c>
      <c r="E173" s="171" t="s">
        <v>286</v>
      </c>
      <c r="F173" s="171" t="s">
        <v>287</v>
      </c>
      <c r="G173" s="169"/>
      <c r="H173" s="169"/>
      <c r="I173" s="172"/>
      <c r="J173" s="173">
        <f>BK173</f>
        <v>0</v>
      </c>
      <c r="K173" s="169"/>
      <c r="L173" s="174"/>
      <c r="M173" s="175"/>
      <c r="N173" s="176"/>
      <c r="O173" s="176"/>
      <c r="P173" s="177">
        <f>P174+P179+P185+P207+P223+P225+P280+P283+P287+P295+P307+P338+P358+P367+P393+P427+P435</f>
        <v>0</v>
      </c>
      <c r="Q173" s="176"/>
      <c r="R173" s="177">
        <f>R174+R179+R185+R207+R223+R225+R280+R283+R287+R295+R307+R338+R358+R367+R393+R427+R435</f>
        <v>14.47081045</v>
      </c>
      <c r="S173" s="176"/>
      <c r="T173" s="178">
        <f>T174+T179+T185+T207+T223+T225+T280+T283+T287+T295+T307+T338+T358+T367+T393+T427+T435</f>
        <v>15.337188500000002</v>
      </c>
      <c r="AR173" s="179" t="s">
        <v>84</v>
      </c>
      <c r="AT173" s="180" t="s">
        <v>71</v>
      </c>
      <c r="AU173" s="180" t="s">
        <v>72</v>
      </c>
      <c r="AY173" s="179" t="s">
        <v>134</v>
      </c>
      <c r="BK173" s="181">
        <f>BK174+BK179+BK185+BK207+BK223+BK225+BK280+BK283+BK287+BK295+BK307+BK338+BK358+BK367+BK393+BK427+BK435</f>
        <v>0</v>
      </c>
    </row>
    <row r="174" spans="2:63" s="10" customFormat="1" ht="19.95" customHeight="1">
      <c r="B174" s="168"/>
      <c r="C174" s="169"/>
      <c r="D174" s="182" t="s">
        <v>71</v>
      </c>
      <c r="E174" s="183" t="s">
        <v>288</v>
      </c>
      <c r="F174" s="183" t="s">
        <v>289</v>
      </c>
      <c r="G174" s="169"/>
      <c r="H174" s="169"/>
      <c r="I174" s="172"/>
      <c r="J174" s="184">
        <f>BK174</f>
        <v>0</v>
      </c>
      <c r="K174" s="169"/>
      <c r="L174" s="174"/>
      <c r="M174" s="175"/>
      <c r="N174" s="176"/>
      <c r="O174" s="176"/>
      <c r="P174" s="177">
        <f>SUM(P175:P178)</f>
        <v>0</v>
      </c>
      <c r="Q174" s="176"/>
      <c r="R174" s="177">
        <f>SUM(R175:R178)</f>
        <v>0.015000000000000001</v>
      </c>
      <c r="S174" s="176"/>
      <c r="T174" s="178">
        <f>SUM(T175:T178)</f>
        <v>0</v>
      </c>
      <c r="AR174" s="179" t="s">
        <v>84</v>
      </c>
      <c r="AT174" s="180" t="s">
        <v>71</v>
      </c>
      <c r="AU174" s="180" t="s">
        <v>77</v>
      </c>
      <c r="AY174" s="179" t="s">
        <v>134</v>
      </c>
      <c r="BK174" s="181">
        <f>SUM(BK175:BK178)</f>
        <v>0</v>
      </c>
    </row>
    <row r="175" spans="2:65" s="1" customFormat="1" ht="31.5" customHeight="1">
      <c r="B175" s="38"/>
      <c r="C175" s="185" t="s">
        <v>290</v>
      </c>
      <c r="D175" s="185" t="s">
        <v>137</v>
      </c>
      <c r="E175" s="186" t="s">
        <v>291</v>
      </c>
      <c r="F175" s="187" t="s">
        <v>292</v>
      </c>
      <c r="G175" s="188" t="s">
        <v>140</v>
      </c>
      <c r="H175" s="189">
        <v>2</v>
      </c>
      <c r="I175" s="190"/>
      <c r="J175" s="191">
        <f>ROUND(I175*H175,2)</f>
        <v>0</v>
      </c>
      <c r="K175" s="187" t="s">
        <v>141</v>
      </c>
      <c r="L175" s="58"/>
      <c r="M175" s="192" t="s">
        <v>21</v>
      </c>
      <c r="N175" s="193" t="s">
        <v>43</v>
      </c>
      <c r="O175" s="39"/>
      <c r="P175" s="194">
        <f>O175*H175</f>
        <v>0</v>
      </c>
      <c r="Q175" s="194">
        <v>0.003</v>
      </c>
      <c r="R175" s="194">
        <f>Q175*H175</f>
        <v>0.006</v>
      </c>
      <c r="S175" s="194">
        <v>0</v>
      </c>
      <c r="T175" s="195">
        <f>S175*H175</f>
        <v>0</v>
      </c>
      <c r="AR175" s="21" t="s">
        <v>229</v>
      </c>
      <c r="AT175" s="21" t="s">
        <v>137</v>
      </c>
      <c r="AU175" s="21" t="s">
        <v>84</v>
      </c>
      <c r="AY175" s="21" t="s">
        <v>134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1" t="s">
        <v>77</v>
      </c>
      <c r="BK175" s="196">
        <f>ROUND(I175*H175,2)</f>
        <v>0</v>
      </c>
      <c r="BL175" s="21" t="s">
        <v>229</v>
      </c>
      <c r="BM175" s="21" t="s">
        <v>293</v>
      </c>
    </row>
    <row r="176" spans="2:51" s="11" customFormat="1" ht="12">
      <c r="B176" s="197"/>
      <c r="C176" s="198"/>
      <c r="D176" s="209" t="s">
        <v>144</v>
      </c>
      <c r="E176" s="210" t="s">
        <v>21</v>
      </c>
      <c r="F176" s="211" t="s">
        <v>294</v>
      </c>
      <c r="G176" s="198"/>
      <c r="H176" s="212">
        <v>2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144</v>
      </c>
      <c r="AU176" s="208" t="s">
        <v>84</v>
      </c>
      <c r="AV176" s="11" t="s">
        <v>84</v>
      </c>
      <c r="AW176" s="11" t="s">
        <v>35</v>
      </c>
      <c r="AX176" s="11" t="s">
        <v>77</v>
      </c>
      <c r="AY176" s="208" t="s">
        <v>134</v>
      </c>
    </row>
    <row r="177" spans="2:65" s="1" customFormat="1" ht="31.5" customHeight="1">
      <c r="B177" s="38"/>
      <c r="C177" s="185" t="s">
        <v>295</v>
      </c>
      <c r="D177" s="185" t="s">
        <v>137</v>
      </c>
      <c r="E177" s="186" t="s">
        <v>296</v>
      </c>
      <c r="F177" s="187" t="s">
        <v>297</v>
      </c>
      <c r="G177" s="188" t="s">
        <v>140</v>
      </c>
      <c r="H177" s="189">
        <v>3</v>
      </c>
      <c r="I177" s="190"/>
      <c r="J177" s="191">
        <f>ROUND(I177*H177,2)</f>
        <v>0</v>
      </c>
      <c r="K177" s="187" t="s">
        <v>141</v>
      </c>
      <c r="L177" s="58"/>
      <c r="M177" s="192" t="s">
        <v>21</v>
      </c>
      <c r="N177" s="193" t="s">
        <v>43</v>
      </c>
      <c r="O177" s="39"/>
      <c r="P177" s="194">
        <f>O177*H177</f>
        <v>0</v>
      </c>
      <c r="Q177" s="194">
        <v>0.003</v>
      </c>
      <c r="R177" s="194">
        <f>Q177*H177</f>
        <v>0.009000000000000001</v>
      </c>
      <c r="S177" s="194">
        <v>0</v>
      </c>
      <c r="T177" s="195">
        <f>S177*H177</f>
        <v>0</v>
      </c>
      <c r="AR177" s="21" t="s">
        <v>229</v>
      </c>
      <c r="AT177" s="21" t="s">
        <v>137</v>
      </c>
      <c r="AU177" s="21" t="s">
        <v>84</v>
      </c>
      <c r="AY177" s="21" t="s">
        <v>134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21" t="s">
        <v>77</v>
      </c>
      <c r="BK177" s="196">
        <f>ROUND(I177*H177,2)</f>
        <v>0</v>
      </c>
      <c r="BL177" s="21" t="s">
        <v>229</v>
      </c>
      <c r="BM177" s="21" t="s">
        <v>298</v>
      </c>
    </row>
    <row r="178" spans="2:51" s="11" customFormat="1" ht="12">
      <c r="B178" s="197"/>
      <c r="C178" s="198"/>
      <c r="D178" s="199" t="s">
        <v>144</v>
      </c>
      <c r="E178" s="200" t="s">
        <v>21</v>
      </c>
      <c r="F178" s="201" t="s">
        <v>299</v>
      </c>
      <c r="G178" s="198"/>
      <c r="H178" s="202">
        <v>3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144</v>
      </c>
      <c r="AU178" s="208" t="s">
        <v>84</v>
      </c>
      <c r="AV178" s="11" t="s">
        <v>84</v>
      </c>
      <c r="AW178" s="11" t="s">
        <v>35</v>
      </c>
      <c r="AX178" s="11" t="s">
        <v>77</v>
      </c>
      <c r="AY178" s="208" t="s">
        <v>134</v>
      </c>
    </row>
    <row r="179" spans="2:63" s="10" customFormat="1" ht="29.85" customHeight="1">
      <c r="B179" s="168"/>
      <c r="C179" s="169"/>
      <c r="D179" s="182" t="s">
        <v>71</v>
      </c>
      <c r="E179" s="183" t="s">
        <v>300</v>
      </c>
      <c r="F179" s="183" t="s">
        <v>301</v>
      </c>
      <c r="G179" s="169"/>
      <c r="H179" s="169"/>
      <c r="I179" s="172"/>
      <c r="J179" s="184">
        <f>BK179</f>
        <v>0</v>
      </c>
      <c r="K179" s="169"/>
      <c r="L179" s="174"/>
      <c r="M179" s="175"/>
      <c r="N179" s="176"/>
      <c r="O179" s="176"/>
      <c r="P179" s="177">
        <f>SUM(P180:P184)</f>
        <v>0</v>
      </c>
      <c r="Q179" s="176"/>
      <c r="R179" s="177">
        <f>SUM(R180:R184)</f>
        <v>0.03581875</v>
      </c>
      <c r="S179" s="176"/>
      <c r="T179" s="178">
        <f>SUM(T180:T184)</f>
        <v>0</v>
      </c>
      <c r="AR179" s="179" t="s">
        <v>84</v>
      </c>
      <c r="AT179" s="180" t="s">
        <v>71</v>
      </c>
      <c r="AU179" s="180" t="s">
        <v>77</v>
      </c>
      <c r="AY179" s="179" t="s">
        <v>134</v>
      </c>
      <c r="BK179" s="181">
        <f>SUM(BK180:BK184)</f>
        <v>0</v>
      </c>
    </row>
    <row r="180" spans="2:65" s="1" customFormat="1" ht="31.5" customHeight="1">
      <c r="B180" s="38"/>
      <c r="C180" s="185" t="s">
        <v>302</v>
      </c>
      <c r="D180" s="185" t="s">
        <v>137</v>
      </c>
      <c r="E180" s="186" t="s">
        <v>303</v>
      </c>
      <c r="F180" s="187" t="s">
        <v>304</v>
      </c>
      <c r="G180" s="188" t="s">
        <v>140</v>
      </c>
      <c r="H180" s="189">
        <v>27.29</v>
      </c>
      <c r="I180" s="190"/>
      <c r="J180" s="191">
        <f>ROUND(I180*H180,2)</f>
        <v>0</v>
      </c>
      <c r="K180" s="187" t="s">
        <v>141</v>
      </c>
      <c r="L180" s="58"/>
      <c r="M180" s="192" t="s">
        <v>21</v>
      </c>
      <c r="N180" s="193" t="s">
        <v>43</v>
      </c>
      <c r="O180" s="39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AR180" s="21" t="s">
        <v>229</v>
      </c>
      <c r="AT180" s="21" t="s">
        <v>137</v>
      </c>
      <c r="AU180" s="21" t="s">
        <v>84</v>
      </c>
      <c r="AY180" s="21" t="s">
        <v>134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21" t="s">
        <v>77</v>
      </c>
      <c r="BK180" s="196">
        <f>ROUND(I180*H180,2)</f>
        <v>0</v>
      </c>
      <c r="BL180" s="21" t="s">
        <v>229</v>
      </c>
      <c r="BM180" s="21" t="s">
        <v>305</v>
      </c>
    </row>
    <row r="181" spans="2:51" s="11" customFormat="1" ht="12">
      <c r="B181" s="197"/>
      <c r="C181" s="198"/>
      <c r="D181" s="209" t="s">
        <v>144</v>
      </c>
      <c r="E181" s="210" t="s">
        <v>21</v>
      </c>
      <c r="F181" s="211" t="s">
        <v>187</v>
      </c>
      <c r="G181" s="198"/>
      <c r="H181" s="212">
        <v>27.29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144</v>
      </c>
      <c r="AU181" s="208" t="s">
        <v>84</v>
      </c>
      <c r="AV181" s="11" t="s">
        <v>84</v>
      </c>
      <c r="AW181" s="11" t="s">
        <v>35</v>
      </c>
      <c r="AX181" s="11" t="s">
        <v>77</v>
      </c>
      <c r="AY181" s="208" t="s">
        <v>134</v>
      </c>
    </row>
    <row r="182" spans="2:65" s="1" customFormat="1" ht="22.5" customHeight="1">
      <c r="B182" s="38"/>
      <c r="C182" s="213" t="s">
        <v>306</v>
      </c>
      <c r="D182" s="213" t="s">
        <v>211</v>
      </c>
      <c r="E182" s="214" t="s">
        <v>307</v>
      </c>
      <c r="F182" s="215" t="s">
        <v>308</v>
      </c>
      <c r="G182" s="216" t="s">
        <v>140</v>
      </c>
      <c r="H182" s="217">
        <v>28.655</v>
      </c>
      <c r="I182" s="218"/>
      <c r="J182" s="219">
        <f>ROUND(I182*H182,2)</f>
        <v>0</v>
      </c>
      <c r="K182" s="215" t="s">
        <v>141</v>
      </c>
      <c r="L182" s="220"/>
      <c r="M182" s="221" t="s">
        <v>21</v>
      </c>
      <c r="N182" s="222" t="s">
        <v>43</v>
      </c>
      <c r="O182" s="39"/>
      <c r="P182" s="194">
        <f>O182*H182</f>
        <v>0</v>
      </c>
      <c r="Q182" s="194">
        <v>0.00125</v>
      </c>
      <c r="R182" s="194">
        <f>Q182*H182</f>
        <v>0.03581875</v>
      </c>
      <c r="S182" s="194">
        <v>0</v>
      </c>
      <c r="T182" s="195">
        <f>S182*H182</f>
        <v>0</v>
      </c>
      <c r="AR182" s="21" t="s">
        <v>214</v>
      </c>
      <c r="AT182" s="21" t="s">
        <v>211</v>
      </c>
      <c r="AU182" s="21" t="s">
        <v>84</v>
      </c>
      <c r="AY182" s="21" t="s">
        <v>134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1" t="s">
        <v>77</v>
      </c>
      <c r="BK182" s="196">
        <f>ROUND(I182*H182,2)</f>
        <v>0</v>
      </c>
      <c r="BL182" s="21" t="s">
        <v>214</v>
      </c>
      <c r="BM182" s="21" t="s">
        <v>309</v>
      </c>
    </row>
    <row r="183" spans="2:51" s="11" customFormat="1" ht="12">
      <c r="B183" s="197"/>
      <c r="C183" s="198"/>
      <c r="D183" s="209" t="s">
        <v>144</v>
      </c>
      <c r="E183" s="210" t="s">
        <v>21</v>
      </c>
      <c r="F183" s="211" t="s">
        <v>310</v>
      </c>
      <c r="G183" s="198"/>
      <c r="H183" s="212">
        <v>28.655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144</v>
      </c>
      <c r="AU183" s="208" t="s">
        <v>84</v>
      </c>
      <c r="AV183" s="11" t="s">
        <v>84</v>
      </c>
      <c r="AW183" s="11" t="s">
        <v>35</v>
      </c>
      <c r="AX183" s="11" t="s">
        <v>77</v>
      </c>
      <c r="AY183" s="208" t="s">
        <v>134</v>
      </c>
    </row>
    <row r="184" spans="2:65" s="1" customFormat="1" ht="31.5" customHeight="1">
      <c r="B184" s="38"/>
      <c r="C184" s="185" t="s">
        <v>311</v>
      </c>
      <c r="D184" s="185" t="s">
        <v>137</v>
      </c>
      <c r="E184" s="186" t="s">
        <v>312</v>
      </c>
      <c r="F184" s="187" t="s">
        <v>313</v>
      </c>
      <c r="G184" s="188" t="s">
        <v>265</v>
      </c>
      <c r="H184" s="189">
        <v>0.036</v>
      </c>
      <c r="I184" s="190"/>
      <c r="J184" s="191">
        <f>ROUND(I184*H184,2)</f>
        <v>0</v>
      </c>
      <c r="K184" s="187" t="s">
        <v>141</v>
      </c>
      <c r="L184" s="58"/>
      <c r="M184" s="192" t="s">
        <v>21</v>
      </c>
      <c r="N184" s="193" t="s">
        <v>43</v>
      </c>
      <c r="O184" s="39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AR184" s="21" t="s">
        <v>229</v>
      </c>
      <c r="AT184" s="21" t="s">
        <v>137</v>
      </c>
      <c r="AU184" s="21" t="s">
        <v>84</v>
      </c>
      <c r="AY184" s="21" t="s">
        <v>134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1" t="s">
        <v>77</v>
      </c>
      <c r="BK184" s="196">
        <f>ROUND(I184*H184,2)</f>
        <v>0</v>
      </c>
      <c r="BL184" s="21" t="s">
        <v>229</v>
      </c>
      <c r="BM184" s="21" t="s">
        <v>314</v>
      </c>
    </row>
    <row r="185" spans="2:63" s="10" customFormat="1" ht="29.85" customHeight="1">
      <c r="B185" s="168"/>
      <c r="C185" s="169"/>
      <c r="D185" s="182" t="s">
        <v>71</v>
      </c>
      <c r="E185" s="183" t="s">
        <v>315</v>
      </c>
      <c r="F185" s="183" t="s">
        <v>316</v>
      </c>
      <c r="G185" s="169"/>
      <c r="H185" s="169"/>
      <c r="I185" s="172"/>
      <c r="J185" s="184">
        <f>BK185</f>
        <v>0</v>
      </c>
      <c r="K185" s="169"/>
      <c r="L185" s="174"/>
      <c r="M185" s="175"/>
      <c r="N185" s="176"/>
      <c r="O185" s="176"/>
      <c r="P185" s="177">
        <f>SUM(P186:P206)</f>
        <v>0</v>
      </c>
      <c r="Q185" s="176"/>
      <c r="R185" s="177">
        <f>SUM(R186:R206)</f>
        <v>0.06419725</v>
      </c>
      <c r="S185" s="176"/>
      <c r="T185" s="178">
        <f>SUM(T186:T206)</f>
        <v>0</v>
      </c>
      <c r="AR185" s="179" t="s">
        <v>84</v>
      </c>
      <c r="AT185" s="180" t="s">
        <v>71</v>
      </c>
      <c r="AU185" s="180" t="s">
        <v>77</v>
      </c>
      <c r="AY185" s="179" t="s">
        <v>134</v>
      </c>
      <c r="BK185" s="181">
        <f>SUM(BK186:BK206)</f>
        <v>0</v>
      </c>
    </row>
    <row r="186" spans="2:65" s="1" customFormat="1" ht="22.5" customHeight="1">
      <c r="B186" s="38"/>
      <c r="C186" s="185" t="s">
        <v>317</v>
      </c>
      <c r="D186" s="185" t="s">
        <v>137</v>
      </c>
      <c r="E186" s="186" t="s">
        <v>318</v>
      </c>
      <c r="F186" s="187" t="s">
        <v>319</v>
      </c>
      <c r="G186" s="188" t="s">
        <v>150</v>
      </c>
      <c r="H186" s="189">
        <v>4</v>
      </c>
      <c r="I186" s="190"/>
      <c r="J186" s="191">
        <f>ROUND(I186*H186,2)</f>
        <v>0</v>
      </c>
      <c r="K186" s="187" t="s">
        <v>141</v>
      </c>
      <c r="L186" s="58"/>
      <c r="M186" s="192" t="s">
        <v>21</v>
      </c>
      <c r="N186" s="193" t="s">
        <v>43</v>
      </c>
      <c r="O186" s="39"/>
      <c r="P186" s="194">
        <f>O186*H186</f>
        <v>0</v>
      </c>
      <c r="Q186" s="194">
        <v>0.00056</v>
      </c>
      <c r="R186" s="194">
        <f>Q186*H186</f>
        <v>0.00224</v>
      </c>
      <c r="S186" s="194">
        <v>0</v>
      </c>
      <c r="T186" s="195">
        <f>S186*H186</f>
        <v>0</v>
      </c>
      <c r="AR186" s="21" t="s">
        <v>229</v>
      </c>
      <c r="AT186" s="21" t="s">
        <v>137</v>
      </c>
      <c r="AU186" s="21" t="s">
        <v>84</v>
      </c>
      <c r="AY186" s="21" t="s">
        <v>134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21" t="s">
        <v>77</v>
      </c>
      <c r="BK186" s="196">
        <f>ROUND(I186*H186,2)</f>
        <v>0</v>
      </c>
      <c r="BL186" s="21" t="s">
        <v>229</v>
      </c>
      <c r="BM186" s="21" t="s">
        <v>320</v>
      </c>
    </row>
    <row r="187" spans="2:51" s="11" customFormat="1" ht="12">
      <c r="B187" s="197"/>
      <c r="C187" s="198"/>
      <c r="D187" s="209" t="s">
        <v>144</v>
      </c>
      <c r="E187" s="210" t="s">
        <v>21</v>
      </c>
      <c r="F187" s="211" t="s">
        <v>321</v>
      </c>
      <c r="G187" s="198"/>
      <c r="H187" s="212">
        <v>4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144</v>
      </c>
      <c r="AU187" s="208" t="s">
        <v>84</v>
      </c>
      <c r="AV187" s="11" t="s">
        <v>84</v>
      </c>
      <c r="AW187" s="11" t="s">
        <v>35</v>
      </c>
      <c r="AX187" s="11" t="s">
        <v>77</v>
      </c>
      <c r="AY187" s="208" t="s">
        <v>134</v>
      </c>
    </row>
    <row r="188" spans="2:65" s="1" customFormat="1" ht="22.5" customHeight="1">
      <c r="B188" s="38"/>
      <c r="C188" s="185" t="s">
        <v>322</v>
      </c>
      <c r="D188" s="185" t="s">
        <v>137</v>
      </c>
      <c r="E188" s="186" t="s">
        <v>323</v>
      </c>
      <c r="F188" s="187" t="s">
        <v>324</v>
      </c>
      <c r="G188" s="188" t="s">
        <v>150</v>
      </c>
      <c r="H188" s="189">
        <v>26</v>
      </c>
      <c r="I188" s="190"/>
      <c r="J188" s="191">
        <f>ROUND(I188*H188,2)</f>
        <v>0</v>
      </c>
      <c r="K188" s="187" t="s">
        <v>141</v>
      </c>
      <c r="L188" s="58"/>
      <c r="M188" s="192" t="s">
        <v>21</v>
      </c>
      <c r="N188" s="193" t="s">
        <v>43</v>
      </c>
      <c r="O188" s="39"/>
      <c r="P188" s="194">
        <f>O188*H188</f>
        <v>0</v>
      </c>
      <c r="Q188" s="194">
        <v>0.00109</v>
      </c>
      <c r="R188" s="194">
        <f>Q188*H188</f>
        <v>0.02834</v>
      </c>
      <c r="S188" s="194">
        <v>0</v>
      </c>
      <c r="T188" s="195">
        <f>S188*H188</f>
        <v>0</v>
      </c>
      <c r="AR188" s="21" t="s">
        <v>229</v>
      </c>
      <c r="AT188" s="21" t="s">
        <v>137</v>
      </c>
      <c r="AU188" s="21" t="s">
        <v>84</v>
      </c>
      <c r="AY188" s="21" t="s">
        <v>134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1" t="s">
        <v>77</v>
      </c>
      <c r="BK188" s="196">
        <f>ROUND(I188*H188,2)</f>
        <v>0</v>
      </c>
      <c r="BL188" s="21" t="s">
        <v>229</v>
      </c>
      <c r="BM188" s="21" t="s">
        <v>325</v>
      </c>
    </row>
    <row r="189" spans="2:51" s="11" customFormat="1" ht="12">
      <c r="B189" s="197"/>
      <c r="C189" s="198"/>
      <c r="D189" s="199" t="s">
        <v>144</v>
      </c>
      <c r="E189" s="200" t="s">
        <v>21</v>
      </c>
      <c r="F189" s="201" t="s">
        <v>326</v>
      </c>
      <c r="G189" s="198"/>
      <c r="H189" s="202">
        <v>11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144</v>
      </c>
      <c r="AU189" s="208" t="s">
        <v>84</v>
      </c>
      <c r="AV189" s="11" t="s">
        <v>84</v>
      </c>
      <c r="AW189" s="11" t="s">
        <v>35</v>
      </c>
      <c r="AX189" s="11" t="s">
        <v>72</v>
      </c>
      <c r="AY189" s="208" t="s">
        <v>134</v>
      </c>
    </row>
    <row r="190" spans="2:51" s="11" customFormat="1" ht="12">
      <c r="B190" s="197"/>
      <c r="C190" s="198"/>
      <c r="D190" s="199" t="s">
        <v>144</v>
      </c>
      <c r="E190" s="200" t="s">
        <v>21</v>
      </c>
      <c r="F190" s="201" t="s">
        <v>327</v>
      </c>
      <c r="G190" s="198"/>
      <c r="H190" s="202">
        <v>5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144</v>
      </c>
      <c r="AU190" s="208" t="s">
        <v>84</v>
      </c>
      <c r="AV190" s="11" t="s">
        <v>84</v>
      </c>
      <c r="AW190" s="11" t="s">
        <v>35</v>
      </c>
      <c r="AX190" s="11" t="s">
        <v>72</v>
      </c>
      <c r="AY190" s="208" t="s">
        <v>134</v>
      </c>
    </row>
    <row r="191" spans="2:51" s="11" customFormat="1" ht="12">
      <c r="B191" s="197"/>
      <c r="C191" s="198"/>
      <c r="D191" s="199" t="s">
        <v>144</v>
      </c>
      <c r="E191" s="200" t="s">
        <v>21</v>
      </c>
      <c r="F191" s="201" t="s">
        <v>259</v>
      </c>
      <c r="G191" s="198"/>
      <c r="H191" s="202">
        <v>4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144</v>
      </c>
      <c r="AU191" s="208" t="s">
        <v>84</v>
      </c>
      <c r="AV191" s="11" t="s">
        <v>84</v>
      </c>
      <c r="AW191" s="11" t="s">
        <v>35</v>
      </c>
      <c r="AX191" s="11" t="s">
        <v>72</v>
      </c>
      <c r="AY191" s="208" t="s">
        <v>134</v>
      </c>
    </row>
    <row r="192" spans="2:51" s="11" customFormat="1" ht="12">
      <c r="B192" s="197"/>
      <c r="C192" s="198"/>
      <c r="D192" s="199" t="s">
        <v>144</v>
      </c>
      <c r="E192" s="200" t="s">
        <v>21</v>
      </c>
      <c r="F192" s="201" t="s">
        <v>260</v>
      </c>
      <c r="G192" s="198"/>
      <c r="H192" s="202">
        <v>4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144</v>
      </c>
      <c r="AU192" s="208" t="s">
        <v>84</v>
      </c>
      <c r="AV192" s="11" t="s">
        <v>84</v>
      </c>
      <c r="AW192" s="11" t="s">
        <v>35</v>
      </c>
      <c r="AX192" s="11" t="s">
        <v>72</v>
      </c>
      <c r="AY192" s="208" t="s">
        <v>134</v>
      </c>
    </row>
    <row r="193" spans="2:51" s="11" customFormat="1" ht="12">
      <c r="B193" s="197"/>
      <c r="C193" s="198"/>
      <c r="D193" s="209" t="s">
        <v>144</v>
      </c>
      <c r="E193" s="210" t="s">
        <v>21</v>
      </c>
      <c r="F193" s="211" t="s">
        <v>328</v>
      </c>
      <c r="G193" s="198"/>
      <c r="H193" s="212">
        <v>2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144</v>
      </c>
      <c r="AU193" s="208" t="s">
        <v>84</v>
      </c>
      <c r="AV193" s="11" t="s">
        <v>84</v>
      </c>
      <c r="AW193" s="11" t="s">
        <v>35</v>
      </c>
      <c r="AX193" s="11" t="s">
        <v>72</v>
      </c>
      <c r="AY193" s="208" t="s">
        <v>134</v>
      </c>
    </row>
    <row r="194" spans="2:65" s="1" customFormat="1" ht="22.5" customHeight="1">
      <c r="B194" s="38"/>
      <c r="C194" s="185" t="s">
        <v>329</v>
      </c>
      <c r="D194" s="185" t="s">
        <v>137</v>
      </c>
      <c r="E194" s="186" t="s">
        <v>330</v>
      </c>
      <c r="F194" s="187" t="s">
        <v>331</v>
      </c>
      <c r="G194" s="188" t="s">
        <v>150</v>
      </c>
      <c r="H194" s="189">
        <v>15</v>
      </c>
      <c r="I194" s="190"/>
      <c r="J194" s="191">
        <f>ROUND(I194*H194,2)</f>
        <v>0</v>
      </c>
      <c r="K194" s="187" t="s">
        <v>141</v>
      </c>
      <c r="L194" s="58"/>
      <c r="M194" s="192" t="s">
        <v>21</v>
      </c>
      <c r="N194" s="193" t="s">
        <v>43</v>
      </c>
      <c r="O194" s="39"/>
      <c r="P194" s="194">
        <f>O194*H194</f>
        <v>0</v>
      </c>
      <c r="Q194" s="194">
        <v>0.0012</v>
      </c>
      <c r="R194" s="194">
        <f>Q194*H194</f>
        <v>0.018</v>
      </c>
      <c r="S194" s="194">
        <v>0</v>
      </c>
      <c r="T194" s="195">
        <f>S194*H194</f>
        <v>0</v>
      </c>
      <c r="AR194" s="21" t="s">
        <v>229</v>
      </c>
      <c r="AT194" s="21" t="s">
        <v>137</v>
      </c>
      <c r="AU194" s="21" t="s">
        <v>84</v>
      </c>
      <c r="AY194" s="21" t="s">
        <v>134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21" t="s">
        <v>77</v>
      </c>
      <c r="BK194" s="196">
        <f>ROUND(I194*H194,2)</f>
        <v>0</v>
      </c>
      <c r="BL194" s="21" t="s">
        <v>229</v>
      </c>
      <c r="BM194" s="21" t="s">
        <v>332</v>
      </c>
    </row>
    <row r="195" spans="2:51" s="11" customFormat="1" ht="12">
      <c r="B195" s="197"/>
      <c r="C195" s="198"/>
      <c r="D195" s="209" t="s">
        <v>144</v>
      </c>
      <c r="E195" s="210" t="s">
        <v>21</v>
      </c>
      <c r="F195" s="211" t="s">
        <v>333</v>
      </c>
      <c r="G195" s="198"/>
      <c r="H195" s="212">
        <v>15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144</v>
      </c>
      <c r="AU195" s="208" t="s">
        <v>84</v>
      </c>
      <c r="AV195" s="11" t="s">
        <v>84</v>
      </c>
      <c r="AW195" s="11" t="s">
        <v>35</v>
      </c>
      <c r="AX195" s="11" t="s">
        <v>77</v>
      </c>
      <c r="AY195" s="208" t="s">
        <v>134</v>
      </c>
    </row>
    <row r="196" spans="2:65" s="1" customFormat="1" ht="22.5" customHeight="1">
      <c r="B196" s="38"/>
      <c r="C196" s="185" t="s">
        <v>334</v>
      </c>
      <c r="D196" s="185" t="s">
        <v>137</v>
      </c>
      <c r="E196" s="186" t="s">
        <v>335</v>
      </c>
      <c r="F196" s="187" t="s">
        <v>336</v>
      </c>
      <c r="G196" s="188" t="s">
        <v>150</v>
      </c>
      <c r="H196" s="189">
        <v>31</v>
      </c>
      <c r="I196" s="190"/>
      <c r="J196" s="191">
        <f>ROUND(I196*H196,2)</f>
        <v>0</v>
      </c>
      <c r="K196" s="187" t="s">
        <v>141</v>
      </c>
      <c r="L196" s="58"/>
      <c r="M196" s="192" t="s">
        <v>21</v>
      </c>
      <c r="N196" s="193" t="s">
        <v>43</v>
      </c>
      <c r="O196" s="39"/>
      <c r="P196" s="194">
        <f>O196*H196</f>
        <v>0</v>
      </c>
      <c r="Q196" s="194">
        <v>0.00029</v>
      </c>
      <c r="R196" s="194">
        <f>Q196*H196</f>
        <v>0.00899</v>
      </c>
      <c r="S196" s="194">
        <v>0</v>
      </c>
      <c r="T196" s="195">
        <f>S196*H196</f>
        <v>0</v>
      </c>
      <c r="AR196" s="21" t="s">
        <v>229</v>
      </c>
      <c r="AT196" s="21" t="s">
        <v>137</v>
      </c>
      <c r="AU196" s="21" t="s">
        <v>84</v>
      </c>
      <c r="AY196" s="21" t="s">
        <v>134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21" t="s">
        <v>77</v>
      </c>
      <c r="BK196" s="196">
        <f>ROUND(I196*H196,2)</f>
        <v>0</v>
      </c>
      <c r="BL196" s="21" t="s">
        <v>229</v>
      </c>
      <c r="BM196" s="21" t="s">
        <v>337</v>
      </c>
    </row>
    <row r="197" spans="2:51" s="11" customFormat="1" ht="12">
      <c r="B197" s="197"/>
      <c r="C197" s="198"/>
      <c r="D197" s="199" t="s">
        <v>144</v>
      </c>
      <c r="E197" s="200" t="s">
        <v>21</v>
      </c>
      <c r="F197" s="201" t="s">
        <v>338</v>
      </c>
      <c r="G197" s="198"/>
      <c r="H197" s="202">
        <v>15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144</v>
      </c>
      <c r="AU197" s="208" t="s">
        <v>84</v>
      </c>
      <c r="AV197" s="11" t="s">
        <v>84</v>
      </c>
      <c r="AW197" s="11" t="s">
        <v>35</v>
      </c>
      <c r="AX197" s="11" t="s">
        <v>72</v>
      </c>
      <c r="AY197" s="208" t="s">
        <v>134</v>
      </c>
    </row>
    <row r="198" spans="2:51" s="11" customFormat="1" ht="12">
      <c r="B198" s="197"/>
      <c r="C198" s="198"/>
      <c r="D198" s="199" t="s">
        <v>144</v>
      </c>
      <c r="E198" s="200" t="s">
        <v>21</v>
      </c>
      <c r="F198" s="201" t="s">
        <v>339</v>
      </c>
      <c r="G198" s="198"/>
      <c r="H198" s="202">
        <v>7</v>
      </c>
      <c r="I198" s="203"/>
      <c r="J198" s="198"/>
      <c r="K198" s="198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144</v>
      </c>
      <c r="AU198" s="208" t="s">
        <v>84</v>
      </c>
      <c r="AV198" s="11" t="s">
        <v>84</v>
      </c>
      <c r="AW198" s="11" t="s">
        <v>35</v>
      </c>
      <c r="AX198" s="11" t="s">
        <v>72</v>
      </c>
      <c r="AY198" s="208" t="s">
        <v>134</v>
      </c>
    </row>
    <row r="199" spans="2:51" s="11" customFormat="1" ht="12">
      <c r="B199" s="197"/>
      <c r="C199" s="198"/>
      <c r="D199" s="199" t="s">
        <v>144</v>
      </c>
      <c r="E199" s="200" t="s">
        <v>21</v>
      </c>
      <c r="F199" s="201" t="s">
        <v>340</v>
      </c>
      <c r="G199" s="198"/>
      <c r="H199" s="202">
        <v>3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144</v>
      </c>
      <c r="AU199" s="208" t="s">
        <v>84</v>
      </c>
      <c r="AV199" s="11" t="s">
        <v>84</v>
      </c>
      <c r="AW199" s="11" t="s">
        <v>35</v>
      </c>
      <c r="AX199" s="11" t="s">
        <v>72</v>
      </c>
      <c r="AY199" s="208" t="s">
        <v>134</v>
      </c>
    </row>
    <row r="200" spans="2:51" s="11" customFormat="1" ht="12">
      <c r="B200" s="197"/>
      <c r="C200" s="198"/>
      <c r="D200" s="209" t="s">
        <v>144</v>
      </c>
      <c r="E200" s="210" t="s">
        <v>21</v>
      </c>
      <c r="F200" s="211" t="s">
        <v>341</v>
      </c>
      <c r="G200" s="198"/>
      <c r="H200" s="212">
        <v>6</v>
      </c>
      <c r="I200" s="203"/>
      <c r="J200" s="198"/>
      <c r="K200" s="198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144</v>
      </c>
      <c r="AU200" s="208" t="s">
        <v>84</v>
      </c>
      <c r="AV200" s="11" t="s">
        <v>84</v>
      </c>
      <c r="AW200" s="11" t="s">
        <v>35</v>
      </c>
      <c r="AX200" s="11" t="s">
        <v>72</v>
      </c>
      <c r="AY200" s="208" t="s">
        <v>134</v>
      </c>
    </row>
    <row r="201" spans="2:65" s="1" customFormat="1" ht="22.5" customHeight="1">
      <c r="B201" s="38"/>
      <c r="C201" s="185" t="s">
        <v>342</v>
      </c>
      <c r="D201" s="185" t="s">
        <v>137</v>
      </c>
      <c r="E201" s="186" t="s">
        <v>343</v>
      </c>
      <c r="F201" s="187" t="s">
        <v>344</v>
      </c>
      <c r="G201" s="188" t="s">
        <v>150</v>
      </c>
      <c r="H201" s="189">
        <v>18.935</v>
      </c>
      <c r="I201" s="190"/>
      <c r="J201" s="191">
        <f>ROUND(I201*H201,2)</f>
        <v>0</v>
      </c>
      <c r="K201" s="187" t="s">
        <v>141</v>
      </c>
      <c r="L201" s="58"/>
      <c r="M201" s="192" t="s">
        <v>21</v>
      </c>
      <c r="N201" s="193" t="s">
        <v>43</v>
      </c>
      <c r="O201" s="39"/>
      <c r="P201" s="194">
        <f>O201*H201</f>
        <v>0</v>
      </c>
      <c r="Q201" s="194">
        <v>0.00035</v>
      </c>
      <c r="R201" s="194">
        <f>Q201*H201</f>
        <v>0.0066272499999999995</v>
      </c>
      <c r="S201" s="194">
        <v>0</v>
      </c>
      <c r="T201" s="195">
        <f>S201*H201</f>
        <v>0</v>
      </c>
      <c r="AR201" s="21" t="s">
        <v>229</v>
      </c>
      <c r="AT201" s="21" t="s">
        <v>137</v>
      </c>
      <c r="AU201" s="21" t="s">
        <v>84</v>
      </c>
      <c r="AY201" s="21" t="s">
        <v>134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1" t="s">
        <v>77</v>
      </c>
      <c r="BK201" s="196">
        <f>ROUND(I201*H201,2)</f>
        <v>0</v>
      </c>
      <c r="BL201" s="21" t="s">
        <v>229</v>
      </c>
      <c r="BM201" s="21" t="s">
        <v>345</v>
      </c>
    </row>
    <row r="202" spans="2:51" s="11" customFormat="1" ht="12">
      <c r="B202" s="197"/>
      <c r="C202" s="198"/>
      <c r="D202" s="199" t="s">
        <v>144</v>
      </c>
      <c r="E202" s="200" t="s">
        <v>21</v>
      </c>
      <c r="F202" s="201" t="s">
        <v>346</v>
      </c>
      <c r="G202" s="198"/>
      <c r="H202" s="202">
        <v>14.935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144</v>
      </c>
      <c r="AU202" s="208" t="s">
        <v>84</v>
      </c>
      <c r="AV202" s="11" t="s">
        <v>84</v>
      </c>
      <c r="AW202" s="11" t="s">
        <v>35</v>
      </c>
      <c r="AX202" s="11" t="s">
        <v>72</v>
      </c>
      <c r="AY202" s="208" t="s">
        <v>134</v>
      </c>
    </row>
    <row r="203" spans="2:51" s="11" customFormat="1" ht="12">
      <c r="B203" s="197"/>
      <c r="C203" s="198"/>
      <c r="D203" s="209" t="s">
        <v>144</v>
      </c>
      <c r="E203" s="210" t="s">
        <v>21</v>
      </c>
      <c r="F203" s="211" t="s">
        <v>259</v>
      </c>
      <c r="G203" s="198"/>
      <c r="H203" s="212">
        <v>4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144</v>
      </c>
      <c r="AU203" s="208" t="s">
        <v>84</v>
      </c>
      <c r="AV203" s="11" t="s">
        <v>84</v>
      </c>
      <c r="AW203" s="11" t="s">
        <v>35</v>
      </c>
      <c r="AX203" s="11" t="s">
        <v>72</v>
      </c>
      <c r="AY203" s="208" t="s">
        <v>134</v>
      </c>
    </row>
    <row r="204" spans="2:65" s="1" customFormat="1" ht="22.5" customHeight="1">
      <c r="B204" s="38"/>
      <c r="C204" s="185" t="s">
        <v>347</v>
      </c>
      <c r="D204" s="185" t="s">
        <v>137</v>
      </c>
      <c r="E204" s="186" t="s">
        <v>348</v>
      </c>
      <c r="F204" s="187" t="s">
        <v>349</v>
      </c>
      <c r="G204" s="188" t="s">
        <v>150</v>
      </c>
      <c r="H204" s="189">
        <v>80</v>
      </c>
      <c r="I204" s="190"/>
      <c r="J204" s="191">
        <f>ROUND(I204*H204,2)</f>
        <v>0</v>
      </c>
      <c r="K204" s="187" t="s">
        <v>141</v>
      </c>
      <c r="L204" s="58"/>
      <c r="M204" s="192" t="s">
        <v>21</v>
      </c>
      <c r="N204" s="193" t="s">
        <v>43</v>
      </c>
      <c r="O204" s="39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AR204" s="21" t="s">
        <v>229</v>
      </c>
      <c r="AT204" s="21" t="s">
        <v>137</v>
      </c>
      <c r="AU204" s="21" t="s">
        <v>84</v>
      </c>
      <c r="AY204" s="21" t="s">
        <v>134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21" t="s">
        <v>77</v>
      </c>
      <c r="BK204" s="196">
        <f>ROUND(I204*H204,2)</f>
        <v>0</v>
      </c>
      <c r="BL204" s="21" t="s">
        <v>229</v>
      </c>
      <c r="BM204" s="21" t="s">
        <v>350</v>
      </c>
    </row>
    <row r="205" spans="2:51" s="11" customFormat="1" ht="12">
      <c r="B205" s="197"/>
      <c r="C205" s="198"/>
      <c r="D205" s="209" t="s">
        <v>144</v>
      </c>
      <c r="E205" s="210" t="s">
        <v>21</v>
      </c>
      <c r="F205" s="211" t="s">
        <v>351</v>
      </c>
      <c r="G205" s="198"/>
      <c r="H205" s="212">
        <v>80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144</v>
      </c>
      <c r="AU205" s="208" t="s">
        <v>84</v>
      </c>
      <c r="AV205" s="11" t="s">
        <v>84</v>
      </c>
      <c r="AW205" s="11" t="s">
        <v>35</v>
      </c>
      <c r="AX205" s="11" t="s">
        <v>77</v>
      </c>
      <c r="AY205" s="208" t="s">
        <v>134</v>
      </c>
    </row>
    <row r="206" spans="2:65" s="1" customFormat="1" ht="31.5" customHeight="1">
      <c r="B206" s="38"/>
      <c r="C206" s="185" t="s">
        <v>352</v>
      </c>
      <c r="D206" s="185" t="s">
        <v>137</v>
      </c>
      <c r="E206" s="186" t="s">
        <v>353</v>
      </c>
      <c r="F206" s="187" t="s">
        <v>354</v>
      </c>
      <c r="G206" s="188" t="s">
        <v>265</v>
      </c>
      <c r="H206" s="189">
        <v>0.064</v>
      </c>
      <c r="I206" s="190"/>
      <c r="J206" s="191">
        <f>ROUND(I206*H206,2)</f>
        <v>0</v>
      </c>
      <c r="K206" s="187" t="s">
        <v>141</v>
      </c>
      <c r="L206" s="58"/>
      <c r="M206" s="192" t="s">
        <v>21</v>
      </c>
      <c r="N206" s="193" t="s">
        <v>43</v>
      </c>
      <c r="O206" s="39"/>
      <c r="P206" s="194">
        <f>O206*H206</f>
        <v>0</v>
      </c>
      <c r="Q206" s="194">
        <v>0</v>
      </c>
      <c r="R206" s="194">
        <f>Q206*H206</f>
        <v>0</v>
      </c>
      <c r="S206" s="194">
        <v>0</v>
      </c>
      <c r="T206" s="195">
        <f>S206*H206</f>
        <v>0</v>
      </c>
      <c r="AR206" s="21" t="s">
        <v>229</v>
      </c>
      <c r="AT206" s="21" t="s">
        <v>137</v>
      </c>
      <c r="AU206" s="21" t="s">
        <v>84</v>
      </c>
      <c r="AY206" s="21" t="s">
        <v>134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21" t="s">
        <v>77</v>
      </c>
      <c r="BK206" s="196">
        <f>ROUND(I206*H206,2)</f>
        <v>0</v>
      </c>
      <c r="BL206" s="21" t="s">
        <v>229</v>
      </c>
      <c r="BM206" s="21" t="s">
        <v>355</v>
      </c>
    </row>
    <row r="207" spans="2:63" s="10" customFormat="1" ht="29.85" customHeight="1">
      <c r="B207" s="168"/>
      <c r="C207" s="169"/>
      <c r="D207" s="182" t="s">
        <v>71</v>
      </c>
      <c r="E207" s="183" t="s">
        <v>356</v>
      </c>
      <c r="F207" s="183" t="s">
        <v>357</v>
      </c>
      <c r="G207" s="169"/>
      <c r="H207" s="169"/>
      <c r="I207" s="172"/>
      <c r="J207" s="184">
        <f>BK207</f>
        <v>0</v>
      </c>
      <c r="K207" s="169"/>
      <c r="L207" s="174"/>
      <c r="M207" s="175"/>
      <c r="N207" s="176"/>
      <c r="O207" s="176"/>
      <c r="P207" s="177">
        <f>SUM(P208:P222)</f>
        <v>0</v>
      </c>
      <c r="Q207" s="176"/>
      <c r="R207" s="177">
        <f>SUM(R208:R222)</f>
        <v>0.0708525</v>
      </c>
      <c r="S207" s="176"/>
      <c r="T207" s="178">
        <f>SUM(T208:T222)</f>
        <v>0</v>
      </c>
      <c r="AR207" s="179" t="s">
        <v>84</v>
      </c>
      <c r="AT207" s="180" t="s">
        <v>71</v>
      </c>
      <c r="AU207" s="180" t="s">
        <v>77</v>
      </c>
      <c r="AY207" s="179" t="s">
        <v>134</v>
      </c>
      <c r="BK207" s="181">
        <f>SUM(BK208:BK222)</f>
        <v>0</v>
      </c>
    </row>
    <row r="208" spans="2:65" s="1" customFormat="1" ht="31.5" customHeight="1">
      <c r="B208" s="38"/>
      <c r="C208" s="185" t="s">
        <v>358</v>
      </c>
      <c r="D208" s="185" t="s">
        <v>137</v>
      </c>
      <c r="E208" s="186" t="s">
        <v>359</v>
      </c>
      <c r="F208" s="187" t="s">
        <v>360</v>
      </c>
      <c r="G208" s="188" t="s">
        <v>150</v>
      </c>
      <c r="H208" s="189">
        <v>74.925</v>
      </c>
      <c r="I208" s="190"/>
      <c r="J208" s="191">
        <f>ROUND(I208*H208,2)</f>
        <v>0</v>
      </c>
      <c r="K208" s="187" t="s">
        <v>141</v>
      </c>
      <c r="L208" s="58"/>
      <c r="M208" s="192" t="s">
        <v>21</v>
      </c>
      <c r="N208" s="193" t="s">
        <v>43</v>
      </c>
      <c r="O208" s="39"/>
      <c r="P208" s="194">
        <f>O208*H208</f>
        <v>0</v>
      </c>
      <c r="Q208" s="194">
        <v>0.00066</v>
      </c>
      <c r="R208" s="194">
        <f>Q208*H208</f>
        <v>0.049450499999999994</v>
      </c>
      <c r="S208" s="194">
        <v>0</v>
      </c>
      <c r="T208" s="195">
        <f>S208*H208</f>
        <v>0</v>
      </c>
      <c r="AR208" s="21" t="s">
        <v>229</v>
      </c>
      <c r="AT208" s="21" t="s">
        <v>137</v>
      </c>
      <c r="AU208" s="21" t="s">
        <v>84</v>
      </c>
      <c r="AY208" s="21" t="s">
        <v>134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1" t="s">
        <v>77</v>
      </c>
      <c r="BK208" s="196">
        <f>ROUND(I208*H208,2)</f>
        <v>0</v>
      </c>
      <c r="BL208" s="21" t="s">
        <v>229</v>
      </c>
      <c r="BM208" s="21" t="s">
        <v>361</v>
      </c>
    </row>
    <row r="209" spans="2:51" s="11" customFormat="1" ht="12">
      <c r="B209" s="197"/>
      <c r="C209" s="198"/>
      <c r="D209" s="199" t="s">
        <v>144</v>
      </c>
      <c r="E209" s="200" t="s">
        <v>21</v>
      </c>
      <c r="F209" s="201" t="s">
        <v>362</v>
      </c>
      <c r="G209" s="198"/>
      <c r="H209" s="202">
        <v>44.925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144</v>
      </c>
      <c r="AU209" s="208" t="s">
        <v>84</v>
      </c>
      <c r="AV209" s="11" t="s">
        <v>84</v>
      </c>
      <c r="AW209" s="11" t="s">
        <v>35</v>
      </c>
      <c r="AX209" s="11" t="s">
        <v>72</v>
      </c>
      <c r="AY209" s="208" t="s">
        <v>134</v>
      </c>
    </row>
    <row r="210" spans="2:51" s="11" customFormat="1" ht="12">
      <c r="B210" s="197"/>
      <c r="C210" s="198"/>
      <c r="D210" s="199" t="s">
        <v>144</v>
      </c>
      <c r="E210" s="200" t="s">
        <v>21</v>
      </c>
      <c r="F210" s="201" t="s">
        <v>363</v>
      </c>
      <c r="G210" s="198"/>
      <c r="H210" s="202">
        <v>17</v>
      </c>
      <c r="I210" s="203"/>
      <c r="J210" s="198"/>
      <c r="K210" s="198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144</v>
      </c>
      <c r="AU210" s="208" t="s">
        <v>84</v>
      </c>
      <c r="AV210" s="11" t="s">
        <v>84</v>
      </c>
      <c r="AW210" s="11" t="s">
        <v>35</v>
      </c>
      <c r="AX210" s="11" t="s">
        <v>72</v>
      </c>
      <c r="AY210" s="208" t="s">
        <v>134</v>
      </c>
    </row>
    <row r="211" spans="2:51" s="11" customFormat="1" ht="12">
      <c r="B211" s="197"/>
      <c r="C211" s="198"/>
      <c r="D211" s="209" t="s">
        <v>144</v>
      </c>
      <c r="E211" s="210" t="s">
        <v>21</v>
      </c>
      <c r="F211" s="211" t="s">
        <v>364</v>
      </c>
      <c r="G211" s="198"/>
      <c r="H211" s="212">
        <v>13</v>
      </c>
      <c r="I211" s="203"/>
      <c r="J211" s="198"/>
      <c r="K211" s="198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144</v>
      </c>
      <c r="AU211" s="208" t="s">
        <v>84</v>
      </c>
      <c r="AV211" s="11" t="s">
        <v>84</v>
      </c>
      <c r="AW211" s="11" t="s">
        <v>35</v>
      </c>
      <c r="AX211" s="11" t="s">
        <v>72</v>
      </c>
      <c r="AY211" s="208" t="s">
        <v>134</v>
      </c>
    </row>
    <row r="212" spans="2:65" s="1" customFormat="1" ht="44.25" customHeight="1">
      <c r="B212" s="38"/>
      <c r="C212" s="185" t="s">
        <v>365</v>
      </c>
      <c r="D212" s="185" t="s">
        <v>137</v>
      </c>
      <c r="E212" s="186" t="s">
        <v>366</v>
      </c>
      <c r="F212" s="187" t="s">
        <v>367</v>
      </c>
      <c r="G212" s="188" t="s">
        <v>150</v>
      </c>
      <c r="H212" s="189">
        <v>44.925</v>
      </c>
      <c r="I212" s="190"/>
      <c r="J212" s="191">
        <f>ROUND(I212*H212,2)</f>
        <v>0</v>
      </c>
      <c r="K212" s="187" t="s">
        <v>141</v>
      </c>
      <c r="L212" s="58"/>
      <c r="M212" s="192" t="s">
        <v>21</v>
      </c>
      <c r="N212" s="193" t="s">
        <v>43</v>
      </c>
      <c r="O212" s="39"/>
      <c r="P212" s="194">
        <f>O212*H212</f>
        <v>0</v>
      </c>
      <c r="Q212" s="194">
        <v>4E-05</v>
      </c>
      <c r="R212" s="194">
        <f>Q212*H212</f>
        <v>0.001797</v>
      </c>
      <c r="S212" s="194">
        <v>0</v>
      </c>
      <c r="T212" s="195">
        <f>S212*H212</f>
        <v>0</v>
      </c>
      <c r="AR212" s="21" t="s">
        <v>229</v>
      </c>
      <c r="AT212" s="21" t="s">
        <v>137</v>
      </c>
      <c r="AU212" s="21" t="s">
        <v>84</v>
      </c>
      <c r="AY212" s="21" t="s">
        <v>134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21" t="s">
        <v>77</v>
      </c>
      <c r="BK212" s="196">
        <f>ROUND(I212*H212,2)</f>
        <v>0</v>
      </c>
      <c r="BL212" s="21" t="s">
        <v>229</v>
      </c>
      <c r="BM212" s="21" t="s">
        <v>368</v>
      </c>
    </row>
    <row r="213" spans="2:65" s="1" customFormat="1" ht="44.25" customHeight="1">
      <c r="B213" s="38"/>
      <c r="C213" s="185" t="s">
        <v>369</v>
      </c>
      <c r="D213" s="185" t="s">
        <v>137</v>
      </c>
      <c r="E213" s="186" t="s">
        <v>370</v>
      </c>
      <c r="F213" s="187" t="s">
        <v>371</v>
      </c>
      <c r="G213" s="188" t="s">
        <v>150</v>
      </c>
      <c r="H213" s="189">
        <v>30</v>
      </c>
      <c r="I213" s="190"/>
      <c r="J213" s="191">
        <f>ROUND(I213*H213,2)</f>
        <v>0</v>
      </c>
      <c r="K213" s="187" t="s">
        <v>141</v>
      </c>
      <c r="L213" s="58"/>
      <c r="M213" s="192" t="s">
        <v>21</v>
      </c>
      <c r="N213" s="193" t="s">
        <v>43</v>
      </c>
      <c r="O213" s="39"/>
      <c r="P213" s="194">
        <f>O213*H213</f>
        <v>0</v>
      </c>
      <c r="Q213" s="194">
        <v>7E-05</v>
      </c>
      <c r="R213" s="194">
        <f>Q213*H213</f>
        <v>0.0021</v>
      </c>
      <c r="S213" s="194">
        <v>0</v>
      </c>
      <c r="T213" s="195">
        <f>S213*H213</f>
        <v>0</v>
      </c>
      <c r="AR213" s="21" t="s">
        <v>229</v>
      </c>
      <c r="AT213" s="21" t="s">
        <v>137</v>
      </c>
      <c r="AU213" s="21" t="s">
        <v>84</v>
      </c>
      <c r="AY213" s="21" t="s">
        <v>134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21" t="s">
        <v>77</v>
      </c>
      <c r="BK213" s="196">
        <f>ROUND(I213*H213,2)</f>
        <v>0</v>
      </c>
      <c r="BL213" s="21" t="s">
        <v>229</v>
      </c>
      <c r="BM213" s="21" t="s">
        <v>372</v>
      </c>
    </row>
    <row r="214" spans="2:65" s="1" customFormat="1" ht="22.5" customHeight="1">
      <c r="B214" s="38"/>
      <c r="C214" s="185" t="s">
        <v>373</v>
      </c>
      <c r="D214" s="185" t="s">
        <v>137</v>
      </c>
      <c r="E214" s="186" t="s">
        <v>374</v>
      </c>
      <c r="F214" s="187" t="s">
        <v>375</v>
      </c>
      <c r="G214" s="188" t="s">
        <v>208</v>
      </c>
      <c r="H214" s="189">
        <v>8</v>
      </c>
      <c r="I214" s="190"/>
      <c r="J214" s="191">
        <f>ROUND(I214*H214,2)</f>
        <v>0</v>
      </c>
      <c r="K214" s="187" t="s">
        <v>141</v>
      </c>
      <c r="L214" s="58"/>
      <c r="M214" s="192" t="s">
        <v>21</v>
      </c>
      <c r="N214" s="193" t="s">
        <v>43</v>
      </c>
      <c r="O214" s="39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AR214" s="21" t="s">
        <v>229</v>
      </c>
      <c r="AT214" s="21" t="s">
        <v>137</v>
      </c>
      <c r="AU214" s="21" t="s">
        <v>84</v>
      </c>
      <c r="AY214" s="21" t="s">
        <v>134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21" t="s">
        <v>77</v>
      </c>
      <c r="BK214" s="196">
        <f>ROUND(I214*H214,2)</f>
        <v>0</v>
      </c>
      <c r="BL214" s="21" t="s">
        <v>229</v>
      </c>
      <c r="BM214" s="21" t="s">
        <v>376</v>
      </c>
    </row>
    <row r="215" spans="2:51" s="11" customFormat="1" ht="12">
      <c r="B215" s="197"/>
      <c r="C215" s="198"/>
      <c r="D215" s="209" t="s">
        <v>144</v>
      </c>
      <c r="E215" s="210" t="s">
        <v>21</v>
      </c>
      <c r="F215" s="211" t="s">
        <v>377</v>
      </c>
      <c r="G215" s="198"/>
      <c r="H215" s="212">
        <v>8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144</v>
      </c>
      <c r="AU215" s="208" t="s">
        <v>84</v>
      </c>
      <c r="AV215" s="11" t="s">
        <v>84</v>
      </c>
      <c r="AW215" s="11" t="s">
        <v>35</v>
      </c>
      <c r="AX215" s="11" t="s">
        <v>77</v>
      </c>
      <c r="AY215" s="208" t="s">
        <v>134</v>
      </c>
    </row>
    <row r="216" spans="2:65" s="1" customFormat="1" ht="22.5" customHeight="1">
      <c r="B216" s="38"/>
      <c r="C216" s="185" t="s">
        <v>378</v>
      </c>
      <c r="D216" s="185" t="s">
        <v>137</v>
      </c>
      <c r="E216" s="186" t="s">
        <v>379</v>
      </c>
      <c r="F216" s="187" t="s">
        <v>380</v>
      </c>
      <c r="G216" s="188" t="s">
        <v>208</v>
      </c>
      <c r="H216" s="189">
        <v>4</v>
      </c>
      <c r="I216" s="190"/>
      <c r="J216" s="191">
        <f>ROUND(I216*H216,2)</f>
        <v>0</v>
      </c>
      <c r="K216" s="187" t="s">
        <v>141</v>
      </c>
      <c r="L216" s="58"/>
      <c r="M216" s="192" t="s">
        <v>21</v>
      </c>
      <c r="N216" s="193" t="s">
        <v>43</v>
      </c>
      <c r="O216" s="39"/>
      <c r="P216" s="194">
        <f>O216*H216</f>
        <v>0</v>
      </c>
      <c r="Q216" s="194">
        <v>0.00013</v>
      </c>
      <c r="R216" s="194">
        <f>Q216*H216</f>
        <v>0.00052</v>
      </c>
      <c r="S216" s="194">
        <v>0</v>
      </c>
      <c r="T216" s="195">
        <f>S216*H216</f>
        <v>0</v>
      </c>
      <c r="AR216" s="21" t="s">
        <v>229</v>
      </c>
      <c r="AT216" s="21" t="s">
        <v>137</v>
      </c>
      <c r="AU216" s="21" t="s">
        <v>84</v>
      </c>
      <c r="AY216" s="21" t="s">
        <v>134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21" t="s">
        <v>77</v>
      </c>
      <c r="BK216" s="196">
        <f>ROUND(I216*H216,2)</f>
        <v>0</v>
      </c>
      <c r="BL216" s="21" t="s">
        <v>229</v>
      </c>
      <c r="BM216" s="21" t="s">
        <v>381</v>
      </c>
    </row>
    <row r="217" spans="2:51" s="11" customFormat="1" ht="12">
      <c r="B217" s="197"/>
      <c r="C217" s="198"/>
      <c r="D217" s="209" t="s">
        <v>144</v>
      </c>
      <c r="E217" s="210" t="s">
        <v>21</v>
      </c>
      <c r="F217" s="211" t="s">
        <v>142</v>
      </c>
      <c r="G217" s="198"/>
      <c r="H217" s="212">
        <v>4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144</v>
      </c>
      <c r="AU217" s="208" t="s">
        <v>84</v>
      </c>
      <c r="AV217" s="11" t="s">
        <v>84</v>
      </c>
      <c r="AW217" s="11" t="s">
        <v>35</v>
      </c>
      <c r="AX217" s="11" t="s">
        <v>77</v>
      </c>
      <c r="AY217" s="208" t="s">
        <v>134</v>
      </c>
    </row>
    <row r="218" spans="2:65" s="1" customFormat="1" ht="22.5" customHeight="1">
      <c r="B218" s="38"/>
      <c r="C218" s="185" t="s">
        <v>382</v>
      </c>
      <c r="D218" s="185" t="s">
        <v>137</v>
      </c>
      <c r="E218" s="186" t="s">
        <v>383</v>
      </c>
      <c r="F218" s="187" t="s">
        <v>384</v>
      </c>
      <c r="G218" s="188" t="s">
        <v>385</v>
      </c>
      <c r="H218" s="189">
        <v>8</v>
      </c>
      <c r="I218" s="190"/>
      <c r="J218" s="191">
        <f>ROUND(I218*H218,2)</f>
        <v>0</v>
      </c>
      <c r="K218" s="187" t="s">
        <v>141</v>
      </c>
      <c r="L218" s="58"/>
      <c r="M218" s="192" t="s">
        <v>21</v>
      </c>
      <c r="N218" s="193" t="s">
        <v>43</v>
      </c>
      <c r="O218" s="39"/>
      <c r="P218" s="194">
        <f>O218*H218</f>
        <v>0</v>
      </c>
      <c r="Q218" s="194">
        <v>0.00025</v>
      </c>
      <c r="R218" s="194">
        <f>Q218*H218</f>
        <v>0.002</v>
      </c>
      <c r="S218" s="194">
        <v>0</v>
      </c>
      <c r="T218" s="195">
        <f>S218*H218</f>
        <v>0</v>
      </c>
      <c r="AR218" s="21" t="s">
        <v>229</v>
      </c>
      <c r="AT218" s="21" t="s">
        <v>137</v>
      </c>
      <c r="AU218" s="21" t="s">
        <v>84</v>
      </c>
      <c r="AY218" s="21" t="s">
        <v>134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21" t="s">
        <v>77</v>
      </c>
      <c r="BK218" s="196">
        <f>ROUND(I218*H218,2)</f>
        <v>0</v>
      </c>
      <c r="BL218" s="21" t="s">
        <v>229</v>
      </c>
      <c r="BM218" s="21" t="s">
        <v>386</v>
      </c>
    </row>
    <row r="219" spans="2:51" s="11" customFormat="1" ht="12">
      <c r="B219" s="197"/>
      <c r="C219" s="198"/>
      <c r="D219" s="209" t="s">
        <v>144</v>
      </c>
      <c r="E219" s="210" t="s">
        <v>21</v>
      </c>
      <c r="F219" s="211" t="s">
        <v>387</v>
      </c>
      <c r="G219" s="198"/>
      <c r="H219" s="212">
        <v>8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144</v>
      </c>
      <c r="AU219" s="208" t="s">
        <v>84</v>
      </c>
      <c r="AV219" s="11" t="s">
        <v>84</v>
      </c>
      <c r="AW219" s="11" t="s">
        <v>35</v>
      </c>
      <c r="AX219" s="11" t="s">
        <v>77</v>
      </c>
      <c r="AY219" s="208" t="s">
        <v>134</v>
      </c>
    </row>
    <row r="220" spans="2:65" s="1" customFormat="1" ht="31.5" customHeight="1">
      <c r="B220" s="38"/>
      <c r="C220" s="185" t="s">
        <v>388</v>
      </c>
      <c r="D220" s="185" t="s">
        <v>137</v>
      </c>
      <c r="E220" s="186" t="s">
        <v>389</v>
      </c>
      <c r="F220" s="187" t="s">
        <v>390</v>
      </c>
      <c r="G220" s="188" t="s">
        <v>150</v>
      </c>
      <c r="H220" s="189">
        <v>74.925</v>
      </c>
      <c r="I220" s="190"/>
      <c r="J220" s="191">
        <f>ROUND(I220*H220,2)</f>
        <v>0</v>
      </c>
      <c r="K220" s="187" t="s">
        <v>141</v>
      </c>
      <c r="L220" s="58"/>
      <c r="M220" s="192" t="s">
        <v>21</v>
      </c>
      <c r="N220" s="193" t="s">
        <v>43</v>
      </c>
      <c r="O220" s="39"/>
      <c r="P220" s="194">
        <f>O220*H220</f>
        <v>0</v>
      </c>
      <c r="Q220" s="194">
        <v>0.00019</v>
      </c>
      <c r="R220" s="194">
        <f>Q220*H220</f>
        <v>0.01423575</v>
      </c>
      <c r="S220" s="194">
        <v>0</v>
      </c>
      <c r="T220" s="195">
        <f>S220*H220</f>
        <v>0</v>
      </c>
      <c r="AR220" s="21" t="s">
        <v>229</v>
      </c>
      <c r="AT220" s="21" t="s">
        <v>137</v>
      </c>
      <c r="AU220" s="21" t="s">
        <v>84</v>
      </c>
      <c r="AY220" s="21" t="s">
        <v>134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21" t="s">
        <v>77</v>
      </c>
      <c r="BK220" s="196">
        <f>ROUND(I220*H220,2)</f>
        <v>0</v>
      </c>
      <c r="BL220" s="21" t="s">
        <v>229</v>
      </c>
      <c r="BM220" s="21" t="s">
        <v>391</v>
      </c>
    </row>
    <row r="221" spans="2:65" s="1" customFormat="1" ht="31.5" customHeight="1">
      <c r="B221" s="38"/>
      <c r="C221" s="185" t="s">
        <v>392</v>
      </c>
      <c r="D221" s="185" t="s">
        <v>137</v>
      </c>
      <c r="E221" s="186" t="s">
        <v>393</v>
      </c>
      <c r="F221" s="187" t="s">
        <v>394</v>
      </c>
      <c r="G221" s="188" t="s">
        <v>150</v>
      </c>
      <c r="H221" s="189">
        <v>74.925</v>
      </c>
      <c r="I221" s="190"/>
      <c r="J221" s="191">
        <f>ROUND(I221*H221,2)</f>
        <v>0</v>
      </c>
      <c r="K221" s="187" t="s">
        <v>141</v>
      </c>
      <c r="L221" s="58"/>
      <c r="M221" s="192" t="s">
        <v>21</v>
      </c>
      <c r="N221" s="193" t="s">
        <v>43</v>
      </c>
      <c r="O221" s="39"/>
      <c r="P221" s="194">
        <f>O221*H221</f>
        <v>0</v>
      </c>
      <c r="Q221" s="194">
        <v>1E-05</v>
      </c>
      <c r="R221" s="194">
        <f>Q221*H221</f>
        <v>0.00074925</v>
      </c>
      <c r="S221" s="194">
        <v>0</v>
      </c>
      <c r="T221" s="195">
        <f>S221*H221</f>
        <v>0</v>
      </c>
      <c r="AR221" s="21" t="s">
        <v>229</v>
      </c>
      <c r="AT221" s="21" t="s">
        <v>137</v>
      </c>
      <c r="AU221" s="21" t="s">
        <v>84</v>
      </c>
      <c r="AY221" s="21" t="s">
        <v>134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1" t="s">
        <v>77</v>
      </c>
      <c r="BK221" s="196">
        <f>ROUND(I221*H221,2)</f>
        <v>0</v>
      </c>
      <c r="BL221" s="21" t="s">
        <v>229</v>
      </c>
      <c r="BM221" s="21" t="s">
        <v>395</v>
      </c>
    </row>
    <row r="222" spans="2:65" s="1" customFormat="1" ht="31.5" customHeight="1">
      <c r="B222" s="38"/>
      <c r="C222" s="185" t="s">
        <v>396</v>
      </c>
      <c r="D222" s="185" t="s">
        <v>137</v>
      </c>
      <c r="E222" s="186" t="s">
        <v>397</v>
      </c>
      <c r="F222" s="187" t="s">
        <v>398</v>
      </c>
      <c r="G222" s="188" t="s">
        <v>265</v>
      </c>
      <c r="H222" s="189">
        <v>0.071</v>
      </c>
      <c r="I222" s="190"/>
      <c r="J222" s="191">
        <f>ROUND(I222*H222,2)</f>
        <v>0</v>
      </c>
      <c r="K222" s="187" t="s">
        <v>141</v>
      </c>
      <c r="L222" s="58"/>
      <c r="M222" s="192" t="s">
        <v>21</v>
      </c>
      <c r="N222" s="193" t="s">
        <v>43</v>
      </c>
      <c r="O222" s="39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AR222" s="21" t="s">
        <v>229</v>
      </c>
      <c r="AT222" s="21" t="s">
        <v>137</v>
      </c>
      <c r="AU222" s="21" t="s">
        <v>84</v>
      </c>
      <c r="AY222" s="21" t="s">
        <v>134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21" t="s">
        <v>77</v>
      </c>
      <c r="BK222" s="196">
        <f>ROUND(I222*H222,2)</f>
        <v>0</v>
      </c>
      <c r="BL222" s="21" t="s">
        <v>229</v>
      </c>
      <c r="BM222" s="21" t="s">
        <v>399</v>
      </c>
    </row>
    <row r="223" spans="2:63" s="10" customFormat="1" ht="29.85" customHeight="1">
      <c r="B223" s="168"/>
      <c r="C223" s="169"/>
      <c r="D223" s="182" t="s">
        <v>71</v>
      </c>
      <c r="E223" s="183" t="s">
        <v>400</v>
      </c>
      <c r="F223" s="183" t="s">
        <v>401</v>
      </c>
      <c r="G223" s="169"/>
      <c r="H223" s="169"/>
      <c r="I223" s="172"/>
      <c r="J223" s="184">
        <f>BK223</f>
        <v>0</v>
      </c>
      <c r="K223" s="169"/>
      <c r="L223" s="174"/>
      <c r="M223" s="175"/>
      <c r="N223" s="176"/>
      <c r="O223" s="176"/>
      <c r="P223" s="177">
        <f>P224</f>
        <v>0</v>
      </c>
      <c r="Q223" s="176"/>
      <c r="R223" s="177">
        <f>R224</f>
        <v>0</v>
      </c>
      <c r="S223" s="176"/>
      <c r="T223" s="178">
        <f>T224</f>
        <v>0</v>
      </c>
      <c r="AR223" s="179" t="s">
        <v>84</v>
      </c>
      <c r="AT223" s="180" t="s">
        <v>71</v>
      </c>
      <c r="AU223" s="180" t="s">
        <v>77</v>
      </c>
      <c r="AY223" s="179" t="s">
        <v>134</v>
      </c>
      <c r="BK223" s="181">
        <f>BK224</f>
        <v>0</v>
      </c>
    </row>
    <row r="224" spans="2:65" s="1" customFormat="1" ht="22.5" customHeight="1">
      <c r="B224" s="38"/>
      <c r="C224" s="185" t="s">
        <v>402</v>
      </c>
      <c r="D224" s="185" t="s">
        <v>137</v>
      </c>
      <c r="E224" s="186" t="s">
        <v>403</v>
      </c>
      <c r="F224" s="187" t="s">
        <v>404</v>
      </c>
      <c r="G224" s="188" t="s">
        <v>405</v>
      </c>
      <c r="H224" s="189">
        <v>1</v>
      </c>
      <c r="I224" s="190"/>
      <c r="J224" s="191">
        <f>ROUND(I224*H224,2)</f>
        <v>0</v>
      </c>
      <c r="K224" s="187" t="s">
        <v>21</v>
      </c>
      <c r="L224" s="58"/>
      <c r="M224" s="192" t="s">
        <v>21</v>
      </c>
      <c r="N224" s="193" t="s">
        <v>43</v>
      </c>
      <c r="O224" s="39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AR224" s="21" t="s">
        <v>229</v>
      </c>
      <c r="AT224" s="21" t="s">
        <v>137</v>
      </c>
      <c r="AU224" s="21" t="s">
        <v>84</v>
      </c>
      <c r="AY224" s="21" t="s">
        <v>134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21" t="s">
        <v>77</v>
      </c>
      <c r="BK224" s="196">
        <f>ROUND(I224*H224,2)</f>
        <v>0</v>
      </c>
      <c r="BL224" s="21" t="s">
        <v>229</v>
      </c>
      <c r="BM224" s="21" t="s">
        <v>406</v>
      </c>
    </row>
    <row r="225" spans="2:63" s="10" customFormat="1" ht="29.85" customHeight="1">
      <c r="B225" s="168"/>
      <c r="C225" s="169"/>
      <c r="D225" s="182" t="s">
        <v>71</v>
      </c>
      <c r="E225" s="183" t="s">
        <v>407</v>
      </c>
      <c r="F225" s="183" t="s">
        <v>408</v>
      </c>
      <c r="G225" s="169"/>
      <c r="H225" s="169"/>
      <c r="I225" s="172"/>
      <c r="J225" s="184">
        <f>BK225</f>
        <v>0</v>
      </c>
      <c r="K225" s="169"/>
      <c r="L225" s="174"/>
      <c r="M225" s="175"/>
      <c r="N225" s="176"/>
      <c r="O225" s="176"/>
      <c r="P225" s="177">
        <f>SUM(P226:P279)</f>
        <v>0</v>
      </c>
      <c r="Q225" s="176"/>
      <c r="R225" s="177">
        <f>SUM(R226:R279)</f>
        <v>0.45961</v>
      </c>
      <c r="S225" s="176"/>
      <c r="T225" s="178">
        <f>SUM(T226:T279)</f>
        <v>0.61981</v>
      </c>
      <c r="AR225" s="179" t="s">
        <v>84</v>
      </c>
      <c r="AT225" s="180" t="s">
        <v>71</v>
      </c>
      <c r="AU225" s="180" t="s">
        <v>77</v>
      </c>
      <c r="AY225" s="179" t="s">
        <v>134</v>
      </c>
      <c r="BK225" s="181">
        <f>SUM(BK226:BK279)</f>
        <v>0</v>
      </c>
    </row>
    <row r="226" spans="2:65" s="1" customFormat="1" ht="22.5" customHeight="1">
      <c r="B226" s="38"/>
      <c r="C226" s="185" t="s">
        <v>409</v>
      </c>
      <c r="D226" s="185" t="s">
        <v>137</v>
      </c>
      <c r="E226" s="186" t="s">
        <v>410</v>
      </c>
      <c r="F226" s="187" t="s">
        <v>411</v>
      </c>
      <c r="G226" s="188" t="s">
        <v>412</v>
      </c>
      <c r="H226" s="189">
        <v>1</v>
      </c>
      <c r="I226" s="190"/>
      <c r="J226" s="191">
        <f>ROUND(I226*H226,2)</f>
        <v>0</v>
      </c>
      <c r="K226" s="187" t="s">
        <v>141</v>
      </c>
      <c r="L226" s="58"/>
      <c r="M226" s="192" t="s">
        <v>21</v>
      </c>
      <c r="N226" s="193" t="s">
        <v>43</v>
      </c>
      <c r="O226" s="39"/>
      <c r="P226" s="194">
        <f>O226*H226</f>
        <v>0</v>
      </c>
      <c r="Q226" s="194">
        <v>0</v>
      </c>
      <c r="R226" s="194">
        <f>Q226*H226</f>
        <v>0</v>
      </c>
      <c r="S226" s="194">
        <v>0.01933</v>
      </c>
      <c r="T226" s="195">
        <f>S226*H226</f>
        <v>0.01933</v>
      </c>
      <c r="AR226" s="21" t="s">
        <v>229</v>
      </c>
      <c r="AT226" s="21" t="s">
        <v>137</v>
      </c>
      <c r="AU226" s="21" t="s">
        <v>84</v>
      </c>
      <c r="AY226" s="21" t="s">
        <v>134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21" t="s">
        <v>77</v>
      </c>
      <c r="BK226" s="196">
        <f>ROUND(I226*H226,2)</f>
        <v>0</v>
      </c>
      <c r="BL226" s="21" t="s">
        <v>229</v>
      </c>
      <c r="BM226" s="21" t="s">
        <v>413</v>
      </c>
    </row>
    <row r="227" spans="2:51" s="11" customFormat="1" ht="12">
      <c r="B227" s="197"/>
      <c r="C227" s="198"/>
      <c r="D227" s="209" t="s">
        <v>144</v>
      </c>
      <c r="E227" s="210" t="s">
        <v>21</v>
      </c>
      <c r="F227" s="211" t="s">
        <v>414</v>
      </c>
      <c r="G227" s="198"/>
      <c r="H227" s="212">
        <v>1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144</v>
      </c>
      <c r="AU227" s="208" t="s">
        <v>84</v>
      </c>
      <c r="AV227" s="11" t="s">
        <v>84</v>
      </c>
      <c r="AW227" s="11" t="s">
        <v>35</v>
      </c>
      <c r="AX227" s="11" t="s">
        <v>72</v>
      </c>
      <c r="AY227" s="208" t="s">
        <v>134</v>
      </c>
    </row>
    <row r="228" spans="2:65" s="1" customFormat="1" ht="22.5" customHeight="1">
      <c r="B228" s="38"/>
      <c r="C228" s="185" t="s">
        <v>415</v>
      </c>
      <c r="D228" s="185" t="s">
        <v>137</v>
      </c>
      <c r="E228" s="186" t="s">
        <v>416</v>
      </c>
      <c r="F228" s="187" t="s">
        <v>417</v>
      </c>
      <c r="G228" s="188" t="s">
        <v>412</v>
      </c>
      <c r="H228" s="189">
        <v>5</v>
      </c>
      <c r="I228" s="190"/>
      <c r="J228" s="191">
        <f>ROUND(I228*H228,2)</f>
        <v>0</v>
      </c>
      <c r="K228" s="187" t="s">
        <v>141</v>
      </c>
      <c r="L228" s="58"/>
      <c r="M228" s="192" t="s">
        <v>21</v>
      </c>
      <c r="N228" s="193" t="s">
        <v>43</v>
      </c>
      <c r="O228" s="39"/>
      <c r="P228" s="194">
        <f>O228*H228</f>
        <v>0</v>
      </c>
      <c r="Q228" s="194">
        <v>0.0232</v>
      </c>
      <c r="R228" s="194">
        <f>Q228*H228</f>
        <v>0.11599999999999999</v>
      </c>
      <c r="S228" s="194">
        <v>0</v>
      </c>
      <c r="T228" s="195">
        <f>S228*H228</f>
        <v>0</v>
      </c>
      <c r="AR228" s="21" t="s">
        <v>229</v>
      </c>
      <c r="AT228" s="21" t="s">
        <v>137</v>
      </c>
      <c r="AU228" s="21" t="s">
        <v>84</v>
      </c>
      <c r="AY228" s="21" t="s">
        <v>134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21" t="s">
        <v>77</v>
      </c>
      <c r="BK228" s="196">
        <f>ROUND(I228*H228,2)</f>
        <v>0</v>
      </c>
      <c r="BL228" s="21" t="s">
        <v>229</v>
      </c>
      <c r="BM228" s="21" t="s">
        <v>418</v>
      </c>
    </row>
    <row r="229" spans="2:51" s="11" customFormat="1" ht="12">
      <c r="B229" s="197"/>
      <c r="C229" s="198"/>
      <c r="D229" s="199" t="s">
        <v>144</v>
      </c>
      <c r="E229" s="200" t="s">
        <v>21</v>
      </c>
      <c r="F229" s="201" t="s">
        <v>216</v>
      </c>
      <c r="G229" s="198"/>
      <c r="H229" s="202">
        <v>2</v>
      </c>
      <c r="I229" s="203"/>
      <c r="J229" s="198"/>
      <c r="K229" s="198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144</v>
      </c>
      <c r="AU229" s="208" t="s">
        <v>84</v>
      </c>
      <c r="AV229" s="11" t="s">
        <v>84</v>
      </c>
      <c r="AW229" s="11" t="s">
        <v>35</v>
      </c>
      <c r="AX229" s="11" t="s">
        <v>72</v>
      </c>
      <c r="AY229" s="208" t="s">
        <v>134</v>
      </c>
    </row>
    <row r="230" spans="2:51" s="11" customFormat="1" ht="12">
      <c r="B230" s="197"/>
      <c r="C230" s="198"/>
      <c r="D230" s="199" t="s">
        <v>144</v>
      </c>
      <c r="E230" s="200" t="s">
        <v>21</v>
      </c>
      <c r="F230" s="201" t="s">
        <v>217</v>
      </c>
      <c r="G230" s="198"/>
      <c r="H230" s="202">
        <v>1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144</v>
      </c>
      <c r="AU230" s="208" t="s">
        <v>84</v>
      </c>
      <c r="AV230" s="11" t="s">
        <v>84</v>
      </c>
      <c r="AW230" s="11" t="s">
        <v>35</v>
      </c>
      <c r="AX230" s="11" t="s">
        <v>72</v>
      </c>
      <c r="AY230" s="208" t="s">
        <v>134</v>
      </c>
    </row>
    <row r="231" spans="2:51" s="11" customFormat="1" ht="12">
      <c r="B231" s="197"/>
      <c r="C231" s="198"/>
      <c r="D231" s="199" t="s">
        <v>144</v>
      </c>
      <c r="E231" s="200" t="s">
        <v>21</v>
      </c>
      <c r="F231" s="201" t="s">
        <v>218</v>
      </c>
      <c r="G231" s="198"/>
      <c r="H231" s="202">
        <v>1</v>
      </c>
      <c r="I231" s="203"/>
      <c r="J231" s="198"/>
      <c r="K231" s="198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144</v>
      </c>
      <c r="AU231" s="208" t="s">
        <v>84</v>
      </c>
      <c r="AV231" s="11" t="s">
        <v>84</v>
      </c>
      <c r="AW231" s="11" t="s">
        <v>35</v>
      </c>
      <c r="AX231" s="11" t="s">
        <v>72</v>
      </c>
      <c r="AY231" s="208" t="s">
        <v>134</v>
      </c>
    </row>
    <row r="232" spans="2:51" s="11" customFormat="1" ht="12">
      <c r="B232" s="197"/>
      <c r="C232" s="198"/>
      <c r="D232" s="209" t="s">
        <v>144</v>
      </c>
      <c r="E232" s="210" t="s">
        <v>21</v>
      </c>
      <c r="F232" s="211" t="s">
        <v>419</v>
      </c>
      <c r="G232" s="198"/>
      <c r="H232" s="212">
        <v>1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144</v>
      </c>
      <c r="AU232" s="208" t="s">
        <v>84</v>
      </c>
      <c r="AV232" s="11" t="s">
        <v>84</v>
      </c>
      <c r="AW232" s="11" t="s">
        <v>35</v>
      </c>
      <c r="AX232" s="11" t="s">
        <v>72</v>
      </c>
      <c r="AY232" s="208" t="s">
        <v>134</v>
      </c>
    </row>
    <row r="233" spans="2:65" s="1" customFormat="1" ht="22.5" customHeight="1">
      <c r="B233" s="38"/>
      <c r="C233" s="185" t="s">
        <v>420</v>
      </c>
      <c r="D233" s="185" t="s">
        <v>137</v>
      </c>
      <c r="E233" s="186" t="s">
        <v>421</v>
      </c>
      <c r="F233" s="187" t="s">
        <v>422</v>
      </c>
      <c r="G233" s="188" t="s">
        <v>412</v>
      </c>
      <c r="H233" s="189">
        <v>4</v>
      </c>
      <c r="I233" s="190"/>
      <c r="J233" s="191">
        <f>ROUND(I233*H233,2)</f>
        <v>0</v>
      </c>
      <c r="K233" s="187" t="s">
        <v>141</v>
      </c>
      <c r="L233" s="58"/>
      <c r="M233" s="192" t="s">
        <v>21</v>
      </c>
      <c r="N233" s="193" t="s">
        <v>43</v>
      </c>
      <c r="O233" s="39"/>
      <c r="P233" s="194">
        <f>O233*H233</f>
        <v>0</v>
      </c>
      <c r="Q233" s="194">
        <v>0</v>
      </c>
      <c r="R233" s="194">
        <f>Q233*H233</f>
        <v>0</v>
      </c>
      <c r="S233" s="194">
        <v>0.0172</v>
      </c>
      <c r="T233" s="195">
        <f>S233*H233</f>
        <v>0.0688</v>
      </c>
      <c r="AR233" s="21" t="s">
        <v>229</v>
      </c>
      <c r="AT233" s="21" t="s">
        <v>137</v>
      </c>
      <c r="AU233" s="21" t="s">
        <v>84</v>
      </c>
      <c r="AY233" s="21" t="s">
        <v>134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21" t="s">
        <v>77</v>
      </c>
      <c r="BK233" s="196">
        <f>ROUND(I233*H233,2)</f>
        <v>0</v>
      </c>
      <c r="BL233" s="21" t="s">
        <v>229</v>
      </c>
      <c r="BM233" s="21" t="s">
        <v>423</v>
      </c>
    </row>
    <row r="234" spans="2:51" s="11" customFormat="1" ht="12">
      <c r="B234" s="197"/>
      <c r="C234" s="198"/>
      <c r="D234" s="209" t="s">
        <v>144</v>
      </c>
      <c r="E234" s="210" t="s">
        <v>21</v>
      </c>
      <c r="F234" s="211" t="s">
        <v>258</v>
      </c>
      <c r="G234" s="198"/>
      <c r="H234" s="212">
        <v>4</v>
      </c>
      <c r="I234" s="203"/>
      <c r="J234" s="198"/>
      <c r="K234" s="198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144</v>
      </c>
      <c r="AU234" s="208" t="s">
        <v>84</v>
      </c>
      <c r="AV234" s="11" t="s">
        <v>84</v>
      </c>
      <c r="AW234" s="11" t="s">
        <v>35</v>
      </c>
      <c r="AX234" s="11" t="s">
        <v>77</v>
      </c>
      <c r="AY234" s="208" t="s">
        <v>134</v>
      </c>
    </row>
    <row r="235" spans="2:65" s="1" customFormat="1" ht="22.5" customHeight="1">
      <c r="B235" s="38"/>
      <c r="C235" s="185" t="s">
        <v>424</v>
      </c>
      <c r="D235" s="185" t="s">
        <v>137</v>
      </c>
      <c r="E235" s="186" t="s">
        <v>425</v>
      </c>
      <c r="F235" s="187" t="s">
        <v>426</v>
      </c>
      <c r="G235" s="188" t="s">
        <v>412</v>
      </c>
      <c r="H235" s="189">
        <v>7</v>
      </c>
      <c r="I235" s="190"/>
      <c r="J235" s="191">
        <f>ROUND(I235*H235,2)</f>
        <v>0</v>
      </c>
      <c r="K235" s="187" t="s">
        <v>141</v>
      </c>
      <c r="L235" s="58"/>
      <c r="M235" s="192" t="s">
        <v>21</v>
      </c>
      <c r="N235" s="193" t="s">
        <v>43</v>
      </c>
      <c r="O235" s="39"/>
      <c r="P235" s="194">
        <f>O235*H235</f>
        <v>0</v>
      </c>
      <c r="Q235" s="194">
        <v>0</v>
      </c>
      <c r="R235" s="194">
        <f>Q235*H235</f>
        <v>0</v>
      </c>
      <c r="S235" s="194">
        <v>0.01946</v>
      </c>
      <c r="T235" s="195">
        <f>S235*H235</f>
        <v>0.13622</v>
      </c>
      <c r="AR235" s="21" t="s">
        <v>229</v>
      </c>
      <c r="AT235" s="21" t="s">
        <v>137</v>
      </c>
      <c r="AU235" s="21" t="s">
        <v>84</v>
      </c>
      <c r="AY235" s="21" t="s">
        <v>134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21" t="s">
        <v>77</v>
      </c>
      <c r="BK235" s="196">
        <f>ROUND(I235*H235,2)</f>
        <v>0</v>
      </c>
      <c r="BL235" s="21" t="s">
        <v>229</v>
      </c>
      <c r="BM235" s="21" t="s">
        <v>427</v>
      </c>
    </row>
    <row r="236" spans="2:51" s="11" customFormat="1" ht="12">
      <c r="B236" s="197"/>
      <c r="C236" s="198"/>
      <c r="D236" s="199" t="s">
        <v>144</v>
      </c>
      <c r="E236" s="200" t="s">
        <v>21</v>
      </c>
      <c r="F236" s="201" t="s">
        <v>428</v>
      </c>
      <c r="G236" s="198"/>
      <c r="H236" s="202">
        <v>3</v>
      </c>
      <c r="I236" s="203"/>
      <c r="J236" s="198"/>
      <c r="K236" s="198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144</v>
      </c>
      <c r="AU236" s="208" t="s">
        <v>84</v>
      </c>
      <c r="AV236" s="11" t="s">
        <v>84</v>
      </c>
      <c r="AW236" s="11" t="s">
        <v>35</v>
      </c>
      <c r="AX236" s="11" t="s">
        <v>72</v>
      </c>
      <c r="AY236" s="208" t="s">
        <v>134</v>
      </c>
    </row>
    <row r="237" spans="2:51" s="11" customFormat="1" ht="12">
      <c r="B237" s="197"/>
      <c r="C237" s="198"/>
      <c r="D237" s="199" t="s">
        <v>144</v>
      </c>
      <c r="E237" s="200" t="s">
        <v>21</v>
      </c>
      <c r="F237" s="201" t="s">
        <v>429</v>
      </c>
      <c r="G237" s="198"/>
      <c r="H237" s="202">
        <v>3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144</v>
      </c>
      <c r="AU237" s="208" t="s">
        <v>84</v>
      </c>
      <c r="AV237" s="11" t="s">
        <v>84</v>
      </c>
      <c r="AW237" s="11" t="s">
        <v>35</v>
      </c>
      <c r="AX237" s="11" t="s">
        <v>72</v>
      </c>
      <c r="AY237" s="208" t="s">
        <v>134</v>
      </c>
    </row>
    <row r="238" spans="2:51" s="11" customFormat="1" ht="12">
      <c r="B238" s="197"/>
      <c r="C238" s="198"/>
      <c r="D238" s="209" t="s">
        <v>144</v>
      </c>
      <c r="E238" s="210" t="s">
        <v>21</v>
      </c>
      <c r="F238" s="211" t="s">
        <v>218</v>
      </c>
      <c r="G238" s="198"/>
      <c r="H238" s="212">
        <v>1</v>
      </c>
      <c r="I238" s="203"/>
      <c r="J238" s="198"/>
      <c r="K238" s="198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144</v>
      </c>
      <c r="AU238" s="208" t="s">
        <v>84</v>
      </c>
      <c r="AV238" s="11" t="s">
        <v>84</v>
      </c>
      <c r="AW238" s="11" t="s">
        <v>35</v>
      </c>
      <c r="AX238" s="11" t="s">
        <v>72</v>
      </c>
      <c r="AY238" s="208" t="s">
        <v>134</v>
      </c>
    </row>
    <row r="239" spans="2:65" s="1" customFormat="1" ht="31.5" customHeight="1">
      <c r="B239" s="38"/>
      <c r="C239" s="185" t="s">
        <v>430</v>
      </c>
      <c r="D239" s="185" t="s">
        <v>137</v>
      </c>
      <c r="E239" s="186" t="s">
        <v>431</v>
      </c>
      <c r="F239" s="187" t="s">
        <v>432</v>
      </c>
      <c r="G239" s="188" t="s">
        <v>412</v>
      </c>
      <c r="H239" s="189">
        <v>9</v>
      </c>
      <c r="I239" s="190"/>
      <c r="J239" s="191">
        <f>ROUND(I239*H239,2)</f>
        <v>0</v>
      </c>
      <c r="K239" s="187" t="s">
        <v>141</v>
      </c>
      <c r="L239" s="58"/>
      <c r="M239" s="192" t="s">
        <v>21</v>
      </c>
      <c r="N239" s="193" t="s">
        <v>43</v>
      </c>
      <c r="O239" s="39"/>
      <c r="P239" s="194">
        <f>O239*H239</f>
        <v>0</v>
      </c>
      <c r="Q239" s="194">
        <v>0.01726</v>
      </c>
      <c r="R239" s="194">
        <f>Q239*H239</f>
        <v>0.15534</v>
      </c>
      <c r="S239" s="194">
        <v>0</v>
      </c>
      <c r="T239" s="195">
        <f>S239*H239</f>
        <v>0</v>
      </c>
      <c r="AR239" s="21" t="s">
        <v>229</v>
      </c>
      <c r="AT239" s="21" t="s">
        <v>137</v>
      </c>
      <c r="AU239" s="21" t="s">
        <v>84</v>
      </c>
      <c r="AY239" s="21" t="s">
        <v>134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21" t="s">
        <v>77</v>
      </c>
      <c r="BK239" s="196">
        <f>ROUND(I239*H239,2)</f>
        <v>0</v>
      </c>
      <c r="BL239" s="21" t="s">
        <v>229</v>
      </c>
      <c r="BM239" s="21" t="s">
        <v>433</v>
      </c>
    </row>
    <row r="240" spans="2:51" s="11" customFormat="1" ht="12">
      <c r="B240" s="197"/>
      <c r="C240" s="198"/>
      <c r="D240" s="199" t="s">
        <v>144</v>
      </c>
      <c r="E240" s="200" t="s">
        <v>21</v>
      </c>
      <c r="F240" s="201" t="s">
        <v>258</v>
      </c>
      <c r="G240" s="198"/>
      <c r="H240" s="202">
        <v>4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144</v>
      </c>
      <c r="AU240" s="208" t="s">
        <v>84</v>
      </c>
      <c r="AV240" s="11" t="s">
        <v>84</v>
      </c>
      <c r="AW240" s="11" t="s">
        <v>35</v>
      </c>
      <c r="AX240" s="11" t="s">
        <v>72</v>
      </c>
      <c r="AY240" s="208" t="s">
        <v>134</v>
      </c>
    </row>
    <row r="241" spans="2:51" s="11" customFormat="1" ht="12">
      <c r="B241" s="197"/>
      <c r="C241" s="198"/>
      <c r="D241" s="199" t="s">
        <v>144</v>
      </c>
      <c r="E241" s="200" t="s">
        <v>21</v>
      </c>
      <c r="F241" s="201" t="s">
        <v>429</v>
      </c>
      <c r="G241" s="198"/>
      <c r="H241" s="202">
        <v>3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144</v>
      </c>
      <c r="AU241" s="208" t="s">
        <v>84</v>
      </c>
      <c r="AV241" s="11" t="s">
        <v>84</v>
      </c>
      <c r="AW241" s="11" t="s">
        <v>35</v>
      </c>
      <c r="AX241" s="11" t="s">
        <v>72</v>
      </c>
      <c r="AY241" s="208" t="s">
        <v>134</v>
      </c>
    </row>
    <row r="242" spans="2:51" s="11" customFormat="1" ht="12">
      <c r="B242" s="197"/>
      <c r="C242" s="198"/>
      <c r="D242" s="199" t="s">
        <v>144</v>
      </c>
      <c r="E242" s="200" t="s">
        <v>21</v>
      </c>
      <c r="F242" s="201" t="s">
        <v>218</v>
      </c>
      <c r="G242" s="198"/>
      <c r="H242" s="202">
        <v>1</v>
      </c>
      <c r="I242" s="203"/>
      <c r="J242" s="198"/>
      <c r="K242" s="198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144</v>
      </c>
      <c r="AU242" s="208" t="s">
        <v>84</v>
      </c>
      <c r="AV242" s="11" t="s">
        <v>84</v>
      </c>
      <c r="AW242" s="11" t="s">
        <v>35</v>
      </c>
      <c r="AX242" s="11" t="s">
        <v>72</v>
      </c>
      <c r="AY242" s="208" t="s">
        <v>134</v>
      </c>
    </row>
    <row r="243" spans="2:51" s="11" customFormat="1" ht="12">
      <c r="B243" s="197"/>
      <c r="C243" s="198"/>
      <c r="D243" s="209" t="s">
        <v>144</v>
      </c>
      <c r="E243" s="210" t="s">
        <v>21</v>
      </c>
      <c r="F243" s="211" t="s">
        <v>419</v>
      </c>
      <c r="G243" s="198"/>
      <c r="H243" s="212">
        <v>1</v>
      </c>
      <c r="I243" s="203"/>
      <c r="J243" s="198"/>
      <c r="K243" s="198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144</v>
      </c>
      <c r="AU243" s="208" t="s">
        <v>84</v>
      </c>
      <c r="AV243" s="11" t="s">
        <v>84</v>
      </c>
      <c r="AW243" s="11" t="s">
        <v>35</v>
      </c>
      <c r="AX243" s="11" t="s">
        <v>72</v>
      </c>
      <c r="AY243" s="208" t="s">
        <v>134</v>
      </c>
    </row>
    <row r="244" spans="2:65" s="1" customFormat="1" ht="22.5" customHeight="1">
      <c r="B244" s="38"/>
      <c r="C244" s="185" t="s">
        <v>434</v>
      </c>
      <c r="D244" s="185" t="s">
        <v>137</v>
      </c>
      <c r="E244" s="186" t="s">
        <v>435</v>
      </c>
      <c r="F244" s="187" t="s">
        <v>436</v>
      </c>
      <c r="G244" s="188" t="s">
        <v>412</v>
      </c>
      <c r="H244" s="189">
        <v>1</v>
      </c>
      <c r="I244" s="190"/>
      <c r="J244" s="191">
        <f>ROUND(I244*H244,2)</f>
        <v>0</v>
      </c>
      <c r="K244" s="187" t="s">
        <v>141</v>
      </c>
      <c r="L244" s="58"/>
      <c r="M244" s="192" t="s">
        <v>21</v>
      </c>
      <c r="N244" s="193" t="s">
        <v>43</v>
      </c>
      <c r="O244" s="39"/>
      <c r="P244" s="194">
        <f>O244*H244</f>
        <v>0</v>
      </c>
      <c r="Q244" s="194">
        <v>0.01745</v>
      </c>
      <c r="R244" s="194">
        <f>Q244*H244</f>
        <v>0.01745</v>
      </c>
      <c r="S244" s="194">
        <v>0</v>
      </c>
      <c r="T244" s="195">
        <f>S244*H244</f>
        <v>0</v>
      </c>
      <c r="AR244" s="21" t="s">
        <v>229</v>
      </c>
      <c r="AT244" s="21" t="s">
        <v>137</v>
      </c>
      <c r="AU244" s="21" t="s">
        <v>84</v>
      </c>
      <c r="AY244" s="21" t="s">
        <v>134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21" t="s">
        <v>77</v>
      </c>
      <c r="BK244" s="196">
        <f>ROUND(I244*H244,2)</f>
        <v>0</v>
      </c>
      <c r="BL244" s="21" t="s">
        <v>229</v>
      </c>
      <c r="BM244" s="21" t="s">
        <v>437</v>
      </c>
    </row>
    <row r="245" spans="2:51" s="11" customFormat="1" ht="12">
      <c r="B245" s="197"/>
      <c r="C245" s="198"/>
      <c r="D245" s="209" t="s">
        <v>144</v>
      </c>
      <c r="E245" s="210" t="s">
        <v>21</v>
      </c>
      <c r="F245" s="211" t="s">
        <v>414</v>
      </c>
      <c r="G245" s="198"/>
      <c r="H245" s="212">
        <v>1</v>
      </c>
      <c r="I245" s="203"/>
      <c r="J245" s="198"/>
      <c r="K245" s="198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144</v>
      </c>
      <c r="AU245" s="208" t="s">
        <v>84</v>
      </c>
      <c r="AV245" s="11" t="s">
        <v>84</v>
      </c>
      <c r="AW245" s="11" t="s">
        <v>35</v>
      </c>
      <c r="AX245" s="11" t="s">
        <v>77</v>
      </c>
      <c r="AY245" s="208" t="s">
        <v>134</v>
      </c>
    </row>
    <row r="246" spans="2:65" s="1" customFormat="1" ht="22.5" customHeight="1">
      <c r="B246" s="38"/>
      <c r="C246" s="185" t="s">
        <v>438</v>
      </c>
      <c r="D246" s="185" t="s">
        <v>137</v>
      </c>
      <c r="E246" s="186" t="s">
        <v>439</v>
      </c>
      <c r="F246" s="187" t="s">
        <v>440</v>
      </c>
      <c r="G246" s="188" t="s">
        <v>412</v>
      </c>
      <c r="H246" s="189">
        <v>1</v>
      </c>
      <c r="I246" s="190"/>
      <c r="J246" s="191">
        <f>ROUND(I246*H246,2)</f>
        <v>0</v>
      </c>
      <c r="K246" s="187" t="s">
        <v>141</v>
      </c>
      <c r="L246" s="58"/>
      <c r="M246" s="192" t="s">
        <v>21</v>
      </c>
      <c r="N246" s="193" t="s">
        <v>43</v>
      </c>
      <c r="O246" s="39"/>
      <c r="P246" s="194">
        <f>O246*H246</f>
        <v>0</v>
      </c>
      <c r="Q246" s="194">
        <v>0</v>
      </c>
      <c r="R246" s="194">
        <f>Q246*H246</f>
        <v>0</v>
      </c>
      <c r="S246" s="194">
        <v>0.088</v>
      </c>
      <c r="T246" s="195">
        <f>S246*H246</f>
        <v>0.088</v>
      </c>
      <c r="AR246" s="21" t="s">
        <v>229</v>
      </c>
      <c r="AT246" s="21" t="s">
        <v>137</v>
      </c>
      <c r="AU246" s="21" t="s">
        <v>84</v>
      </c>
      <c r="AY246" s="21" t="s">
        <v>134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21" t="s">
        <v>77</v>
      </c>
      <c r="BK246" s="196">
        <f>ROUND(I246*H246,2)</f>
        <v>0</v>
      </c>
      <c r="BL246" s="21" t="s">
        <v>229</v>
      </c>
      <c r="BM246" s="21" t="s">
        <v>441</v>
      </c>
    </row>
    <row r="247" spans="2:51" s="11" customFormat="1" ht="12">
      <c r="B247" s="197"/>
      <c r="C247" s="198"/>
      <c r="D247" s="209" t="s">
        <v>144</v>
      </c>
      <c r="E247" s="210" t="s">
        <v>21</v>
      </c>
      <c r="F247" s="211" t="s">
        <v>414</v>
      </c>
      <c r="G247" s="198"/>
      <c r="H247" s="212">
        <v>1</v>
      </c>
      <c r="I247" s="203"/>
      <c r="J247" s="198"/>
      <c r="K247" s="198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144</v>
      </c>
      <c r="AU247" s="208" t="s">
        <v>84</v>
      </c>
      <c r="AV247" s="11" t="s">
        <v>84</v>
      </c>
      <c r="AW247" s="11" t="s">
        <v>35</v>
      </c>
      <c r="AX247" s="11" t="s">
        <v>77</v>
      </c>
      <c r="AY247" s="208" t="s">
        <v>134</v>
      </c>
    </row>
    <row r="248" spans="2:65" s="1" customFormat="1" ht="22.5" customHeight="1">
      <c r="B248" s="38"/>
      <c r="C248" s="185" t="s">
        <v>442</v>
      </c>
      <c r="D248" s="185" t="s">
        <v>137</v>
      </c>
      <c r="E248" s="186" t="s">
        <v>443</v>
      </c>
      <c r="F248" s="187" t="s">
        <v>444</v>
      </c>
      <c r="G248" s="188" t="s">
        <v>412</v>
      </c>
      <c r="H248" s="189">
        <v>1</v>
      </c>
      <c r="I248" s="190"/>
      <c r="J248" s="191">
        <f>ROUND(I248*H248,2)</f>
        <v>0</v>
      </c>
      <c r="K248" s="187" t="s">
        <v>141</v>
      </c>
      <c r="L248" s="58"/>
      <c r="M248" s="192" t="s">
        <v>21</v>
      </c>
      <c r="N248" s="193" t="s">
        <v>43</v>
      </c>
      <c r="O248" s="39"/>
      <c r="P248" s="194">
        <f>O248*H248</f>
        <v>0</v>
      </c>
      <c r="Q248" s="194">
        <v>0</v>
      </c>
      <c r="R248" s="194">
        <f>Q248*H248</f>
        <v>0</v>
      </c>
      <c r="S248" s="194">
        <v>0.0245</v>
      </c>
      <c r="T248" s="195">
        <f>S248*H248</f>
        <v>0.0245</v>
      </c>
      <c r="AR248" s="21" t="s">
        <v>229</v>
      </c>
      <c r="AT248" s="21" t="s">
        <v>137</v>
      </c>
      <c r="AU248" s="21" t="s">
        <v>84</v>
      </c>
      <c r="AY248" s="21" t="s">
        <v>134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21" t="s">
        <v>77</v>
      </c>
      <c r="BK248" s="196">
        <f>ROUND(I248*H248,2)</f>
        <v>0</v>
      </c>
      <c r="BL248" s="21" t="s">
        <v>229</v>
      </c>
      <c r="BM248" s="21" t="s">
        <v>445</v>
      </c>
    </row>
    <row r="249" spans="2:51" s="11" customFormat="1" ht="12">
      <c r="B249" s="197"/>
      <c r="C249" s="198"/>
      <c r="D249" s="209" t="s">
        <v>144</v>
      </c>
      <c r="E249" s="210" t="s">
        <v>21</v>
      </c>
      <c r="F249" s="211" t="s">
        <v>414</v>
      </c>
      <c r="G249" s="198"/>
      <c r="H249" s="212">
        <v>1</v>
      </c>
      <c r="I249" s="203"/>
      <c r="J249" s="198"/>
      <c r="K249" s="198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144</v>
      </c>
      <c r="AU249" s="208" t="s">
        <v>84</v>
      </c>
      <c r="AV249" s="11" t="s">
        <v>84</v>
      </c>
      <c r="AW249" s="11" t="s">
        <v>35</v>
      </c>
      <c r="AX249" s="11" t="s">
        <v>77</v>
      </c>
      <c r="AY249" s="208" t="s">
        <v>134</v>
      </c>
    </row>
    <row r="250" spans="2:65" s="1" customFormat="1" ht="31.5" customHeight="1">
      <c r="B250" s="38"/>
      <c r="C250" s="185" t="s">
        <v>446</v>
      </c>
      <c r="D250" s="185" t="s">
        <v>137</v>
      </c>
      <c r="E250" s="186" t="s">
        <v>447</v>
      </c>
      <c r="F250" s="187" t="s">
        <v>448</v>
      </c>
      <c r="G250" s="188" t="s">
        <v>412</v>
      </c>
      <c r="H250" s="189">
        <v>1</v>
      </c>
      <c r="I250" s="190"/>
      <c r="J250" s="191">
        <f>ROUND(I250*H250,2)</f>
        <v>0</v>
      </c>
      <c r="K250" s="187" t="s">
        <v>141</v>
      </c>
      <c r="L250" s="58"/>
      <c r="M250" s="192" t="s">
        <v>21</v>
      </c>
      <c r="N250" s="193" t="s">
        <v>43</v>
      </c>
      <c r="O250" s="39"/>
      <c r="P250" s="194">
        <f>O250*H250</f>
        <v>0</v>
      </c>
      <c r="Q250" s="194">
        <v>0.01188</v>
      </c>
      <c r="R250" s="194">
        <f>Q250*H250</f>
        <v>0.01188</v>
      </c>
      <c r="S250" s="194">
        <v>0</v>
      </c>
      <c r="T250" s="195">
        <f>S250*H250</f>
        <v>0</v>
      </c>
      <c r="AR250" s="21" t="s">
        <v>229</v>
      </c>
      <c r="AT250" s="21" t="s">
        <v>137</v>
      </c>
      <c r="AU250" s="21" t="s">
        <v>84</v>
      </c>
      <c r="AY250" s="21" t="s">
        <v>134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21" t="s">
        <v>77</v>
      </c>
      <c r="BK250" s="196">
        <f>ROUND(I250*H250,2)</f>
        <v>0</v>
      </c>
      <c r="BL250" s="21" t="s">
        <v>229</v>
      </c>
      <c r="BM250" s="21" t="s">
        <v>449</v>
      </c>
    </row>
    <row r="251" spans="2:65" s="1" customFormat="1" ht="31.5" customHeight="1">
      <c r="B251" s="38"/>
      <c r="C251" s="185" t="s">
        <v>450</v>
      </c>
      <c r="D251" s="185" t="s">
        <v>137</v>
      </c>
      <c r="E251" s="186" t="s">
        <v>451</v>
      </c>
      <c r="F251" s="187" t="s">
        <v>452</v>
      </c>
      <c r="G251" s="188" t="s">
        <v>412</v>
      </c>
      <c r="H251" s="189">
        <v>1</v>
      </c>
      <c r="I251" s="190"/>
      <c r="J251" s="191">
        <f>ROUND(I251*H251,2)</f>
        <v>0</v>
      </c>
      <c r="K251" s="187" t="s">
        <v>141</v>
      </c>
      <c r="L251" s="58"/>
      <c r="M251" s="192" t="s">
        <v>21</v>
      </c>
      <c r="N251" s="193" t="s">
        <v>43</v>
      </c>
      <c r="O251" s="39"/>
      <c r="P251" s="194">
        <f>O251*H251</f>
        <v>0</v>
      </c>
      <c r="Q251" s="194">
        <v>0.01034</v>
      </c>
      <c r="R251" s="194">
        <f>Q251*H251</f>
        <v>0.01034</v>
      </c>
      <c r="S251" s="194">
        <v>0</v>
      </c>
      <c r="T251" s="195">
        <f>S251*H251</f>
        <v>0</v>
      </c>
      <c r="AR251" s="21" t="s">
        <v>229</v>
      </c>
      <c r="AT251" s="21" t="s">
        <v>137</v>
      </c>
      <c r="AU251" s="21" t="s">
        <v>84</v>
      </c>
      <c r="AY251" s="21" t="s">
        <v>134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21" t="s">
        <v>77</v>
      </c>
      <c r="BK251" s="196">
        <f>ROUND(I251*H251,2)</f>
        <v>0</v>
      </c>
      <c r="BL251" s="21" t="s">
        <v>229</v>
      </c>
      <c r="BM251" s="21" t="s">
        <v>453</v>
      </c>
    </row>
    <row r="252" spans="2:65" s="1" customFormat="1" ht="22.5" customHeight="1">
      <c r="B252" s="38"/>
      <c r="C252" s="185" t="s">
        <v>454</v>
      </c>
      <c r="D252" s="185" t="s">
        <v>137</v>
      </c>
      <c r="E252" s="186" t="s">
        <v>455</v>
      </c>
      <c r="F252" s="187" t="s">
        <v>456</v>
      </c>
      <c r="G252" s="188" t="s">
        <v>412</v>
      </c>
      <c r="H252" s="189">
        <v>4</v>
      </c>
      <c r="I252" s="190"/>
      <c r="J252" s="191">
        <f>ROUND(I252*H252,2)</f>
        <v>0</v>
      </c>
      <c r="K252" s="187" t="s">
        <v>141</v>
      </c>
      <c r="L252" s="58"/>
      <c r="M252" s="192" t="s">
        <v>21</v>
      </c>
      <c r="N252" s="193" t="s">
        <v>43</v>
      </c>
      <c r="O252" s="39"/>
      <c r="P252" s="194">
        <f>O252*H252</f>
        <v>0</v>
      </c>
      <c r="Q252" s="194">
        <v>0.0013</v>
      </c>
      <c r="R252" s="194">
        <f>Q252*H252</f>
        <v>0.0052</v>
      </c>
      <c r="S252" s="194">
        <v>0</v>
      </c>
      <c r="T252" s="195">
        <f>S252*H252</f>
        <v>0</v>
      </c>
      <c r="AR252" s="21" t="s">
        <v>229</v>
      </c>
      <c r="AT252" s="21" t="s">
        <v>137</v>
      </c>
      <c r="AU252" s="21" t="s">
        <v>84</v>
      </c>
      <c r="AY252" s="21" t="s">
        <v>134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21" t="s">
        <v>77</v>
      </c>
      <c r="BK252" s="196">
        <f>ROUND(I252*H252,2)</f>
        <v>0</v>
      </c>
      <c r="BL252" s="21" t="s">
        <v>229</v>
      </c>
      <c r="BM252" s="21" t="s">
        <v>457</v>
      </c>
    </row>
    <row r="253" spans="2:65" s="1" customFormat="1" ht="31.5" customHeight="1">
      <c r="B253" s="38"/>
      <c r="C253" s="185" t="s">
        <v>458</v>
      </c>
      <c r="D253" s="185" t="s">
        <v>137</v>
      </c>
      <c r="E253" s="186" t="s">
        <v>459</v>
      </c>
      <c r="F253" s="187" t="s">
        <v>460</v>
      </c>
      <c r="G253" s="188" t="s">
        <v>412</v>
      </c>
      <c r="H253" s="189">
        <v>4</v>
      </c>
      <c r="I253" s="190"/>
      <c r="J253" s="191">
        <f>ROUND(I253*H253,2)</f>
        <v>0</v>
      </c>
      <c r="K253" s="187" t="s">
        <v>141</v>
      </c>
      <c r="L253" s="58"/>
      <c r="M253" s="192" t="s">
        <v>21</v>
      </c>
      <c r="N253" s="193" t="s">
        <v>43</v>
      </c>
      <c r="O253" s="39"/>
      <c r="P253" s="194">
        <f>O253*H253</f>
        <v>0</v>
      </c>
      <c r="Q253" s="194">
        <v>0.00085</v>
      </c>
      <c r="R253" s="194">
        <f>Q253*H253</f>
        <v>0.0034</v>
      </c>
      <c r="S253" s="194">
        <v>0</v>
      </c>
      <c r="T253" s="195">
        <f>S253*H253</f>
        <v>0</v>
      </c>
      <c r="AR253" s="21" t="s">
        <v>229</v>
      </c>
      <c r="AT253" s="21" t="s">
        <v>137</v>
      </c>
      <c r="AU253" s="21" t="s">
        <v>84</v>
      </c>
      <c r="AY253" s="21" t="s">
        <v>134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21" t="s">
        <v>77</v>
      </c>
      <c r="BK253" s="196">
        <f>ROUND(I253*H253,2)</f>
        <v>0</v>
      </c>
      <c r="BL253" s="21" t="s">
        <v>229</v>
      </c>
      <c r="BM253" s="21" t="s">
        <v>461</v>
      </c>
    </row>
    <row r="254" spans="2:65" s="1" customFormat="1" ht="22.5" customHeight="1">
      <c r="B254" s="38"/>
      <c r="C254" s="185" t="s">
        <v>462</v>
      </c>
      <c r="D254" s="185" t="s">
        <v>137</v>
      </c>
      <c r="E254" s="186" t="s">
        <v>463</v>
      </c>
      <c r="F254" s="187" t="s">
        <v>464</v>
      </c>
      <c r="G254" s="188" t="s">
        <v>412</v>
      </c>
      <c r="H254" s="189">
        <v>5</v>
      </c>
      <c r="I254" s="190"/>
      <c r="J254" s="191">
        <f>ROUND(I254*H254,2)</f>
        <v>0</v>
      </c>
      <c r="K254" s="187" t="s">
        <v>141</v>
      </c>
      <c r="L254" s="58"/>
      <c r="M254" s="192" t="s">
        <v>21</v>
      </c>
      <c r="N254" s="193" t="s">
        <v>43</v>
      </c>
      <c r="O254" s="39"/>
      <c r="P254" s="194">
        <f>O254*H254</f>
        <v>0</v>
      </c>
      <c r="Q254" s="194">
        <v>0</v>
      </c>
      <c r="R254" s="194">
        <f>Q254*H254</f>
        <v>0</v>
      </c>
      <c r="S254" s="194">
        <v>0.01707</v>
      </c>
      <c r="T254" s="195">
        <f>S254*H254</f>
        <v>0.08535</v>
      </c>
      <c r="AR254" s="21" t="s">
        <v>229</v>
      </c>
      <c r="AT254" s="21" t="s">
        <v>137</v>
      </c>
      <c r="AU254" s="21" t="s">
        <v>84</v>
      </c>
      <c r="AY254" s="21" t="s">
        <v>134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21" t="s">
        <v>77</v>
      </c>
      <c r="BK254" s="196">
        <f>ROUND(I254*H254,2)</f>
        <v>0</v>
      </c>
      <c r="BL254" s="21" t="s">
        <v>229</v>
      </c>
      <c r="BM254" s="21" t="s">
        <v>465</v>
      </c>
    </row>
    <row r="255" spans="2:51" s="11" customFormat="1" ht="12">
      <c r="B255" s="197"/>
      <c r="C255" s="198"/>
      <c r="D255" s="199" t="s">
        <v>144</v>
      </c>
      <c r="E255" s="200" t="s">
        <v>21</v>
      </c>
      <c r="F255" s="201" t="s">
        <v>216</v>
      </c>
      <c r="G255" s="198"/>
      <c r="H255" s="202">
        <v>2</v>
      </c>
      <c r="I255" s="203"/>
      <c r="J255" s="198"/>
      <c r="K255" s="198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144</v>
      </c>
      <c r="AU255" s="208" t="s">
        <v>84</v>
      </c>
      <c r="AV255" s="11" t="s">
        <v>84</v>
      </c>
      <c r="AW255" s="11" t="s">
        <v>35</v>
      </c>
      <c r="AX255" s="11" t="s">
        <v>72</v>
      </c>
      <c r="AY255" s="208" t="s">
        <v>134</v>
      </c>
    </row>
    <row r="256" spans="2:51" s="11" customFormat="1" ht="12">
      <c r="B256" s="197"/>
      <c r="C256" s="198"/>
      <c r="D256" s="209" t="s">
        <v>144</v>
      </c>
      <c r="E256" s="210" t="s">
        <v>21</v>
      </c>
      <c r="F256" s="211" t="s">
        <v>429</v>
      </c>
      <c r="G256" s="198"/>
      <c r="H256" s="212">
        <v>3</v>
      </c>
      <c r="I256" s="203"/>
      <c r="J256" s="198"/>
      <c r="K256" s="198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144</v>
      </c>
      <c r="AU256" s="208" t="s">
        <v>84</v>
      </c>
      <c r="AV256" s="11" t="s">
        <v>84</v>
      </c>
      <c r="AW256" s="11" t="s">
        <v>35</v>
      </c>
      <c r="AX256" s="11" t="s">
        <v>72</v>
      </c>
      <c r="AY256" s="208" t="s">
        <v>134</v>
      </c>
    </row>
    <row r="257" spans="2:65" s="1" customFormat="1" ht="31.5" customHeight="1">
      <c r="B257" s="38"/>
      <c r="C257" s="185" t="s">
        <v>466</v>
      </c>
      <c r="D257" s="185" t="s">
        <v>137</v>
      </c>
      <c r="E257" s="186" t="s">
        <v>467</v>
      </c>
      <c r="F257" s="187" t="s">
        <v>468</v>
      </c>
      <c r="G257" s="188" t="s">
        <v>412</v>
      </c>
      <c r="H257" s="189">
        <v>5</v>
      </c>
      <c r="I257" s="190"/>
      <c r="J257" s="191">
        <f>ROUND(I257*H257,2)</f>
        <v>0</v>
      </c>
      <c r="K257" s="187" t="s">
        <v>141</v>
      </c>
      <c r="L257" s="58"/>
      <c r="M257" s="192" t="s">
        <v>21</v>
      </c>
      <c r="N257" s="193" t="s">
        <v>43</v>
      </c>
      <c r="O257" s="39"/>
      <c r="P257" s="194">
        <f>O257*H257</f>
        <v>0</v>
      </c>
      <c r="Q257" s="194">
        <v>0</v>
      </c>
      <c r="R257" s="194">
        <f>Q257*H257</f>
        <v>0</v>
      </c>
      <c r="S257" s="194">
        <v>0.0347</v>
      </c>
      <c r="T257" s="195">
        <f>S257*H257</f>
        <v>0.17350000000000002</v>
      </c>
      <c r="AR257" s="21" t="s">
        <v>229</v>
      </c>
      <c r="AT257" s="21" t="s">
        <v>137</v>
      </c>
      <c r="AU257" s="21" t="s">
        <v>84</v>
      </c>
      <c r="AY257" s="21" t="s">
        <v>134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21" t="s">
        <v>77</v>
      </c>
      <c r="BK257" s="196">
        <f>ROUND(I257*H257,2)</f>
        <v>0</v>
      </c>
      <c r="BL257" s="21" t="s">
        <v>229</v>
      </c>
      <c r="BM257" s="21" t="s">
        <v>469</v>
      </c>
    </row>
    <row r="258" spans="2:51" s="11" customFormat="1" ht="12">
      <c r="B258" s="197"/>
      <c r="C258" s="198"/>
      <c r="D258" s="199" t="s">
        <v>144</v>
      </c>
      <c r="E258" s="200" t="s">
        <v>21</v>
      </c>
      <c r="F258" s="201" t="s">
        <v>216</v>
      </c>
      <c r="G258" s="198"/>
      <c r="H258" s="202">
        <v>2</v>
      </c>
      <c r="I258" s="203"/>
      <c r="J258" s="198"/>
      <c r="K258" s="198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144</v>
      </c>
      <c r="AU258" s="208" t="s">
        <v>84</v>
      </c>
      <c r="AV258" s="11" t="s">
        <v>84</v>
      </c>
      <c r="AW258" s="11" t="s">
        <v>35</v>
      </c>
      <c r="AX258" s="11" t="s">
        <v>72</v>
      </c>
      <c r="AY258" s="208" t="s">
        <v>134</v>
      </c>
    </row>
    <row r="259" spans="2:51" s="11" customFormat="1" ht="12">
      <c r="B259" s="197"/>
      <c r="C259" s="198"/>
      <c r="D259" s="209" t="s">
        <v>144</v>
      </c>
      <c r="E259" s="210" t="s">
        <v>21</v>
      </c>
      <c r="F259" s="211" t="s">
        <v>429</v>
      </c>
      <c r="G259" s="198"/>
      <c r="H259" s="212">
        <v>3</v>
      </c>
      <c r="I259" s="203"/>
      <c r="J259" s="198"/>
      <c r="K259" s="198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144</v>
      </c>
      <c r="AU259" s="208" t="s">
        <v>84</v>
      </c>
      <c r="AV259" s="11" t="s">
        <v>84</v>
      </c>
      <c r="AW259" s="11" t="s">
        <v>35</v>
      </c>
      <c r="AX259" s="11" t="s">
        <v>72</v>
      </c>
      <c r="AY259" s="208" t="s">
        <v>134</v>
      </c>
    </row>
    <row r="260" spans="2:65" s="1" customFormat="1" ht="31.5" customHeight="1">
      <c r="B260" s="38"/>
      <c r="C260" s="185" t="s">
        <v>470</v>
      </c>
      <c r="D260" s="185" t="s">
        <v>137</v>
      </c>
      <c r="E260" s="186" t="s">
        <v>471</v>
      </c>
      <c r="F260" s="187" t="s">
        <v>472</v>
      </c>
      <c r="G260" s="188" t="s">
        <v>412</v>
      </c>
      <c r="H260" s="189">
        <v>5</v>
      </c>
      <c r="I260" s="190"/>
      <c r="J260" s="191">
        <f>ROUND(I260*H260,2)</f>
        <v>0</v>
      </c>
      <c r="K260" s="187" t="s">
        <v>141</v>
      </c>
      <c r="L260" s="58"/>
      <c r="M260" s="192" t="s">
        <v>21</v>
      </c>
      <c r="N260" s="193" t="s">
        <v>43</v>
      </c>
      <c r="O260" s="39"/>
      <c r="P260" s="194">
        <f>O260*H260</f>
        <v>0</v>
      </c>
      <c r="Q260" s="194">
        <v>0.0227</v>
      </c>
      <c r="R260" s="194">
        <f>Q260*H260</f>
        <v>0.1135</v>
      </c>
      <c r="S260" s="194">
        <v>0</v>
      </c>
      <c r="T260" s="195">
        <f>S260*H260</f>
        <v>0</v>
      </c>
      <c r="AR260" s="21" t="s">
        <v>229</v>
      </c>
      <c r="AT260" s="21" t="s">
        <v>137</v>
      </c>
      <c r="AU260" s="21" t="s">
        <v>84</v>
      </c>
      <c r="AY260" s="21" t="s">
        <v>134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21" t="s">
        <v>77</v>
      </c>
      <c r="BK260" s="196">
        <f>ROUND(I260*H260,2)</f>
        <v>0</v>
      </c>
      <c r="BL260" s="21" t="s">
        <v>229</v>
      </c>
      <c r="BM260" s="21" t="s">
        <v>473</v>
      </c>
    </row>
    <row r="261" spans="2:51" s="11" customFormat="1" ht="12">
      <c r="B261" s="197"/>
      <c r="C261" s="198"/>
      <c r="D261" s="199" t="s">
        <v>144</v>
      </c>
      <c r="E261" s="200" t="s">
        <v>21</v>
      </c>
      <c r="F261" s="201" t="s">
        <v>216</v>
      </c>
      <c r="G261" s="198"/>
      <c r="H261" s="202">
        <v>2</v>
      </c>
      <c r="I261" s="203"/>
      <c r="J261" s="198"/>
      <c r="K261" s="198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144</v>
      </c>
      <c r="AU261" s="208" t="s">
        <v>84</v>
      </c>
      <c r="AV261" s="11" t="s">
        <v>84</v>
      </c>
      <c r="AW261" s="11" t="s">
        <v>35</v>
      </c>
      <c r="AX261" s="11" t="s">
        <v>72</v>
      </c>
      <c r="AY261" s="208" t="s">
        <v>134</v>
      </c>
    </row>
    <row r="262" spans="2:51" s="11" customFormat="1" ht="12">
      <c r="B262" s="197"/>
      <c r="C262" s="198"/>
      <c r="D262" s="209" t="s">
        <v>144</v>
      </c>
      <c r="E262" s="210" t="s">
        <v>21</v>
      </c>
      <c r="F262" s="211" t="s">
        <v>429</v>
      </c>
      <c r="G262" s="198"/>
      <c r="H262" s="212">
        <v>3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144</v>
      </c>
      <c r="AU262" s="208" t="s">
        <v>84</v>
      </c>
      <c r="AV262" s="11" t="s">
        <v>84</v>
      </c>
      <c r="AW262" s="11" t="s">
        <v>35</v>
      </c>
      <c r="AX262" s="11" t="s">
        <v>72</v>
      </c>
      <c r="AY262" s="208" t="s">
        <v>134</v>
      </c>
    </row>
    <row r="263" spans="2:65" s="1" customFormat="1" ht="22.5" customHeight="1">
      <c r="B263" s="38"/>
      <c r="C263" s="185" t="s">
        <v>474</v>
      </c>
      <c r="D263" s="185" t="s">
        <v>137</v>
      </c>
      <c r="E263" s="186" t="s">
        <v>475</v>
      </c>
      <c r="F263" s="187" t="s">
        <v>476</v>
      </c>
      <c r="G263" s="188" t="s">
        <v>208</v>
      </c>
      <c r="H263" s="189">
        <v>1</v>
      </c>
      <c r="I263" s="190"/>
      <c r="J263" s="191">
        <f>ROUND(I263*H263,2)</f>
        <v>0</v>
      </c>
      <c r="K263" s="187" t="s">
        <v>141</v>
      </c>
      <c r="L263" s="58"/>
      <c r="M263" s="192" t="s">
        <v>21</v>
      </c>
      <c r="N263" s="193" t="s">
        <v>43</v>
      </c>
      <c r="O263" s="39"/>
      <c r="P263" s="194">
        <f>O263*H263</f>
        <v>0</v>
      </c>
      <c r="Q263" s="194">
        <v>0</v>
      </c>
      <c r="R263" s="194">
        <f>Q263*H263</f>
        <v>0</v>
      </c>
      <c r="S263" s="194">
        <v>0.00049</v>
      </c>
      <c r="T263" s="195">
        <f>S263*H263</f>
        <v>0.00049</v>
      </c>
      <c r="AR263" s="21" t="s">
        <v>229</v>
      </c>
      <c r="AT263" s="21" t="s">
        <v>137</v>
      </c>
      <c r="AU263" s="21" t="s">
        <v>84</v>
      </c>
      <c r="AY263" s="21" t="s">
        <v>134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21" t="s">
        <v>77</v>
      </c>
      <c r="BK263" s="196">
        <f>ROUND(I263*H263,2)</f>
        <v>0</v>
      </c>
      <c r="BL263" s="21" t="s">
        <v>229</v>
      </c>
      <c r="BM263" s="21" t="s">
        <v>477</v>
      </c>
    </row>
    <row r="264" spans="2:51" s="11" customFormat="1" ht="12">
      <c r="B264" s="197"/>
      <c r="C264" s="198"/>
      <c r="D264" s="209" t="s">
        <v>144</v>
      </c>
      <c r="E264" s="210" t="s">
        <v>21</v>
      </c>
      <c r="F264" s="211" t="s">
        <v>414</v>
      </c>
      <c r="G264" s="198"/>
      <c r="H264" s="212">
        <v>1</v>
      </c>
      <c r="I264" s="203"/>
      <c r="J264" s="198"/>
      <c r="K264" s="198"/>
      <c r="L264" s="204"/>
      <c r="M264" s="205"/>
      <c r="N264" s="206"/>
      <c r="O264" s="206"/>
      <c r="P264" s="206"/>
      <c r="Q264" s="206"/>
      <c r="R264" s="206"/>
      <c r="S264" s="206"/>
      <c r="T264" s="207"/>
      <c r="AT264" s="208" t="s">
        <v>144</v>
      </c>
      <c r="AU264" s="208" t="s">
        <v>84</v>
      </c>
      <c r="AV264" s="11" t="s">
        <v>84</v>
      </c>
      <c r="AW264" s="11" t="s">
        <v>35</v>
      </c>
      <c r="AX264" s="11" t="s">
        <v>77</v>
      </c>
      <c r="AY264" s="208" t="s">
        <v>134</v>
      </c>
    </row>
    <row r="265" spans="2:65" s="1" customFormat="1" ht="22.5" customHeight="1">
      <c r="B265" s="38"/>
      <c r="C265" s="185" t="s">
        <v>478</v>
      </c>
      <c r="D265" s="185" t="s">
        <v>137</v>
      </c>
      <c r="E265" s="186" t="s">
        <v>479</v>
      </c>
      <c r="F265" s="187" t="s">
        <v>480</v>
      </c>
      <c r="G265" s="188" t="s">
        <v>412</v>
      </c>
      <c r="H265" s="189">
        <v>5</v>
      </c>
      <c r="I265" s="190"/>
      <c r="J265" s="191">
        <f>ROUND(I265*H265,2)</f>
        <v>0</v>
      </c>
      <c r="K265" s="187" t="s">
        <v>141</v>
      </c>
      <c r="L265" s="58"/>
      <c r="M265" s="192" t="s">
        <v>21</v>
      </c>
      <c r="N265" s="193" t="s">
        <v>43</v>
      </c>
      <c r="O265" s="39"/>
      <c r="P265" s="194">
        <f>O265*H265</f>
        <v>0</v>
      </c>
      <c r="Q265" s="194">
        <v>0.0003</v>
      </c>
      <c r="R265" s="194">
        <f>Q265*H265</f>
        <v>0.0014999999999999998</v>
      </c>
      <c r="S265" s="194">
        <v>0</v>
      </c>
      <c r="T265" s="195">
        <f>S265*H265</f>
        <v>0</v>
      </c>
      <c r="AR265" s="21" t="s">
        <v>229</v>
      </c>
      <c r="AT265" s="21" t="s">
        <v>137</v>
      </c>
      <c r="AU265" s="21" t="s">
        <v>84</v>
      </c>
      <c r="AY265" s="21" t="s">
        <v>134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21" t="s">
        <v>77</v>
      </c>
      <c r="BK265" s="196">
        <f>ROUND(I265*H265,2)</f>
        <v>0</v>
      </c>
      <c r="BL265" s="21" t="s">
        <v>229</v>
      </c>
      <c r="BM265" s="21" t="s">
        <v>481</v>
      </c>
    </row>
    <row r="266" spans="2:51" s="11" customFormat="1" ht="12">
      <c r="B266" s="197"/>
      <c r="C266" s="198"/>
      <c r="D266" s="209" t="s">
        <v>144</v>
      </c>
      <c r="E266" s="210" t="s">
        <v>21</v>
      </c>
      <c r="F266" s="211" t="s">
        <v>482</v>
      </c>
      <c r="G266" s="198"/>
      <c r="H266" s="212">
        <v>5</v>
      </c>
      <c r="I266" s="203"/>
      <c r="J266" s="198"/>
      <c r="K266" s="198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144</v>
      </c>
      <c r="AU266" s="208" t="s">
        <v>84</v>
      </c>
      <c r="AV266" s="11" t="s">
        <v>84</v>
      </c>
      <c r="AW266" s="11" t="s">
        <v>35</v>
      </c>
      <c r="AX266" s="11" t="s">
        <v>77</v>
      </c>
      <c r="AY266" s="208" t="s">
        <v>134</v>
      </c>
    </row>
    <row r="267" spans="2:65" s="1" customFormat="1" ht="22.5" customHeight="1">
      <c r="B267" s="38"/>
      <c r="C267" s="185" t="s">
        <v>483</v>
      </c>
      <c r="D267" s="185" t="s">
        <v>137</v>
      </c>
      <c r="E267" s="186" t="s">
        <v>484</v>
      </c>
      <c r="F267" s="187" t="s">
        <v>485</v>
      </c>
      <c r="G267" s="188" t="s">
        <v>412</v>
      </c>
      <c r="H267" s="189">
        <v>12</v>
      </c>
      <c r="I267" s="190"/>
      <c r="J267" s="191">
        <f>ROUND(I267*H267,2)</f>
        <v>0</v>
      </c>
      <c r="K267" s="187" t="s">
        <v>141</v>
      </c>
      <c r="L267" s="58"/>
      <c r="M267" s="192" t="s">
        <v>21</v>
      </c>
      <c r="N267" s="193" t="s">
        <v>43</v>
      </c>
      <c r="O267" s="39"/>
      <c r="P267" s="194">
        <f>O267*H267</f>
        <v>0</v>
      </c>
      <c r="Q267" s="194">
        <v>0</v>
      </c>
      <c r="R267" s="194">
        <f>Q267*H267</f>
        <v>0</v>
      </c>
      <c r="S267" s="194">
        <v>0.00086</v>
      </c>
      <c r="T267" s="195">
        <f>S267*H267</f>
        <v>0.01032</v>
      </c>
      <c r="AR267" s="21" t="s">
        <v>229</v>
      </c>
      <c r="AT267" s="21" t="s">
        <v>137</v>
      </c>
      <c r="AU267" s="21" t="s">
        <v>84</v>
      </c>
      <c r="AY267" s="21" t="s">
        <v>134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21" t="s">
        <v>77</v>
      </c>
      <c r="BK267" s="196">
        <f>ROUND(I267*H267,2)</f>
        <v>0</v>
      </c>
      <c r="BL267" s="21" t="s">
        <v>229</v>
      </c>
      <c r="BM267" s="21" t="s">
        <v>486</v>
      </c>
    </row>
    <row r="268" spans="2:51" s="11" customFormat="1" ht="12">
      <c r="B268" s="197"/>
      <c r="C268" s="198"/>
      <c r="D268" s="199" t="s">
        <v>144</v>
      </c>
      <c r="E268" s="200" t="s">
        <v>21</v>
      </c>
      <c r="F268" s="201" t="s">
        <v>327</v>
      </c>
      <c r="G268" s="198"/>
      <c r="H268" s="202">
        <v>5</v>
      </c>
      <c r="I268" s="203"/>
      <c r="J268" s="198"/>
      <c r="K268" s="198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144</v>
      </c>
      <c r="AU268" s="208" t="s">
        <v>84</v>
      </c>
      <c r="AV268" s="11" t="s">
        <v>84</v>
      </c>
      <c r="AW268" s="11" t="s">
        <v>35</v>
      </c>
      <c r="AX268" s="11" t="s">
        <v>72</v>
      </c>
      <c r="AY268" s="208" t="s">
        <v>134</v>
      </c>
    </row>
    <row r="269" spans="2:51" s="11" customFormat="1" ht="12">
      <c r="B269" s="197"/>
      <c r="C269" s="198"/>
      <c r="D269" s="199" t="s">
        <v>144</v>
      </c>
      <c r="E269" s="200" t="s">
        <v>21</v>
      </c>
      <c r="F269" s="201" t="s">
        <v>487</v>
      </c>
      <c r="G269" s="198"/>
      <c r="H269" s="202">
        <v>6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144</v>
      </c>
      <c r="AU269" s="208" t="s">
        <v>84</v>
      </c>
      <c r="AV269" s="11" t="s">
        <v>84</v>
      </c>
      <c r="AW269" s="11" t="s">
        <v>35</v>
      </c>
      <c r="AX269" s="11" t="s">
        <v>72</v>
      </c>
      <c r="AY269" s="208" t="s">
        <v>134</v>
      </c>
    </row>
    <row r="270" spans="2:51" s="11" customFormat="1" ht="12">
      <c r="B270" s="197"/>
      <c r="C270" s="198"/>
      <c r="D270" s="209" t="s">
        <v>144</v>
      </c>
      <c r="E270" s="210" t="s">
        <v>21</v>
      </c>
      <c r="F270" s="211" t="s">
        <v>218</v>
      </c>
      <c r="G270" s="198"/>
      <c r="H270" s="212">
        <v>1</v>
      </c>
      <c r="I270" s="203"/>
      <c r="J270" s="198"/>
      <c r="K270" s="198"/>
      <c r="L270" s="204"/>
      <c r="M270" s="205"/>
      <c r="N270" s="206"/>
      <c r="O270" s="206"/>
      <c r="P270" s="206"/>
      <c r="Q270" s="206"/>
      <c r="R270" s="206"/>
      <c r="S270" s="206"/>
      <c r="T270" s="207"/>
      <c r="AT270" s="208" t="s">
        <v>144</v>
      </c>
      <c r="AU270" s="208" t="s">
        <v>84</v>
      </c>
      <c r="AV270" s="11" t="s">
        <v>84</v>
      </c>
      <c r="AW270" s="11" t="s">
        <v>35</v>
      </c>
      <c r="AX270" s="11" t="s">
        <v>72</v>
      </c>
      <c r="AY270" s="208" t="s">
        <v>134</v>
      </c>
    </row>
    <row r="271" spans="2:65" s="1" customFormat="1" ht="22.5" customHeight="1">
      <c r="B271" s="38"/>
      <c r="C271" s="185" t="s">
        <v>488</v>
      </c>
      <c r="D271" s="185" t="s">
        <v>137</v>
      </c>
      <c r="E271" s="186" t="s">
        <v>489</v>
      </c>
      <c r="F271" s="187" t="s">
        <v>490</v>
      </c>
      <c r="G271" s="188" t="s">
        <v>412</v>
      </c>
      <c r="H271" s="189">
        <v>5</v>
      </c>
      <c r="I271" s="190"/>
      <c r="J271" s="191">
        <f>ROUND(I271*H271,2)</f>
        <v>0</v>
      </c>
      <c r="K271" s="187" t="s">
        <v>141</v>
      </c>
      <c r="L271" s="58"/>
      <c r="M271" s="192" t="s">
        <v>21</v>
      </c>
      <c r="N271" s="193" t="s">
        <v>43</v>
      </c>
      <c r="O271" s="39"/>
      <c r="P271" s="194">
        <f>O271*H271</f>
        <v>0</v>
      </c>
      <c r="Q271" s="194">
        <v>0.0018</v>
      </c>
      <c r="R271" s="194">
        <f>Q271*H271</f>
        <v>0.009</v>
      </c>
      <c r="S271" s="194">
        <v>0</v>
      </c>
      <c r="T271" s="195">
        <f>S271*H271</f>
        <v>0</v>
      </c>
      <c r="AR271" s="21" t="s">
        <v>229</v>
      </c>
      <c r="AT271" s="21" t="s">
        <v>137</v>
      </c>
      <c r="AU271" s="21" t="s">
        <v>84</v>
      </c>
      <c r="AY271" s="21" t="s">
        <v>134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21" t="s">
        <v>77</v>
      </c>
      <c r="BK271" s="196">
        <f>ROUND(I271*H271,2)</f>
        <v>0</v>
      </c>
      <c r="BL271" s="21" t="s">
        <v>229</v>
      </c>
      <c r="BM271" s="21" t="s">
        <v>491</v>
      </c>
    </row>
    <row r="272" spans="2:51" s="11" customFormat="1" ht="12">
      <c r="B272" s="197"/>
      <c r="C272" s="198"/>
      <c r="D272" s="209" t="s">
        <v>144</v>
      </c>
      <c r="E272" s="210" t="s">
        <v>21</v>
      </c>
      <c r="F272" s="211" t="s">
        <v>492</v>
      </c>
      <c r="G272" s="198"/>
      <c r="H272" s="212">
        <v>5</v>
      </c>
      <c r="I272" s="203"/>
      <c r="J272" s="198"/>
      <c r="K272" s="198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144</v>
      </c>
      <c r="AU272" s="208" t="s">
        <v>84</v>
      </c>
      <c r="AV272" s="11" t="s">
        <v>84</v>
      </c>
      <c r="AW272" s="11" t="s">
        <v>35</v>
      </c>
      <c r="AX272" s="11" t="s">
        <v>77</v>
      </c>
      <c r="AY272" s="208" t="s">
        <v>134</v>
      </c>
    </row>
    <row r="273" spans="2:65" s="1" customFormat="1" ht="22.5" customHeight="1">
      <c r="B273" s="38"/>
      <c r="C273" s="185" t="s">
        <v>493</v>
      </c>
      <c r="D273" s="185" t="s">
        <v>137</v>
      </c>
      <c r="E273" s="186" t="s">
        <v>494</v>
      </c>
      <c r="F273" s="187" t="s">
        <v>495</v>
      </c>
      <c r="G273" s="188" t="s">
        <v>412</v>
      </c>
      <c r="H273" s="189">
        <v>9</v>
      </c>
      <c r="I273" s="190"/>
      <c r="J273" s="191">
        <f>ROUND(I273*H273,2)</f>
        <v>0</v>
      </c>
      <c r="K273" s="187" t="s">
        <v>141</v>
      </c>
      <c r="L273" s="58"/>
      <c r="M273" s="192" t="s">
        <v>21</v>
      </c>
      <c r="N273" s="193" t="s">
        <v>43</v>
      </c>
      <c r="O273" s="39"/>
      <c r="P273" s="194">
        <f>O273*H273</f>
        <v>0</v>
      </c>
      <c r="Q273" s="194">
        <v>0.00154</v>
      </c>
      <c r="R273" s="194">
        <f>Q273*H273</f>
        <v>0.013859999999999999</v>
      </c>
      <c r="S273" s="194">
        <v>0</v>
      </c>
      <c r="T273" s="195">
        <f>S273*H273</f>
        <v>0</v>
      </c>
      <c r="AR273" s="21" t="s">
        <v>229</v>
      </c>
      <c r="AT273" s="21" t="s">
        <v>137</v>
      </c>
      <c r="AU273" s="21" t="s">
        <v>84</v>
      </c>
      <c r="AY273" s="21" t="s">
        <v>134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21" t="s">
        <v>77</v>
      </c>
      <c r="BK273" s="196">
        <f>ROUND(I273*H273,2)</f>
        <v>0</v>
      </c>
      <c r="BL273" s="21" t="s">
        <v>229</v>
      </c>
      <c r="BM273" s="21" t="s">
        <v>496</v>
      </c>
    </row>
    <row r="274" spans="2:65" s="1" customFormat="1" ht="22.5" customHeight="1">
      <c r="B274" s="38"/>
      <c r="C274" s="185" t="s">
        <v>497</v>
      </c>
      <c r="D274" s="185" t="s">
        <v>137</v>
      </c>
      <c r="E274" s="186" t="s">
        <v>498</v>
      </c>
      <c r="F274" s="187" t="s">
        <v>499</v>
      </c>
      <c r="G274" s="188" t="s">
        <v>208</v>
      </c>
      <c r="H274" s="189">
        <v>1</v>
      </c>
      <c r="I274" s="190"/>
      <c r="J274" s="191">
        <f>ROUND(I274*H274,2)</f>
        <v>0</v>
      </c>
      <c r="K274" s="187" t="s">
        <v>141</v>
      </c>
      <c r="L274" s="58"/>
      <c r="M274" s="192" t="s">
        <v>21</v>
      </c>
      <c r="N274" s="193" t="s">
        <v>43</v>
      </c>
      <c r="O274" s="39"/>
      <c r="P274" s="194">
        <f>O274*H274</f>
        <v>0</v>
      </c>
      <c r="Q274" s="194">
        <v>0</v>
      </c>
      <c r="R274" s="194">
        <f>Q274*H274</f>
        <v>0</v>
      </c>
      <c r="S274" s="194">
        <v>0.00225</v>
      </c>
      <c r="T274" s="195">
        <f>S274*H274</f>
        <v>0.00225</v>
      </c>
      <c r="AR274" s="21" t="s">
        <v>229</v>
      </c>
      <c r="AT274" s="21" t="s">
        <v>137</v>
      </c>
      <c r="AU274" s="21" t="s">
        <v>84</v>
      </c>
      <c r="AY274" s="21" t="s">
        <v>134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21" t="s">
        <v>77</v>
      </c>
      <c r="BK274" s="196">
        <f>ROUND(I274*H274,2)</f>
        <v>0</v>
      </c>
      <c r="BL274" s="21" t="s">
        <v>229</v>
      </c>
      <c r="BM274" s="21" t="s">
        <v>500</v>
      </c>
    </row>
    <row r="275" spans="2:51" s="11" customFormat="1" ht="12">
      <c r="B275" s="197"/>
      <c r="C275" s="198"/>
      <c r="D275" s="209" t="s">
        <v>144</v>
      </c>
      <c r="E275" s="210" t="s">
        <v>21</v>
      </c>
      <c r="F275" s="211" t="s">
        <v>414</v>
      </c>
      <c r="G275" s="198"/>
      <c r="H275" s="212">
        <v>1</v>
      </c>
      <c r="I275" s="203"/>
      <c r="J275" s="198"/>
      <c r="K275" s="198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144</v>
      </c>
      <c r="AU275" s="208" t="s">
        <v>84</v>
      </c>
      <c r="AV275" s="11" t="s">
        <v>84</v>
      </c>
      <c r="AW275" s="11" t="s">
        <v>35</v>
      </c>
      <c r="AX275" s="11" t="s">
        <v>77</v>
      </c>
      <c r="AY275" s="208" t="s">
        <v>134</v>
      </c>
    </row>
    <row r="276" spans="2:65" s="1" customFormat="1" ht="22.5" customHeight="1">
      <c r="B276" s="38"/>
      <c r="C276" s="185" t="s">
        <v>501</v>
      </c>
      <c r="D276" s="185" t="s">
        <v>137</v>
      </c>
      <c r="E276" s="186" t="s">
        <v>502</v>
      </c>
      <c r="F276" s="187" t="s">
        <v>503</v>
      </c>
      <c r="G276" s="188" t="s">
        <v>412</v>
      </c>
      <c r="H276" s="189">
        <v>1</v>
      </c>
      <c r="I276" s="190"/>
      <c r="J276" s="191">
        <f>ROUND(I276*H276,2)</f>
        <v>0</v>
      </c>
      <c r="K276" s="187" t="s">
        <v>141</v>
      </c>
      <c r="L276" s="58"/>
      <c r="M276" s="192" t="s">
        <v>21</v>
      </c>
      <c r="N276" s="193" t="s">
        <v>43</v>
      </c>
      <c r="O276" s="39"/>
      <c r="P276" s="194">
        <f>O276*H276</f>
        <v>0</v>
      </c>
      <c r="Q276" s="194">
        <v>0.00214</v>
      </c>
      <c r="R276" s="194">
        <f>Q276*H276</f>
        <v>0.00214</v>
      </c>
      <c r="S276" s="194">
        <v>0</v>
      </c>
      <c r="T276" s="195">
        <f>S276*H276</f>
        <v>0</v>
      </c>
      <c r="AR276" s="21" t="s">
        <v>229</v>
      </c>
      <c r="AT276" s="21" t="s">
        <v>137</v>
      </c>
      <c r="AU276" s="21" t="s">
        <v>84</v>
      </c>
      <c r="AY276" s="21" t="s">
        <v>134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21" t="s">
        <v>77</v>
      </c>
      <c r="BK276" s="196">
        <f>ROUND(I276*H276,2)</f>
        <v>0</v>
      </c>
      <c r="BL276" s="21" t="s">
        <v>229</v>
      </c>
      <c r="BM276" s="21" t="s">
        <v>504</v>
      </c>
    </row>
    <row r="277" spans="2:65" s="1" customFormat="1" ht="22.5" customHeight="1">
      <c r="B277" s="38"/>
      <c r="C277" s="185" t="s">
        <v>505</v>
      </c>
      <c r="D277" s="185" t="s">
        <v>137</v>
      </c>
      <c r="E277" s="186" t="s">
        <v>506</v>
      </c>
      <c r="F277" s="187" t="s">
        <v>507</v>
      </c>
      <c r="G277" s="188" t="s">
        <v>208</v>
      </c>
      <c r="H277" s="189">
        <v>13</v>
      </c>
      <c r="I277" s="190"/>
      <c r="J277" s="191">
        <f>ROUND(I277*H277,2)</f>
        <v>0</v>
      </c>
      <c r="K277" s="187" t="s">
        <v>141</v>
      </c>
      <c r="L277" s="58"/>
      <c r="M277" s="192" t="s">
        <v>21</v>
      </c>
      <c r="N277" s="193" t="s">
        <v>43</v>
      </c>
      <c r="O277" s="39"/>
      <c r="P277" s="194">
        <f>O277*H277</f>
        <v>0</v>
      </c>
      <c r="Q277" s="194">
        <v>0</v>
      </c>
      <c r="R277" s="194">
        <f>Q277*H277</f>
        <v>0</v>
      </c>
      <c r="S277" s="194">
        <v>0.00085</v>
      </c>
      <c r="T277" s="195">
        <f>S277*H277</f>
        <v>0.011049999999999999</v>
      </c>
      <c r="AR277" s="21" t="s">
        <v>229</v>
      </c>
      <c r="AT277" s="21" t="s">
        <v>137</v>
      </c>
      <c r="AU277" s="21" t="s">
        <v>84</v>
      </c>
      <c r="AY277" s="21" t="s">
        <v>134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21" t="s">
        <v>77</v>
      </c>
      <c r="BK277" s="196">
        <f>ROUND(I277*H277,2)</f>
        <v>0</v>
      </c>
      <c r="BL277" s="21" t="s">
        <v>229</v>
      </c>
      <c r="BM277" s="21" t="s">
        <v>508</v>
      </c>
    </row>
    <row r="278" spans="2:65" s="1" customFormat="1" ht="22.5" customHeight="1">
      <c r="B278" s="38"/>
      <c r="C278" s="185" t="s">
        <v>509</v>
      </c>
      <c r="D278" s="185" t="s">
        <v>137</v>
      </c>
      <c r="E278" s="186" t="s">
        <v>510</v>
      </c>
      <c r="F278" s="187" t="s">
        <v>511</v>
      </c>
      <c r="G278" s="188" t="s">
        <v>405</v>
      </c>
      <c r="H278" s="189">
        <v>1</v>
      </c>
      <c r="I278" s="190"/>
      <c r="J278" s="191">
        <f>ROUND(I278*H278,2)</f>
        <v>0</v>
      </c>
      <c r="K278" s="187" t="s">
        <v>21</v>
      </c>
      <c r="L278" s="58"/>
      <c r="M278" s="192" t="s">
        <v>21</v>
      </c>
      <c r="N278" s="193" t="s">
        <v>43</v>
      </c>
      <c r="O278" s="39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AR278" s="21" t="s">
        <v>229</v>
      </c>
      <c r="AT278" s="21" t="s">
        <v>137</v>
      </c>
      <c r="AU278" s="21" t="s">
        <v>84</v>
      </c>
      <c r="AY278" s="21" t="s">
        <v>134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21" t="s">
        <v>77</v>
      </c>
      <c r="BK278" s="196">
        <f>ROUND(I278*H278,2)</f>
        <v>0</v>
      </c>
      <c r="BL278" s="21" t="s">
        <v>229</v>
      </c>
      <c r="BM278" s="21" t="s">
        <v>512</v>
      </c>
    </row>
    <row r="279" spans="2:65" s="1" customFormat="1" ht="31.5" customHeight="1">
      <c r="B279" s="38"/>
      <c r="C279" s="185" t="s">
        <v>513</v>
      </c>
      <c r="D279" s="185" t="s">
        <v>137</v>
      </c>
      <c r="E279" s="186" t="s">
        <v>514</v>
      </c>
      <c r="F279" s="187" t="s">
        <v>515</v>
      </c>
      <c r="G279" s="188" t="s">
        <v>265</v>
      </c>
      <c r="H279" s="189">
        <v>0.46</v>
      </c>
      <c r="I279" s="190"/>
      <c r="J279" s="191">
        <f>ROUND(I279*H279,2)</f>
        <v>0</v>
      </c>
      <c r="K279" s="187" t="s">
        <v>141</v>
      </c>
      <c r="L279" s="58"/>
      <c r="M279" s="192" t="s">
        <v>21</v>
      </c>
      <c r="N279" s="193" t="s">
        <v>43</v>
      </c>
      <c r="O279" s="39"/>
      <c r="P279" s="194">
        <f>O279*H279</f>
        <v>0</v>
      </c>
      <c r="Q279" s="194">
        <v>0</v>
      </c>
      <c r="R279" s="194">
        <f>Q279*H279</f>
        <v>0</v>
      </c>
      <c r="S279" s="194">
        <v>0</v>
      </c>
      <c r="T279" s="195">
        <f>S279*H279</f>
        <v>0</v>
      </c>
      <c r="AR279" s="21" t="s">
        <v>229</v>
      </c>
      <c r="AT279" s="21" t="s">
        <v>137</v>
      </c>
      <c r="AU279" s="21" t="s">
        <v>84</v>
      </c>
      <c r="AY279" s="21" t="s">
        <v>134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21" t="s">
        <v>77</v>
      </c>
      <c r="BK279" s="196">
        <f>ROUND(I279*H279,2)</f>
        <v>0</v>
      </c>
      <c r="BL279" s="21" t="s">
        <v>229</v>
      </c>
      <c r="BM279" s="21" t="s">
        <v>516</v>
      </c>
    </row>
    <row r="280" spans="2:63" s="10" customFormat="1" ht="29.85" customHeight="1">
      <c r="B280" s="168"/>
      <c r="C280" s="169"/>
      <c r="D280" s="182" t="s">
        <v>71</v>
      </c>
      <c r="E280" s="183" t="s">
        <v>517</v>
      </c>
      <c r="F280" s="183" t="s">
        <v>518</v>
      </c>
      <c r="G280" s="169"/>
      <c r="H280" s="169"/>
      <c r="I280" s="172"/>
      <c r="J280" s="184">
        <f>BK280</f>
        <v>0</v>
      </c>
      <c r="K280" s="169"/>
      <c r="L280" s="174"/>
      <c r="M280" s="175"/>
      <c r="N280" s="176"/>
      <c r="O280" s="176"/>
      <c r="P280" s="177">
        <f>SUM(P281:P282)</f>
        <v>0</v>
      </c>
      <c r="Q280" s="176"/>
      <c r="R280" s="177">
        <f>SUM(R281:R282)</f>
        <v>0</v>
      </c>
      <c r="S280" s="176"/>
      <c r="T280" s="178">
        <f>SUM(T281:T282)</f>
        <v>0</v>
      </c>
      <c r="AR280" s="179" t="s">
        <v>84</v>
      </c>
      <c r="AT280" s="180" t="s">
        <v>71</v>
      </c>
      <c r="AU280" s="180" t="s">
        <v>77</v>
      </c>
      <c r="AY280" s="179" t="s">
        <v>134</v>
      </c>
      <c r="BK280" s="181">
        <f>SUM(BK281:BK282)</f>
        <v>0</v>
      </c>
    </row>
    <row r="281" spans="2:65" s="1" customFormat="1" ht="22.5" customHeight="1">
      <c r="B281" s="38"/>
      <c r="C281" s="185" t="s">
        <v>519</v>
      </c>
      <c r="D281" s="185" t="s">
        <v>137</v>
      </c>
      <c r="E281" s="186" t="s">
        <v>520</v>
      </c>
      <c r="F281" s="187" t="s">
        <v>521</v>
      </c>
      <c r="G281" s="188" t="s">
        <v>405</v>
      </c>
      <c r="H281" s="189">
        <v>1</v>
      </c>
      <c r="I281" s="190"/>
      <c r="J281" s="191">
        <f>ROUND(I281*H281,2)</f>
        <v>0</v>
      </c>
      <c r="K281" s="187" t="s">
        <v>21</v>
      </c>
      <c r="L281" s="58"/>
      <c r="M281" s="192" t="s">
        <v>21</v>
      </c>
      <c r="N281" s="193" t="s">
        <v>43</v>
      </c>
      <c r="O281" s="39"/>
      <c r="P281" s="194">
        <f>O281*H281</f>
        <v>0</v>
      </c>
      <c r="Q281" s="194">
        <v>0</v>
      </c>
      <c r="R281" s="194">
        <f>Q281*H281</f>
        <v>0</v>
      </c>
      <c r="S281" s="194">
        <v>0</v>
      </c>
      <c r="T281" s="195">
        <f>S281*H281</f>
        <v>0</v>
      </c>
      <c r="AR281" s="21" t="s">
        <v>229</v>
      </c>
      <c r="AT281" s="21" t="s">
        <v>137</v>
      </c>
      <c r="AU281" s="21" t="s">
        <v>84</v>
      </c>
      <c r="AY281" s="21" t="s">
        <v>134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21" t="s">
        <v>77</v>
      </c>
      <c r="BK281" s="196">
        <f>ROUND(I281*H281,2)</f>
        <v>0</v>
      </c>
      <c r="BL281" s="21" t="s">
        <v>229</v>
      </c>
      <c r="BM281" s="21" t="s">
        <v>522</v>
      </c>
    </row>
    <row r="282" spans="2:65" s="1" customFormat="1" ht="22.5" customHeight="1">
      <c r="B282" s="38"/>
      <c r="C282" s="185" t="s">
        <v>523</v>
      </c>
      <c r="D282" s="185" t="s">
        <v>137</v>
      </c>
      <c r="E282" s="186" t="s">
        <v>524</v>
      </c>
      <c r="F282" s="187" t="s">
        <v>525</v>
      </c>
      <c r="G282" s="188" t="s">
        <v>526</v>
      </c>
      <c r="H282" s="189">
        <v>1</v>
      </c>
      <c r="I282" s="190"/>
      <c r="J282" s="191">
        <f>ROUND(I282*H282,2)</f>
        <v>0</v>
      </c>
      <c r="K282" s="187" t="s">
        <v>21</v>
      </c>
      <c r="L282" s="58"/>
      <c r="M282" s="192" t="s">
        <v>21</v>
      </c>
      <c r="N282" s="193" t="s">
        <v>43</v>
      </c>
      <c r="O282" s="39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AR282" s="21" t="s">
        <v>229</v>
      </c>
      <c r="AT282" s="21" t="s">
        <v>137</v>
      </c>
      <c r="AU282" s="21" t="s">
        <v>84</v>
      </c>
      <c r="AY282" s="21" t="s">
        <v>134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21" t="s">
        <v>77</v>
      </c>
      <c r="BK282" s="196">
        <f>ROUND(I282*H282,2)</f>
        <v>0</v>
      </c>
      <c r="BL282" s="21" t="s">
        <v>229</v>
      </c>
      <c r="BM282" s="21" t="s">
        <v>527</v>
      </c>
    </row>
    <row r="283" spans="2:63" s="10" customFormat="1" ht="29.85" customHeight="1">
      <c r="B283" s="168"/>
      <c r="C283" s="169"/>
      <c r="D283" s="182" t="s">
        <v>71</v>
      </c>
      <c r="E283" s="183" t="s">
        <v>528</v>
      </c>
      <c r="F283" s="183" t="s">
        <v>529</v>
      </c>
      <c r="G283" s="169"/>
      <c r="H283" s="169"/>
      <c r="I283" s="172"/>
      <c r="J283" s="184">
        <f>BK283</f>
        <v>0</v>
      </c>
      <c r="K283" s="169"/>
      <c r="L283" s="174"/>
      <c r="M283" s="175"/>
      <c r="N283" s="176"/>
      <c r="O283" s="176"/>
      <c r="P283" s="177">
        <f>SUM(P284:P286)</f>
        <v>0</v>
      </c>
      <c r="Q283" s="176"/>
      <c r="R283" s="177">
        <f>SUM(R284:R286)</f>
        <v>0</v>
      </c>
      <c r="S283" s="176"/>
      <c r="T283" s="178">
        <f>SUM(T284:T286)</f>
        <v>0</v>
      </c>
      <c r="AR283" s="179" t="s">
        <v>84</v>
      </c>
      <c r="AT283" s="180" t="s">
        <v>71</v>
      </c>
      <c r="AU283" s="180" t="s">
        <v>77</v>
      </c>
      <c r="AY283" s="179" t="s">
        <v>134</v>
      </c>
      <c r="BK283" s="181">
        <f>SUM(BK284:BK286)</f>
        <v>0</v>
      </c>
    </row>
    <row r="284" spans="2:65" s="1" customFormat="1" ht="22.5" customHeight="1">
      <c r="B284" s="38"/>
      <c r="C284" s="185" t="s">
        <v>530</v>
      </c>
      <c r="D284" s="185" t="s">
        <v>137</v>
      </c>
      <c r="E284" s="186" t="s">
        <v>531</v>
      </c>
      <c r="F284" s="187" t="s">
        <v>532</v>
      </c>
      <c r="G284" s="188" t="s">
        <v>405</v>
      </c>
      <c r="H284" s="189">
        <v>1</v>
      </c>
      <c r="I284" s="190"/>
      <c r="J284" s="191">
        <f>ROUND(I284*H284,2)</f>
        <v>0</v>
      </c>
      <c r="K284" s="187" t="s">
        <v>21</v>
      </c>
      <c r="L284" s="58"/>
      <c r="M284" s="192" t="s">
        <v>21</v>
      </c>
      <c r="N284" s="193" t="s">
        <v>43</v>
      </c>
      <c r="O284" s="39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AR284" s="21" t="s">
        <v>229</v>
      </c>
      <c r="AT284" s="21" t="s">
        <v>137</v>
      </c>
      <c r="AU284" s="21" t="s">
        <v>84</v>
      </c>
      <c r="AY284" s="21" t="s">
        <v>134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21" t="s">
        <v>77</v>
      </c>
      <c r="BK284" s="196">
        <f>ROUND(I284*H284,2)</f>
        <v>0</v>
      </c>
      <c r="BL284" s="21" t="s">
        <v>229</v>
      </c>
      <c r="BM284" s="21" t="s">
        <v>533</v>
      </c>
    </row>
    <row r="285" spans="2:65" s="1" customFormat="1" ht="22.5" customHeight="1">
      <c r="B285" s="38"/>
      <c r="C285" s="185" t="s">
        <v>534</v>
      </c>
      <c r="D285" s="185" t="s">
        <v>137</v>
      </c>
      <c r="E285" s="186" t="s">
        <v>535</v>
      </c>
      <c r="F285" s="187" t="s">
        <v>536</v>
      </c>
      <c r="G285" s="188" t="s">
        <v>405</v>
      </c>
      <c r="H285" s="189">
        <v>1</v>
      </c>
      <c r="I285" s="190"/>
      <c r="J285" s="191">
        <f>ROUND(I285*H285,2)</f>
        <v>0</v>
      </c>
      <c r="K285" s="187" t="s">
        <v>21</v>
      </c>
      <c r="L285" s="58"/>
      <c r="M285" s="192" t="s">
        <v>21</v>
      </c>
      <c r="N285" s="193" t="s">
        <v>43</v>
      </c>
      <c r="O285" s="39"/>
      <c r="P285" s="194">
        <f>O285*H285</f>
        <v>0</v>
      </c>
      <c r="Q285" s="194">
        <v>0</v>
      </c>
      <c r="R285" s="194">
        <f>Q285*H285</f>
        <v>0</v>
      </c>
      <c r="S285" s="194">
        <v>0</v>
      </c>
      <c r="T285" s="195">
        <f>S285*H285</f>
        <v>0</v>
      </c>
      <c r="AR285" s="21" t="s">
        <v>229</v>
      </c>
      <c r="AT285" s="21" t="s">
        <v>137</v>
      </c>
      <c r="AU285" s="21" t="s">
        <v>84</v>
      </c>
      <c r="AY285" s="21" t="s">
        <v>134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21" t="s">
        <v>77</v>
      </c>
      <c r="BK285" s="196">
        <f>ROUND(I285*H285,2)</f>
        <v>0</v>
      </c>
      <c r="BL285" s="21" t="s">
        <v>229</v>
      </c>
      <c r="BM285" s="21" t="s">
        <v>537</v>
      </c>
    </row>
    <row r="286" spans="2:65" s="1" customFormat="1" ht="22.5" customHeight="1">
      <c r="B286" s="38"/>
      <c r="C286" s="185" t="s">
        <v>538</v>
      </c>
      <c r="D286" s="185" t="s">
        <v>137</v>
      </c>
      <c r="E286" s="186" t="s">
        <v>539</v>
      </c>
      <c r="F286" s="187" t="s">
        <v>540</v>
      </c>
      <c r="G286" s="188" t="s">
        <v>405</v>
      </c>
      <c r="H286" s="189">
        <v>4</v>
      </c>
      <c r="I286" s="190"/>
      <c r="J286" s="191">
        <f>ROUND(I286*H286,2)</f>
        <v>0</v>
      </c>
      <c r="K286" s="187" t="s">
        <v>21</v>
      </c>
      <c r="L286" s="58"/>
      <c r="M286" s="192" t="s">
        <v>21</v>
      </c>
      <c r="N286" s="193" t="s">
        <v>43</v>
      </c>
      <c r="O286" s="39"/>
      <c r="P286" s="194">
        <f>O286*H286</f>
        <v>0</v>
      </c>
      <c r="Q286" s="194">
        <v>0</v>
      </c>
      <c r="R286" s="194">
        <f>Q286*H286</f>
        <v>0</v>
      </c>
      <c r="S286" s="194">
        <v>0</v>
      </c>
      <c r="T286" s="195">
        <f>S286*H286</f>
        <v>0</v>
      </c>
      <c r="AR286" s="21" t="s">
        <v>229</v>
      </c>
      <c r="AT286" s="21" t="s">
        <v>137</v>
      </c>
      <c r="AU286" s="21" t="s">
        <v>84</v>
      </c>
      <c r="AY286" s="21" t="s">
        <v>134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21" t="s">
        <v>77</v>
      </c>
      <c r="BK286" s="196">
        <f>ROUND(I286*H286,2)</f>
        <v>0</v>
      </c>
      <c r="BL286" s="21" t="s">
        <v>229</v>
      </c>
      <c r="BM286" s="21" t="s">
        <v>541</v>
      </c>
    </row>
    <row r="287" spans="2:63" s="10" customFormat="1" ht="29.85" customHeight="1">
      <c r="B287" s="168"/>
      <c r="C287" s="169"/>
      <c r="D287" s="182" t="s">
        <v>71</v>
      </c>
      <c r="E287" s="183" t="s">
        <v>542</v>
      </c>
      <c r="F287" s="183" t="s">
        <v>543</v>
      </c>
      <c r="G287" s="169"/>
      <c r="H287" s="169"/>
      <c r="I287" s="172"/>
      <c r="J287" s="184">
        <f>BK287</f>
        <v>0</v>
      </c>
      <c r="K287" s="169"/>
      <c r="L287" s="174"/>
      <c r="M287" s="175"/>
      <c r="N287" s="176"/>
      <c r="O287" s="176"/>
      <c r="P287" s="177">
        <f>SUM(P288:P294)</f>
        <v>0</v>
      </c>
      <c r="Q287" s="176"/>
      <c r="R287" s="177">
        <f>SUM(R288:R294)</f>
        <v>4.1932658</v>
      </c>
      <c r="S287" s="176"/>
      <c r="T287" s="178">
        <f>SUM(T288:T294)</f>
        <v>0</v>
      </c>
      <c r="AR287" s="179" t="s">
        <v>84</v>
      </c>
      <c r="AT287" s="180" t="s">
        <v>71</v>
      </c>
      <c r="AU287" s="180" t="s">
        <v>77</v>
      </c>
      <c r="AY287" s="179" t="s">
        <v>134</v>
      </c>
      <c r="BK287" s="181">
        <f>SUM(BK288:BK294)</f>
        <v>0</v>
      </c>
    </row>
    <row r="288" spans="2:65" s="1" customFormat="1" ht="31.5" customHeight="1">
      <c r="B288" s="38"/>
      <c r="C288" s="185" t="s">
        <v>544</v>
      </c>
      <c r="D288" s="185" t="s">
        <v>137</v>
      </c>
      <c r="E288" s="186" t="s">
        <v>545</v>
      </c>
      <c r="F288" s="187" t="s">
        <v>546</v>
      </c>
      <c r="G288" s="188" t="s">
        <v>140</v>
      </c>
      <c r="H288" s="189">
        <v>150.51</v>
      </c>
      <c r="I288" s="190"/>
      <c r="J288" s="191">
        <f>ROUND(I288*H288,2)</f>
        <v>0</v>
      </c>
      <c r="K288" s="187" t="s">
        <v>141</v>
      </c>
      <c r="L288" s="58"/>
      <c r="M288" s="192" t="s">
        <v>21</v>
      </c>
      <c r="N288" s="193" t="s">
        <v>43</v>
      </c>
      <c r="O288" s="39"/>
      <c r="P288" s="194">
        <f>O288*H288</f>
        <v>0</v>
      </c>
      <c r="Q288" s="194">
        <v>0.02258</v>
      </c>
      <c r="R288" s="194">
        <f>Q288*H288</f>
        <v>3.3985157999999998</v>
      </c>
      <c r="S288" s="194">
        <v>0</v>
      </c>
      <c r="T288" s="195">
        <f>S288*H288</f>
        <v>0</v>
      </c>
      <c r="AR288" s="21" t="s">
        <v>229</v>
      </c>
      <c r="AT288" s="21" t="s">
        <v>137</v>
      </c>
      <c r="AU288" s="21" t="s">
        <v>84</v>
      </c>
      <c r="AY288" s="21" t="s">
        <v>134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21" t="s">
        <v>77</v>
      </c>
      <c r="BK288" s="196">
        <f>ROUND(I288*H288,2)</f>
        <v>0</v>
      </c>
      <c r="BL288" s="21" t="s">
        <v>229</v>
      </c>
      <c r="BM288" s="21" t="s">
        <v>547</v>
      </c>
    </row>
    <row r="289" spans="2:51" s="11" customFormat="1" ht="12">
      <c r="B289" s="197"/>
      <c r="C289" s="198"/>
      <c r="D289" s="199" t="s">
        <v>144</v>
      </c>
      <c r="E289" s="200" t="s">
        <v>21</v>
      </c>
      <c r="F289" s="201" t="s">
        <v>548</v>
      </c>
      <c r="G289" s="198"/>
      <c r="H289" s="202">
        <v>97.23</v>
      </c>
      <c r="I289" s="203"/>
      <c r="J289" s="198"/>
      <c r="K289" s="198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144</v>
      </c>
      <c r="AU289" s="208" t="s">
        <v>84</v>
      </c>
      <c r="AV289" s="11" t="s">
        <v>84</v>
      </c>
      <c r="AW289" s="11" t="s">
        <v>35</v>
      </c>
      <c r="AX289" s="11" t="s">
        <v>72</v>
      </c>
      <c r="AY289" s="208" t="s">
        <v>134</v>
      </c>
    </row>
    <row r="290" spans="2:51" s="11" customFormat="1" ht="12">
      <c r="B290" s="197"/>
      <c r="C290" s="198"/>
      <c r="D290" s="209" t="s">
        <v>144</v>
      </c>
      <c r="E290" s="210" t="s">
        <v>21</v>
      </c>
      <c r="F290" s="211" t="s">
        <v>549</v>
      </c>
      <c r="G290" s="198"/>
      <c r="H290" s="212">
        <v>53.28</v>
      </c>
      <c r="I290" s="203"/>
      <c r="J290" s="198"/>
      <c r="K290" s="198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144</v>
      </c>
      <c r="AU290" s="208" t="s">
        <v>84</v>
      </c>
      <c r="AV290" s="11" t="s">
        <v>84</v>
      </c>
      <c r="AW290" s="11" t="s">
        <v>35</v>
      </c>
      <c r="AX290" s="11" t="s">
        <v>72</v>
      </c>
      <c r="AY290" s="208" t="s">
        <v>134</v>
      </c>
    </row>
    <row r="291" spans="2:65" s="1" customFormat="1" ht="22.5" customHeight="1">
      <c r="B291" s="38"/>
      <c r="C291" s="185" t="s">
        <v>550</v>
      </c>
      <c r="D291" s="185" t="s">
        <v>137</v>
      </c>
      <c r="E291" s="186" t="s">
        <v>551</v>
      </c>
      <c r="F291" s="187" t="s">
        <v>552</v>
      </c>
      <c r="G291" s="188" t="s">
        <v>140</v>
      </c>
      <c r="H291" s="189">
        <v>150.51</v>
      </c>
      <c r="I291" s="190"/>
      <c r="J291" s="191">
        <f>ROUND(I291*H291,2)</f>
        <v>0</v>
      </c>
      <c r="K291" s="187" t="s">
        <v>141</v>
      </c>
      <c r="L291" s="58"/>
      <c r="M291" s="192" t="s">
        <v>21</v>
      </c>
      <c r="N291" s="193" t="s">
        <v>43</v>
      </c>
      <c r="O291" s="39"/>
      <c r="P291" s="194">
        <f>O291*H291</f>
        <v>0</v>
      </c>
      <c r="Q291" s="194">
        <v>0</v>
      </c>
      <c r="R291" s="194">
        <f>Q291*H291</f>
        <v>0</v>
      </c>
      <c r="S291" s="194">
        <v>0</v>
      </c>
      <c r="T291" s="195">
        <f>S291*H291</f>
        <v>0</v>
      </c>
      <c r="AR291" s="21" t="s">
        <v>229</v>
      </c>
      <c r="AT291" s="21" t="s">
        <v>137</v>
      </c>
      <c r="AU291" s="21" t="s">
        <v>84</v>
      </c>
      <c r="AY291" s="21" t="s">
        <v>134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21" t="s">
        <v>77</v>
      </c>
      <c r="BK291" s="196">
        <f>ROUND(I291*H291,2)</f>
        <v>0</v>
      </c>
      <c r="BL291" s="21" t="s">
        <v>229</v>
      </c>
      <c r="BM291" s="21" t="s">
        <v>553</v>
      </c>
    </row>
    <row r="292" spans="2:65" s="1" customFormat="1" ht="22.5" customHeight="1">
      <c r="B292" s="38"/>
      <c r="C292" s="213" t="s">
        <v>554</v>
      </c>
      <c r="D292" s="213" t="s">
        <v>211</v>
      </c>
      <c r="E292" s="214" t="s">
        <v>555</v>
      </c>
      <c r="F292" s="215" t="s">
        <v>556</v>
      </c>
      <c r="G292" s="216" t="s">
        <v>193</v>
      </c>
      <c r="H292" s="217">
        <v>1.445</v>
      </c>
      <c r="I292" s="218"/>
      <c r="J292" s="219">
        <f>ROUND(I292*H292,2)</f>
        <v>0</v>
      </c>
      <c r="K292" s="215" t="s">
        <v>141</v>
      </c>
      <c r="L292" s="220"/>
      <c r="M292" s="221" t="s">
        <v>21</v>
      </c>
      <c r="N292" s="222" t="s">
        <v>43</v>
      </c>
      <c r="O292" s="39"/>
      <c r="P292" s="194">
        <f>O292*H292</f>
        <v>0</v>
      </c>
      <c r="Q292" s="194">
        <v>0.55</v>
      </c>
      <c r="R292" s="194">
        <f>Q292*H292</f>
        <v>0.7947500000000001</v>
      </c>
      <c r="S292" s="194">
        <v>0</v>
      </c>
      <c r="T292" s="195">
        <f>S292*H292</f>
        <v>0</v>
      </c>
      <c r="AR292" s="21" t="s">
        <v>322</v>
      </c>
      <c r="AT292" s="21" t="s">
        <v>211</v>
      </c>
      <c r="AU292" s="21" t="s">
        <v>84</v>
      </c>
      <c r="AY292" s="21" t="s">
        <v>134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21" t="s">
        <v>77</v>
      </c>
      <c r="BK292" s="196">
        <f>ROUND(I292*H292,2)</f>
        <v>0</v>
      </c>
      <c r="BL292" s="21" t="s">
        <v>229</v>
      </c>
      <c r="BM292" s="21" t="s">
        <v>557</v>
      </c>
    </row>
    <row r="293" spans="2:51" s="11" customFormat="1" ht="12">
      <c r="B293" s="197"/>
      <c r="C293" s="198"/>
      <c r="D293" s="209" t="s">
        <v>144</v>
      </c>
      <c r="E293" s="210" t="s">
        <v>21</v>
      </c>
      <c r="F293" s="211" t="s">
        <v>558</v>
      </c>
      <c r="G293" s="198"/>
      <c r="H293" s="212">
        <v>1.445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144</v>
      </c>
      <c r="AU293" s="208" t="s">
        <v>84</v>
      </c>
      <c r="AV293" s="11" t="s">
        <v>84</v>
      </c>
      <c r="AW293" s="11" t="s">
        <v>35</v>
      </c>
      <c r="AX293" s="11" t="s">
        <v>77</v>
      </c>
      <c r="AY293" s="208" t="s">
        <v>134</v>
      </c>
    </row>
    <row r="294" spans="2:65" s="1" customFormat="1" ht="31.5" customHeight="1">
      <c r="B294" s="38"/>
      <c r="C294" s="185" t="s">
        <v>559</v>
      </c>
      <c r="D294" s="185" t="s">
        <v>137</v>
      </c>
      <c r="E294" s="186" t="s">
        <v>560</v>
      </c>
      <c r="F294" s="187" t="s">
        <v>561</v>
      </c>
      <c r="G294" s="188" t="s">
        <v>265</v>
      </c>
      <c r="H294" s="189">
        <v>4.193</v>
      </c>
      <c r="I294" s="190"/>
      <c r="J294" s="191">
        <f>ROUND(I294*H294,2)</f>
        <v>0</v>
      </c>
      <c r="K294" s="187" t="s">
        <v>141</v>
      </c>
      <c r="L294" s="58"/>
      <c r="M294" s="192" t="s">
        <v>21</v>
      </c>
      <c r="N294" s="193" t="s">
        <v>43</v>
      </c>
      <c r="O294" s="39"/>
      <c r="P294" s="194">
        <f>O294*H294</f>
        <v>0</v>
      </c>
      <c r="Q294" s="194">
        <v>0</v>
      </c>
      <c r="R294" s="194">
        <f>Q294*H294</f>
        <v>0</v>
      </c>
      <c r="S294" s="194">
        <v>0</v>
      </c>
      <c r="T294" s="195">
        <f>S294*H294</f>
        <v>0</v>
      </c>
      <c r="AR294" s="21" t="s">
        <v>229</v>
      </c>
      <c r="AT294" s="21" t="s">
        <v>137</v>
      </c>
      <c r="AU294" s="21" t="s">
        <v>84</v>
      </c>
      <c r="AY294" s="21" t="s">
        <v>134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21" t="s">
        <v>77</v>
      </c>
      <c r="BK294" s="196">
        <f>ROUND(I294*H294,2)</f>
        <v>0</v>
      </c>
      <c r="BL294" s="21" t="s">
        <v>229</v>
      </c>
      <c r="BM294" s="21" t="s">
        <v>562</v>
      </c>
    </row>
    <row r="295" spans="2:63" s="10" customFormat="1" ht="29.85" customHeight="1">
      <c r="B295" s="168"/>
      <c r="C295" s="169"/>
      <c r="D295" s="182" t="s">
        <v>71</v>
      </c>
      <c r="E295" s="183" t="s">
        <v>563</v>
      </c>
      <c r="F295" s="183" t="s">
        <v>564</v>
      </c>
      <c r="G295" s="169"/>
      <c r="H295" s="169"/>
      <c r="I295" s="172"/>
      <c r="J295" s="184">
        <f>BK295</f>
        <v>0</v>
      </c>
      <c r="K295" s="169"/>
      <c r="L295" s="174"/>
      <c r="M295" s="175"/>
      <c r="N295" s="176"/>
      <c r="O295" s="176"/>
      <c r="P295" s="177">
        <f>SUM(P296:P306)</f>
        <v>0</v>
      </c>
      <c r="Q295" s="176"/>
      <c r="R295" s="177">
        <f>SUM(R296:R306)</f>
        <v>0.6348239999999999</v>
      </c>
      <c r="S295" s="176"/>
      <c r="T295" s="178">
        <f>SUM(T296:T306)</f>
        <v>0</v>
      </c>
      <c r="AR295" s="179" t="s">
        <v>84</v>
      </c>
      <c r="AT295" s="180" t="s">
        <v>71</v>
      </c>
      <c r="AU295" s="180" t="s">
        <v>77</v>
      </c>
      <c r="AY295" s="179" t="s">
        <v>134</v>
      </c>
      <c r="BK295" s="181">
        <f>SUM(BK296:BK306)</f>
        <v>0</v>
      </c>
    </row>
    <row r="296" spans="2:65" s="1" customFormat="1" ht="44.25" customHeight="1">
      <c r="B296" s="38"/>
      <c r="C296" s="185" t="s">
        <v>565</v>
      </c>
      <c r="D296" s="185" t="s">
        <v>137</v>
      </c>
      <c r="E296" s="186" t="s">
        <v>566</v>
      </c>
      <c r="F296" s="187" t="s">
        <v>567</v>
      </c>
      <c r="G296" s="188" t="s">
        <v>140</v>
      </c>
      <c r="H296" s="189">
        <v>11.2</v>
      </c>
      <c r="I296" s="190"/>
      <c r="J296" s="191">
        <f>ROUND(I296*H296,2)</f>
        <v>0</v>
      </c>
      <c r="K296" s="187" t="s">
        <v>141</v>
      </c>
      <c r="L296" s="58"/>
      <c r="M296" s="192" t="s">
        <v>21</v>
      </c>
      <c r="N296" s="193" t="s">
        <v>43</v>
      </c>
      <c r="O296" s="39"/>
      <c r="P296" s="194">
        <f>O296*H296</f>
        <v>0</v>
      </c>
      <c r="Q296" s="194">
        <v>0.02567</v>
      </c>
      <c r="R296" s="194">
        <f>Q296*H296</f>
        <v>0.287504</v>
      </c>
      <c r="S296" s="194">
        <v>0</v>
      </c>
      <c r="T296" s="195">
        <f>S296*H296</f>
        <v>0</v>
      </c>
      <c r="AR296" s="21" t="s">
        <v>229</v>
      </c>
      <c r="AT296" s="21" t="s">
        <v>137</v>
      </c>
      <c r="AU296" s="21" t="s">
        <v>84</v>
      </c>
      <c r="AY296" s="21" t="s">
        <v>134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21" t="s">
        <v>77</v>
      </c>
      <c r="BK296" s="196">
        <f>ROUND(I296*H296,2)</f>
        <v>0</v>
      </c>
      <c r="BL296" s="21" t="s">
        <v>229</v>
      </c>
      <c r="BM296" s="21" t="s">
        <v>568</v>
      </c>
    </row>
    <row r="297" spans="2:51" s="11" customFormat="1" ht="12">
      <c r="B297" s="197"/>
      <c r="C297" s="198"/>
      <c r="D297" s="209" t="s">
        <v>144</v>
      </c>
      <c r="E297" s="210" t="s">
        <v>21</v>
      </c>
      <c r="F297" s="211" t="s">
        <v>569</v>
      </c>
      <c r="G297" s="198"/>
      <c r="H297" s="212">
        <v>11.2</v>
      </c>
      <c r="I297" s="203"/>
      <c r="J297" s="198"/>
      <c r="K297" s="198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144</v>
      </c>
      <c r="AU297" s="208" t="s">
        <v>84</v>
      </c>
      <c r="AV297" s="11" t="s">
        <v>84</v>
      </c>
      <c r="AW297" s="11" t="s">
        <v>35</v>
      </c>
      <c r="AX297" s="11" t="s">
        <v>77</v>
      </c>
      <c r="AY297" s="208" t="s">
        <v>134</v>
      </c>
    </row>
    <row r="298" spans="2:65" s="1" customFormat="1" ht="44.25" customHeight="1">
      <c r="B298" s="38"/>
      <c r="C298" s="185" t="s">
        <v>570</v>
      </c>
      <c r="D298" s="185" t="s">
        <v>137</v>
      </c>
      <c r="E298" s="186" t="s">
        <v>571</v>
      </c>
      <c r="F298" s="187" t="s">
        <v>572</v>
      </c>
      <c r="G298" s="188" t="s">
        <v>150</v>
      </c>
      <c r="H298" s="189">
        <v>34</v>
      </c>
      <c r="I298" s="190"/>
      <c r="J298" s="191">
        <f>ROUND(I298*H298,2)</f>
        <v>0</v>
      </c>
      <c r="K298" s="187" t="s">
        <v>141</v>
      </c>
      <c r="L298" s="58"/>
      <c r="M298" s="192" t="s">
        <v>21</v>
      </c>
      <c r="N298" s="193" t="s">
        <v>43</v>
      </c>
      <c r="O298" s="39"/>
      <c r="P298" s="194">
        <f>O298*H298</f>
        <v>0</v>
      </c>
      <c r="Q298" s="194">
        <v>0.0095</v>
      </c>
      <c r="R298" s="194">
        <f>Q298*H298</f>
        <v>0.323</v>
      </c>
      <c r="S298" s="194">
        <v>0</v>
      </c>
      <c r="T298" s="195">
        <f>S298*H298</f>
        <v>0</v>
      </c>
      <c r="AR298" s="21" t="s">
        <v>229</v>
      </c>
      <c r="AT298" s="21" t="s">
        <v>137</v>
      </c>
      <c r="AU298" s="21" t="s">
        <v>84</v>
      </c>
      <c r="AY298" s="21" t="s">
        <v>134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21" t="s">
        <v>77</v>
      </c>
      <c r="BK298" s="196">
        <f>ROUND(I298*H298,2)</f>
        <v>0</v>
      </c>
      <c r="BL298" s="21" t="s">
        <v>229</v>
      </c>
      <c r="BM298" s="21" t="s">
        <v>573</v>
      </c>
    </row>
    <row r="299" spans="2:51" s="11" customFormat="1" ht="12">
      <c r="B299" s="197"/>
      <c r="C299" s="198"/>
      <c r="D299" s="199" t="s">
        <v>144</v>
      </c>
      <c r="E299" s="200" t="s">
        <v>21</v>
      </c>
      <c r="F299" s="201" t="s">
        <v>574</v>
      </c>
      <c r="G299" s="198"/>
      <c r="H299" s="202">
        <v>10</v>
      </c>
      <c r="I299" s="203"/>
      <c r="J299" s="198"/>
      <c r="K299" s="198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144</v>
      </c>
      <c r="AU299" s="208" t="s">
        <v>84</v>
      </c>
      <c r="AV299" s="11" t="s">
        <v>84</v>
      </c>
      <c r="AW299" s="11" t="s">
        <v>35</v>
      </c>
      <c r="AX299" s="11" t="s">
        <v>72</v>
      </c>
      <c r="AY299" s="208" t="s">
        <v>134</v>
      </c>
    </row>
    <row r="300" spans="2:51" s="11" customFormat="1" ht="12">
      <c r="B300" s="197"/>
      <c r="C300" s="198"/>
      <c r="D300" s="199" t="s">
        <v>144</v>
      </c>
      <c r="E300" s="200" t="s">
        <v>21</v>
      </c>
      <c r="F300" s="201" t="s">
        <v>575</v>
      </c>
      <c r="G300" s="198"/>
      <c r="H300" s="202">
        <v>6</v>
      </c>
      <c r="I300" s="203"/>
      <c r="J300" s="198"/>
      <c r="K300" s="198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144</v>
      </c>
      <c r="AU300" s="208" t="s">
        <v>84</v>
      </c>
      <c r="AV300" s="11" t="s">
        <v>84</v>
      </c>
      <c r="AW300" s="11" t="s">
        <v>35</v>
      </c>
      <c r="AX300" s="11" t="s">
        <v>72</v>
      </c>
      <c r="AY300" s="208" t="s">
        <v>134</v>
      </c>
    </row>
    <row r="301" spans="2:51" s="11" customFormat="1" ht="12">
      <c r="B301" s="197"/>
      <c r="C301" s="198"/>
      <c r="D301" s="199" t="s">
        <v>144</v>
      </c>
      <c r="E301" s="200" t="s">
        <v>21</v>
      </c>
      <c r="F301" s="201" t="s">
        <v>487</v>
      </c>
      <c r="G301" s="198"/>
      <c r="H301" s="202">
        <v>6</v>
      </c>
      <c r="I301" s="203"/>
      <c r="J301" s="198"/>
      <c r="K301" s="198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144</v>
      </c>
      <c r="AU301" s="208" t="s">
        <v>84</v>
      </c>
      <c r="AV301" s="11" t="s">
        <v>84</v>
      </c>
      <c r="AW301" s="11" t="s">
        <v>35</v>
      </c>
      <c r="AX301" s="11" t="s">
        <v>72</v>
      </c>
      <c r="AY301" s="208" t="s">
        <v>134</v>
      </c>
    </row>
    <row r="302" spans="2:51" s="11" customFormat="1" ht="12">
      <c r="B302" s="197"/>
      <c r="C302" s="198"/>
      <c r="D302" s="199" t="s">
        <v>144</v>
      </c>
      <c r="E302" s="200" t="s">
        <v>21</v>
      </c>
      <c r="F302" s="201" t="s">
        <v>576</v>
      </c>
      <c r="G302" s="198"/>
      <c r="H302" s="202">
        <v>6</v>
      </c>
      <c r="I302" s="203"/>
      <c r="J302" s="198"/>
      <c r="K302" s="198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144</v>
      </c>
      <c r="AU302" s="208" t="s">
        <v>84</v>
      </c>
      <c r="AV302" s="11" t="s">
        <v>84</v>
      </c>
      <c r="AW302" s="11" t="s">
        <v>35</v>
      </c>
      <c r="AX302" s="11" t="s">
        <v>72</v>
      </c>
      <c r="AY302" s="208" t="s">
        <v>134</v>
      </c>
    </row>
    <row r="303" spans="2:51" s="11" customFormat="1" ht="12">
      <c r="B303" s="197"/>
      <c r="C303" s="198"/>
      <c r="D303" s="209" t="s">
        <v>144</v>
      </c>
      <c r="E303" s="210" t="s">
        <v>21</v>
      </c>
      <c r="F303" s="211" t="s">
        <v>341</v>
      </c>
      <c r="G303" s="198"/>
      <c r="H303" s="212">
        <v>6</v>
      </c>
      <c r="I303" s="203"/>
      <c r="J303" s="198"/>
      <c r="K303" s="198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144</v>
      </c>
      <c r="AU303" s="208" t="s">
        <v>84</v>
      </c>
      <c r="AV303" s="11" t="s">
        <v>84</v>
      </c>
      <c r="AW303" s="11" t="s">
        <v>35</v>
      </c>
      <c r="AX303" s="11" t="s">
        <v>72</v>
      </c>
      <c r="AY303" s="208" t="s">
        <v>134</v>
      </c>
    </row>
    <row r="304" spans="2:65" s="1" customFormat="1" ht="44.25" customHeight="1">
      <c r="B304" s="38"/>
      <c r="C304" s="185" t="s">
        <v>577</v>
      </c>
      <c r="D304" s="185" t="s">
        <v>137</v>
      </c>
      <c r="E304" s="186" t="s">
        <v>578</v>
      </c>
      <c r="F304" s="187" t="s">
        <v>579</v>
      </c>
      <c r="G304" s="188" t="s">
        <v>208</v>
      </c>
      <c r="H304" s="189">
        <v>1</v>
      </c>
      <c r="I304" s="190"/>
      <c r="J304" s="191">
        <f>ROUND(I304*H304,2)</f>
        <v>0</v>
      </c>
      <c r="K304" s="187" t="s">
        <v>141</v>
      </c>
      <c r="L304" s="58"/>
      <c r="M304" s="192" t="s">
        <v>21</v>
      </c>
      <c r="N304" s="193" t="s">
        <v>43</v>
      </c>
      <c r="O304" s="39"/>
      <c r="P304" s="194">
        <f>O304*H304</f>
        <v>0</v>
      </c>
      <c r="Q304" s="194">
        <v>0.00022</v>
      </c>
      <c r="R304" s="194">
        <f>Q304*H304</f>
        <v>0.00022</v>
      </c>
      <c r="S304" s="194">
        <v>0</v>
      </c>
      <c r="T304" s="195">
        <f>S304*H304</f>
        <v>0</v>
      </c>
      <c r="AR304" s="21" t="s">
        <v>229</v>
      </c>
      <c r="AT304" s="21" t="s">
        <v>137</v>
      </c>
      <c r="AU304" s="21" t="s">
        <v>84</v>
      </c>
      <c r="AY304" s="21" t="s">
        <v>134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21" t="s">
        <v>77</v>
      </c>
      <c r="BK304" s="196">
        <f>ROUND(I304*H304,2)</f>
        <v>0</v>
      </c>
      <c r="BL304" s="21" t="s">
        <v>229</v>
      </c>
      <c r="BM304" s="21" t="s">
        <v>580</v>
      </c>
    </row>
    <row r="305" spans="2:65" s="1" customFormat="1" ht="22.5" customHeight="1">
      <c r="B305" s="38"/>
      <c r="C305" s="213" t="s">
        <v>581</v>
      </c>
      <c r="D305" s="213" t="s">
        <v>211</v>
      </c>
      <c r="E305" s="214" t="s">
        <v>582</v>
      </c>
      <c r="F305" s="215" t="s">
        <v>583</v>
      </c>
      <c r="G305" s="216" t="s">
        <v>208</v>
      </c>
      <c r="H305" s="217">
        <v>1</v>
      </c>
      <c r="I305" s="218"/>
      <c r="J305" s="219">
        <f>ROUND(I305*H305,2)</f>
        <v>0</v>
      </c>
      <c r="K305" s="215" t="s">
        <v>141</v>
      </c>
      <c r="L305" s="220"/>
      <c r="M305" s="221" t="s">
        <v>21</v>
      </c>
      <c r="N305" s="222" t="s">
        <v>43</v>
      </c>
      <c r="O305" s="39"/>
      <c r="P305" s="194">
        <f>O305*H305</f>
        <v>0</v>
      </c>
      <c r="Q305" s="194">
        <v>0.0241</v>
      </c>
      <c r="R305" s="194">
        <f>Q305*H305</f>
        <v>0.0241</v>
      </c>
      <c r="S305" s="194">
        <v>0</v>
      </c>
      <c r="T305" s="195">
        <f>S305*H305</f>
        <v>0</v>
      </c>
      <c r="AR305" s="21" t="s">
        <v>214</v>
      </c>
      <c r="AT305" s="21" t="s">
        <v>211</v>
      </c>
      <c r="AU305" s="21" t="s">
        <v>84</v>
      </c>
      <c r="AY305" s="21" t="s">
        <v>134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21" t="s">
        <v>77</v>
      </c>
      <c r="BK305" s="196">
        <f>ROUND(I305*H305,2)</f>
        <v>0</v>
      </c>
      <c r="BL305" s="21" t="s">
        <v>214</v>
      </c>
      <c r="BM305" s="21" t="s">
        <v>584</v>
      </c>
    </row>
    <row r="306" spans="2:65" s="1" customFormat="1" ht="44.25" customHeight="1">
      <c r="B306" s="38"/>
      <c r="C306" s="185" t="s">
        <v>585</v>
      </c>
      <c r="D306" s="185" t="s">
        <v>137</v>
      </c>
      <c r="E306" s="186" t="s">
        <v>586</v>
      </c>
      <c r="F306" s="187" t="s">
        <v>587</v>
      </c>
      <c r="G306" s="188" t="s">
        <v>265</v>
      </c>
      <c r="H306" s="189">
        <v>0.611</v>
      </c>
      <c r="I306" s="190"/>
      <c r="J306" s="191">
        <f>ROUND(I306*H306,2)</f>
        <v>0</v>
      </c>
      <c r="K306" s="187" t="s">
        <v>141</v>
      </c>
      <c r="L306" s="58"/>
      <c r="M306" s="192" t="s">
        <v>21</v>
      </c>
      <c r="N306" s="193" t="s">
        <v>43</v>
      </c>
      <c r="O306" s="39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AR306" s="21" t="s">
        <v>229</v>
      </c>
      <c r="AT306" s="21" t="s">
        <v>137</v>
      </c>
      <c r="AU306" s="21" t="s">
        <v>84</v>
      </c>
      <c r="AY306" s="21" t="s">
        <v>134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21" t="s">
        <v>77</v>
      </c>
      <c r="BK306" s="196">
        <f>ROUND(I306*H306,2)</f>
        <v>0</v>
      </c>
      <c r="BL306" s="21" t="s">
        <v>229</v>
      </c>
      <c r="BM306" s="21" t="s">
        <v>588</v>
      </c>
    </row>
    <row r="307" spans="2:63" s="10" customFormat="1" ht="29.85" customHeight="1">
      <c r="B307" s="168"/>
      <c r="C307" s="169"/>
      <c r="D307" s="182" t="s">
        <v>71</v>
      </c>
      <c r="E307" s="183" t="s">
        <v>589</v>
      </c>
      <c r="F307" s="183" t="s">
        <v>590</v>
      </c>
      <c r="G307" s="169"/>
      <c r="H307" s="169"/>
      <c r="I307" s="172"/>
      <c r="J307" s="184">
        <f>BK307</f>
        <v>0</v>
      </c>
      <c r="K307" s="169"/>
      <c r="L307" s="174"/>
      <c r="M307" s="175"/>
      <c r="N307" s="176"/>
      <c r="O307" s="176"/>
      <c r="P307" s="177">
        <f>SUM(P308:P337)</f>
        <v>0</v>
      </c>
      <c r="Q307" s="176"/>
      <c r="R307" s="177">
        <f>SUM(R308:R337)</f>
        <v>0.206</v>
      </c>
      <c r="S307" s="176"/>
      <c r="T307" s="178">
        <f>SUM(T308:T337)</f>
        <v>1.032</v>
      </c>
      <c r="AR307" s="179" t="s">
        <v>84</v>
      </c>
      <c r="AT307" s="180" t="s">
        <v>71</v>
      </c>
      <c r="AU307" s="180" t="s">
        <v>77</v>
      </c>
      <c r="AY307" s="179" t="s">
        <v>134</v>
      </c>
      <c r="BK307" s="181">
        <f>SUM(BK308:BK337)</f>
        <v>0</v>
      </c>
    </row>
    <row r="308" spans="2:65" s="1" customFormat="1" ht="31.5" customHeight="1">
      <c r="B308" s="38"/>
      <c r="C308" s="185" t="s">
        <v>591</v>
      </c>
      <c r="D308" s="185" t="s">
        <v>137</v>
      </c>
      <c r="E308" s="186" t="s">
        <v>592</v>
      </c>
      <c r="F308" s="187" t="s">
        <v>593</v>
      </c>
      <c r="G308" s="188" t="s">
        <v>208</v>
      </c>
      <c r="H308" s="189">
        <v>10</v>
      </c>
      <c r="I308" s="190"/>
      <c r="J308" s="191">
        <f>ROUND(I308*H308,2)</f>
        <v>0</v>
      </c>
      <c r="K308" s="187" t="s">
        <v>141</v>
      </c>
      <c r="L308" s="58"/>
      <c r="M308" s="192" t="s">
        <v>21</v>
      </c>
      <c r="N308" s="193" t="s">
        <v>43</v>
      </c>
      <c r="O308" s="39"/>
      <c r="P308" s="194">
        <f>O308*H308</f>
        <v>0</v>
      </c>
      <c r="Q308" s="194">
        <v>0</v>
      </c>
      <c r="R308" s="194">
        <f>Q308*H308</f>
        <v>0</v>
      </c>
      <c r="S308" s="194">
        <v>0</v>
      </c>
      <c r="T308" s="195">
        <f>S308*H308</f>
        <v>0</v>
      </c>
      <c r="AR308" s="21" t="s">
        <v>229</v>
      </c>
      <c r="AT308" s="21" t="s">
        <v>137</v>
      </c>
      <c r="AU308" s="21" t="s">
        <v>84</v>
      </c>
      <c r="AY308" s="21" t="s">
        <v>134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21" t="s">
        <v>77</v>
      </c>
      <c r="BK308" s="196">
        <f>ROUND(I308*H308,2)</f>
        <v>0</v>
      </c>
      <c r="BL308" s="21" t="s">
        <v>229</v>
      </c>
      <c r="BM308" s="21" t="s">
        <v>594</v>
      </c>
    </row>
    <row r="309" spans="2:51" s="11" customFormat="1" ht="12">
      <c r="B309" s="197"/>
      <c r="C309" s="198"/>
      <c r="D309" s="199" t="s">
        <v>144</v>
      </c>
      <c r="E309" s="200" t="s">
        <v>21</v>
      </c>
      <c r="F309" s="201" t="s">
        <v>428</v>
      </c>
      <c r="G309" s="198"/>
      <c r="H309" s="202">
        <v>3</v>
      </c>
      <c r="I309" s="203"/>
      <c r="J309" s="198"/>
      <c r="K309" s="198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144</v>
      </c>
      <c r="AU309" s="208" t="s">
        <v>84</v>
      </c>
      <c r="AV309" s="11" t="s">
        <v>84</v>
      </c>
      <c r="AW309" s="11" t="s">
        <v>35</v>
      </c>
      <c r="AX309" s="11" t="s">
        <v>72</v>
      </c>
      <c r="AY309" s="208" t="s">
        <v>134</v>
      </c>
    </row>
    <row r="310" spans="2:51" s="11" customFormat="1" ht="12">
      <c r="B310" s="197"/>
      <c r="C310" s="198"/>
      <c r="D310" s="199" t="s">
        <v>144</v>
      </c>
      <c r="E310" s="200" t="s">
        <v>21</v>
      </c>
      <c r="F310" s="201" t="s">
        <v>429</v>
      </c>
      <c r="G310" s="198"/>
      <c r="H310" s="202">
        <v>3</v>
      </c>
      <c r="I310" s="203"/>
      <c r="J310" s="198"/>
      <c r="K310" s="198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144</v>
      </c>
      <c r="AU310" s="208" t="s">
        <v>84</v>
      </c>
      <c r="AV310" s="11" t="s">
        <v>84</v>
      </c>
      <c r="AW310" s="11" t="s">
        <v>35</v>
      </c>
      <c r="AX310" s="11" t="s">
        <v>72</v>
      </c>
      <c r="AY310" s="208" t="s">
        <v>134</v>
      </c>
    </row>
    <row r="311" spans="2:51" s="11" customFormat="1" ht="12">
      <c r="B311" s="197"/>
      <c r="C311" s="198"/>
      <c r="D311" s="199" t="s">
        <v>144</v>
      </c>
      <c r="E311" s="200" t="s">
        <v>21</v>
      </c>
      <c r="F311" s="201" t="s">
        <v>340</v>
      </c>
      <c r="G311" s="198"/>
      <c r="H311" s="202">
        <v>3</v>
      </c>
      <c r="I311" s="203"/>
      <c r="J311" s="198"/>
      <c r="K311" s="198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144</v>
      </c>
      <c r="AU311" s="208" t="s">
        <v>84</v>
      </c>
      <c r="AV311" s="11" t="s">
        <v>84</v>
      </c>
      <c r="AW311" s="11" t="s">
        <v>35</v>
      </c>
      <c r="AX311" s="11" t="s">
        <v>72</v>
      </c>
      <c r="AY311" s="208" t="s">
        <v>134</v>
      </c>
    </row>
    <row r="312" spans="2:51" s="11" customFormat="1" ht="12">
      <c r="B312" s="197"/>
      <c r="C312" s="198"/>
      <c r="D312" s="209" t="s">
        <v>144</v>
      </c>
      <c r="E312" s="210" t="s">
        <v>21</v>
      </c>
      <c r="F312" s="211" t="s">
        <v>595</v>
      </c>
      <c r="G312" s="198"/>
      <c r="H312" s="212">
        <v>1</v>
      </c>
      <c r="I312" s="203"/>
      <c r="J312" s="198"/>
      <c r="K312" s="198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144</v>
      </c>
      <c r="AU312" s="208" t="s">
        <v>84</v>
      </c>
      <c r="AV312" s="11" t="s">
        <v>84</v>
      </c>
      <c r="AW312" s="11" t="s">
        <v>35</v>
      </c>
      <c r="AX312" s="11" t="s">
        <v>72</v>
      </c>
      <c r="AY312" s="208" t="s">
        <v>134</v>
      </c>
    </row>
    <row r="313" spans="2:65" s="1" customFormat="1" ht="22.5" customHeight="1">
      <c r="B313" s="38"/>
      <c r="C313" s="213" t="s">
        <v>596</v>
      </c>
      <c r="D313" s="213" t="s">
        <v>211</v>
      </c>
      <c r="E313" s="214" t="s">
        <v>597</v>
      </c>
      <c r="F313" s="215" t="s">
        <v>598</v>
      </c>
      <c r="G313" s="216" t="s">
        <v>208</v>
      </c>
      <c r="H313" s="217">
        <v>4</v>
      </c>
      <c r="I313" s="218"/>
      <c r="J313" s="219">
        <f>ROUND(I313*H313,2)</f>
        <v>0</v>
      </c>
      <c r="K313" s="215" t="s">
        <v>141</v>
      </c>
      <c r="L313" s="220"/>
      <c r="M313" s="221" t="s">
        <v>21</v>
      </c>
      <c r="N313" s="222" t="s">
        <v>43</v>
      </c>
      <c r="O313" s="39"/>
      <c r="P313" s="194">
        <f>O313*H313</f>
        <v>0</v>
      </c>
      <c r="Q313" s="194">
        <v>0.016</v>
      </c>
      <c r="R313" s="194">
        <f>Q313*H313</f>
        <v>0.064</v>
      </c>
      <c r="S313" s="194">
        <v>0</v>
      </c>
      <c r="T313" s="195">
        <f>S313*H313</f>
        <v>0</v>
      </c>
      <c r="AR313" s="21" t="s">
        <v>322</v>
      </c>
      <c r="AT313" s="21" t="s">
        <v>211</v>
      </c>
      <c r="AU313" s="21" t="s">
        <v>84</v>
      </c>
      <c r="AY313" s="21" t="s">
        <v>134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21" t="s">
        <v>77</v>
      </c>
      <c r="BK313" s="196">
        <f>ROUND(I313*H313,2)</f>
        <v>0</v>
      </c>
      <c r="BL313" s="21" t="s">
        <v>229</v>
      </c>
      <c r="BM313" s="21" t="s">
        <v>599</v>
      </c>
    </row>
    <row r="314" spans="2:51" s="11" customFormat="1" ht="12">
      <c r="B314" s="197"/>
      <c r="C314" s="198"/>
      <c r="D314" s="199" t="s">
        <v>144</v>
      </c>
      <c r="E314" s="200" t="s">
        <v>21</v>
      </c>
      <c r="F314" s="201" t="s">
        <v>414</v>
      </c>
      <c r="G314" s="198"/>
      <c r="H314" s="202">
        <v>1</v>
      </c>
      <c r="I314" s="203"/>
      <c r="J314" s="198"/>
      <c r="K314" s="198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144</v>
      </c>
      <c r="AU314" s="208" t="s">
        <v>84</v>
      </c>
      <c r="AV314" s="11" t="s">
        <v>84</v>
      </c>
      <c r="AW314" s="11" t="s">
        <v>35</v>
      </c>
      <c r="AX314" s="11" t="s">
        <v>72</v>
      </c>
      <c r="AY314" s="208" t="s">
        <v>134</v>
      </c>
    </row>
    <row r="315" spans="2:51" s="11" customFormat="1" ht="12">
      <c r="B315" s="197"/>
      <c r="C315" s="198"/>
      <c r="D315" s="199" t="s">
        <v>144</v>
      </c>
      <c r="E315" s="200" t="s">
        <v>21</v>
      </c>
      <c r="F315" s="201" t="s">
        <v>217</v>
      </c>
      <c r="G315" s="198"/>
      <c r="H315" s="202">
        <v>1</v>
      </c>
      <c r="I315" s="203"/>
      <c r="J315" s="198"/>
      <c r="K315" s="198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144</v>
      </c>
      <c r="AU315" s="208" t="s">
        <v>84</v>
      </c>
      <c r="AV315" s="11" t="s">
        <v>84</v>
      </c>
      <c r="AW315" s="11" t="s">
        <v>35</v>
      </c>
      <c r="AX315" s="11" t="s">
        <v>72</v>
      </c>
      <c r="AY315" s="208" t="s">
        <v>134</v>
      </c>
    </row>
    <row r="316" spans="2:51" s="11" customFormat="1" ht="12">
      <c r="B316" s="197"/>
      <c r="C316" s="198"/>
      <c r="D316" s="199" t="s">
        <v>144</v>
      </c>
      <c r="E316" s="200" t="s">
        <v>21</v>
      </c>
      <c r="F316" s="201" t="s">
        <v>218</v>
      </c>
      <c r="G316" s="198"/>
      <c r="H316" s="202">
        <v>1</v>
      </c>
      <c r="I316" s="203"/>
      <c r="J316" s="198"/>
      <c r="K316" s="198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144</v>
      </c>
      <c r="AU316" s="208" t="s">
        <v>84</v>
      </c>
      <c r="AV316" s="11" t="s">
        <v>84</v>
      </c>
      <c r="AW316" s="11" t="s">
        <v>35</v>
      </c>
      <c r="AX316" s="11" t="s">
        <v>72</v>
      </c>
      <c r="AY316" s="208" t="s">
        <v>134</v>
      </c>
    </row>
    <row r="317" spans="2:51" s="11" customFormat="1" ht="12">
      <c r="B317" s="197"/>
      <c r="C317" s="198"/>
      <c r="D317" s="209" t="s">
        <v>144</v>
      </c>
      <c r="E317" s="210" t="s">
        <v>21</v>
      </c>
      <c r="F317" s="211" t="s">
        <v>419</v>
      </c>
      <c r="G317" s="198"/>
      <c r="H317" s="212">
        <v>1</v>
      </c>
      <c r="I317" s="203"/>
      <c r="J317" s="198"/>
      <c r="K317" s="198"/>
      <c r="L317" s="204"/>
      <c r="M317" s="205"/>
      <c r="N317" s="206"/>
      <c r="O317" s="206"/>
      <c r="P317" s="206"/>
      <c r="Q317" s="206"/>
      <c r="R317" s="206"/>
      <c r="S317" s="206"/>
      <c r="T317" s="207"/>
      <c r="AT317" s="208" t="s">
        <v>144</v>
      </c>
      <c r="AU317" s="208" t="s">
        <v>84</v>
      </c>
      <c r="AV317" s="11" t="s">
        <v>84</v>
      </c>
      <c r="AW317" s="11" t="s">
        <v>35</v>
      </c>
      <c r="AX317" s="11" t="s">
        <v>72</v>
      </c>
      <c r="AY317" s="208" t="s">
        <v>134</v>
      </c>
    </row>
    <row r="318" spans="2:65" s="1" customFormat="1" ht="22.5" customHeight="1">
      <c r="B318" s="38"/>
      <c r="C318" s="213" t="s">
        <v>600</v>
      </c>
      <c r="D318" s="213" t="s">
        <v>211</v>
      </c>
      <c r="E318" s="214" t="s">
        <v>601</v>
      </c>
      <c r="F318" s="215" t="s">
        <v>602</v>
      </c>
      <c r="G318" s="216" t="s">
        <v>208</v>
      </c>
      <c r="H318" s="217">
        <v>4</v>
      </c>
      <c r="I318" s="218"/>
      <c r="J318" s="219">
        <f>ROUND(I318*H318,2)</f>
        <v>0</v>
      </c>
      <c r="K318" s="215" t="s">
        <v>141</v>
      </c>
      <c r="L318" s="220"/>
      <c r="M318" s="221" t="s">
        <v>21</v>
      </c>
      <c r="N318" s="222" t="s">
        <v>43</v>
      </c>
      <c r="O318" s="39"/>
      <c r="P318" s="194">
        <f>O318*H318</f>
        <v>0</v>
      </c>
      <c r="Q318" s="194">
        <v>0.013</v>
      </c>
      <c r="R318" s="194">
        <f>Q318*H318</f>
        <v>0.052</v>
      </c>
      <c r="S318" s="194">
        <v>0</v>
      </c>
      <c r="T318" s="195">
        <f>S318*H318</f>
        <v>0</v>
      </c>
      <c r="AR318" s="21" t="s">
        <v>214</v>
      </c>
      <c r="AT318" s="21" t="s">
        <v>211</v>
      </c>
      <c r="AU318" s="21" t="s">
        <v>84</v>
      </c>
      <c r="AY318" s="21" t="s">
        <v>134</v>
      </c>
      <c r="BE318" s="196">
        <f>IF(N318="základní",J318,0)</f>
        <v>0</v>
      </c>
      <c r="BF318" s="196">
        <f>IF(N318="snížená",J318,0)</f>
        <v>0</v>
      </c>
      <c r="BG318" s="196">
        <f>IF(N318="zákl. přenesená",J318,0)</f>
        <v>0</v>
      </c>
      <c r="BH318" s="196">
        <f>IF(N318="sníž. přenesená",J318,0)</f>
        <v>0</v>
      </c>
      <c r="BI318" s="196">
        <f>IF(N318="nulová",J318,0)</f>
        <v>0</v>
      </c>
      <c r="BJ318" s="21" t="s">
        <v>77</v>
      </c>
      <c r="BK318" s="196">
        <f>ROUND(I318*H318,2)</f>
        <v>0</v>
      </c>
      <c r="BL318" s="21" t="s">
        <v>214</v>
      </c>
      <c r="BM318" s="21" t="s">
        <v>603</v>
      </c>
    </row>
    <row r="319" spans="2:51" s="11" customFormat="1" ht="12">
      <c r="B319" s="197"/>
      <c r="C319" s="198"/>
      <c r="D319" s="199" t="s">
        <v>144</v>
      </c>
      <c r="E319" s="200" t="s">
        <v>21</v>
      </c>
      <c r="F319" s="201" t="s">
        <v>216</v>
      </c>
      <c r="G319" s="198"/>
      <c r="H319" s="202">
        <v>2</v>
      </c>
      <c r="I319" s="203"/>
      <c r="J319" s="198"/>
      <c r="K319" s="198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144</v>
      </c>
      <c r="AU319" s="208" t="s">
        <v>84</v>
      </c>
      <c r="AV319" s="11" t="s">
        <v>84</v>
      </c>
      <c r="AW319" s="11" t="s">
        <v>35</v>
      </c>
      <c r="AX319" s="11" t="s">
        <v>72</v>
      </c>
      <c r="AY319" s="208" t="s">
        <v>134</v>
      </c>
    </row>
    <row r="320" spans="2:51" s="11" customFormat="1" ht="12">
      <c r="B320" s="197"/>
      <c r="C320" s="198"/>
      <c r="D320" s="199" t="s">
        <v>144</v>
      </c>
      <c r="E320" s="200" t="s">
        <v>21</v>
      </c>
      <c r="F320" s="201" t="s">
        <v>217</v>
      </c>
      <c r="G320" s="198"/>
      <c r="H320" s="202">
        <v>1</v>
      </c>
      <c r="I320" s="203"/>
      <c r="J320" s="198"/>
      <c r="K320" s="198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144</v>
      </c>
      <c r="AU320" s="208" t="s">
        <v>84</v>
      </c>
      <c r="AV320" s="11" t="s">
        <v>84</v>
      </c>
      <c r="AW320" s="11" t="s">
        <v>35</v>
      </c>
      <c r="AX320" s="11" t="s">
        <v>72</v>
      </c>
      <c r="AY320" s="208" t="s">
        <v>134</v>
      </c>
    </row>
    <row r="321" spans="2:51" s="11" customFormat="1" ht="12">
      <c r="B321" s="197"/>
      <c r="C321" s="198"/>
      <c r="D321" s="209" t="s">
        <v>144</v>
      </c>
      <c r="E321" s="210" t="s">
        <v>21</v>
      </c>
      <c r="F321" s="211" t="s">
        <v>218</v>
      </c>
      <c r="G321" s="198"/>
      <c r="H321" s="212">
        <v>1</v>
      </c>
      <c r="I321" s="203"/>
      <c r="J321" s="198"/>
      <c r="K321" s="198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144</v>
      </c>
      <c r="AU321" s="208" t="s">
        <v>84</v>
      </c>
      <c r="AV321" s="11" t="s">
        <v>84</v>
      </c>
      <c r="AW321" s="11" t="s">
        <v>35</v>
      </c>
      <c r="AX321" s="11" t="s">
        <v>72</v>
      </c>
      <c r="AY321" s="208" t="s">
        <v>134</v>
      </c>
    </row>
    <row r="322" spans="2:65" s="1" customFormat="1" ht="22.5" customHeight="1">
      <c r="B322" s="38"/>
      <c r="C322" s="213" t="s">
        <v>604</v>
      </c>
      <c r="D322" s="213" t="s">
        <v>211</v>
      </c>
      <c r="E322" s="214" t="s">
        <v>605</v>
      </c>
      <c r="F322" s="215" t="s">
        <v>606</v>
      </c>
      <c r="G322" s="216" t="s">
        <v>208</v>
      </c>
      <c r="H322" s="217">
        <v>2</v>
      </c>
      <c r="I322" s="218"/>
      <c r="J322" s="219">
        <f>ROUND(I322*H322,2)</f>
        <v>0</v>
      </c>
      <c r="K322" s="215" t="s">
        <v>141</v>
      </c>
      <c r="L322" s="220"/>
      <c r="M322" s="221" t="s">
        <v>21</v>
      </c>
      <c r="N322" s="222" t="s">
        <v>43</v>
      </c>
      <c r="O322" s="39"/>
      <c r="P322" s="194">
        <f>O322*H322</f>
        <v>0</v>
      </c>
      <c r="Q322" s="194">
        <v>0.014</v>
      </c>
      <c r="R322" s="194">
        <f>Q322*H322</f>
        <v>0.028</v>
      </c>
      <c r="S322" s="194">
        <v>0</v>
      </c>
      <c r="T322" s="195">
        <f>S322*H322</f>
        <v>0</v>
      </c>
      <c r="AR322" s="21" t="s">
        <v>214</v>
      </c>
      <c r="AT322" s="21" t="s">
        <v>211</v>
      </c>
      <c r="AU322" s="21" t="s">
        <v>84</v>
      </c>
      <c r="AY322" s="21" t="s">
        <v>134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21" t="s">
        <v>77</v>
      </c>
      <c r="BK322" s="196">
        <f>ROUND(I322*H322,2)</f>
        <v>0</v>
      </c>
      <c r="BL322" s="21" t="s">
        <v>214</v>
      </c>
      <c r="BM322" s="21" t="s">
        <v>607</v>
      </c>
    </row>
    <row r="323" spans="2:51" s="11" customFormat="1" ht="12">
      <c r="B323" s="197"/>
      <c r="C323" s="198"/>
      <c r="D323" s="199" t="s">
        <v>144</v>
      </c>
      <c r="E323" s="200" t="s">
        <v>21</v>
      </c>
      <c r="F323" s="201" t="s">
        <v>217</v>
      </c>
      <c r="G323" s="198"/>
      <c r="H323" s="202">
        <v>1</v>
      </c>
      <c r="I323" s="203"/>
      <c r="J323" s="198"/>
      <c r="K323" s="198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144</v>
      </c>
      <c r="AU323" s="208" t="s">
        <v>84</v>
      </c>
      <c r="AV323" s="11" t="s">
        <v>84</v>
      </c>
      <c r="AW323" s="11" t="s">
        <v>35</v>
      </c>
      <c r="AX323" s="11" t="s">
        <v>72</v>
      </c>
      <c r="AY323" s="208" t="s">
        <v>134</v>
      </c>
    </row>
    <row r="324" spans="2:51" s="11" customFormat="1" ht="12">
      <c r="B324" s="197"/>
      <c r="C324" s="198"/>
      <c r="D324" s="209" t="s">
        <v>144</v>
      </c>
      <c r="E324" s="210" t="s">
        <v>21</v>
      </c>
      <c r="F324" s="211" t="s">
        <v>218</v>
      </c>
      <c r="G324" s="198"/>
      <c r="H324" s="212">
        <v>1</v>
      </c>
      <c r="I324" s="203"/>
      <c r="J324" s="198"/>
      <c r="K324" s="198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144</v>
      </c>
      <c r="AU324" s="208" t="s">
        <v>84</v>
      </c>
      <c r="AV324" s="11" t="s">
        <v>84</v>
      </c>
      <c r="AW324" s="11" t="s">
        <v>35</v>
      </c>
      <c r="AX324" s="11" t="s">
        <v>72</v>
      </c>
      <c r="AY324" s="208" t="s">
        <v>134</v>
      </c>
    </row>
    <row r="325" spans="2:65" s="1" customFormat="1" ht="31.5" customHeight="1">
      <c r="B325" s="38"/>
      <c r="C325" s="185" t="s">
        <v>608</v>
      </c>
      <c r="D325" s="185" t="s">
        <v>137</v>
      </c>
      <c r="E325" s="186" t="s">
        <v>609</v>
      </c>
      <c r="F325" s="187" t="s">
        <v>610</v>
      </c>
      <c r="G325" s="188" t="s">
        <v>208</v>
      </c>
      <c r="H325" s="189">
        <v>5</v>
      </c>
      <c r="I325" s="190"/>
      <c r="J325" s="191">
        <f>ROUND(I325*H325,2)</f>
        <v>0</v>
      </c>
      <c r="K325" s="187" t="s">
        <v>141</v>
      </c>
      <c r="L325" s="58"/>
      <c r="M325" s="192" t="s">
        <v>21</v>
      </c>
      <c r="N325" s="193" t="s">
        <v>43</v>
      </c>
      <c r="O325" s="39"/>
      <c r="P325" s="194">
        <f>O325*H325</f>
        <v>0</v>
      </c>
      <c r="Q325" s="194">
        <v>0</v>
      </c>
      <c r="R325" s="194">
        <f>Q325*H325</f>
        <v>0</v>
      </c>
      <c r="S325" s="194">
        <v>0</v>
      </c>
      <c r="T325" s="195">
        <f>S325*H325</f>
        <v>0</v>
      </c>
      <c r="AR325" s="21" t="s">
        <v>229</v>
      </c>
      <c r="AT325" s="21" t="s">
        <v>137</v>
      </c>
      <c r="AU325" s="21" t="s">
        <v>84</v>
      </c>
      <c r="AY325" s="21" t="s">
        <v>134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21" t="s">
        <v>77</v>
      </c>
      <c r="BK325" s="196">
        <f>ROUND(I325*H325,2)</f>
        <v>0</v>
      </c>
      <c r="BL325" s="21" t="s">
        <v>229</v>
      </c>
      <c r="BM325" s="21" t="s">
        <v>611</v>
      </c>
    </row>
    <row r="326" spans="2:51" s="11" customFormat="1" ht="12">
      <c r="B326" s="197"/>
      <c r="C326" s="198"/>
      <c r="D326" s="209" t="s">
        <v>144</v>
      </c>
      <c r="E326" s="210" t="s">
        <v>21</v>
      </c>
      <c r="F326" s="211" t="s">
        <v>327</v>
      </c>
      <c r="G326" s="198"/>
      <c r="H326" s="212">
        <v>5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144</v>
      </c>
      <c r="AU326" s="208" t="s">
        <v>84</v>
      </c>
      <c r="AV326" s="11" t="s">
        <v>84</v>
      </c>
      <c r="AW326" s="11" t="s">
        <v>35</v>
      </c>
      <c r="AX326" s="11" t="s">
        <v>77</v>
      </c>
      <c r="AY326" s="208" t="s">
        <v>134</v>
      </c>
    </row>
    <row r="327" spans="2:65" s="1" customFormat="1" ht="22.5" customHeight="1">
      <c r="B327" s="38"/>
      <c r="C327" s="213" t="s">
        <v>612</v>
      </c>
      <c r="D327" s="213" t="s">
        <v>211</v>
      </c>
      <c r="E327" s="214" t="s">
        <v>613</v>
      </c>
      <c r="F327" s="215" t="s">
        <v>614</v>
      </c>
      <c r="G327" s="216" t="s">
        <v>208</v>
      </c>
      <c r="H327" s="217">
        <v>2</v>
      </c>
      <c r="I327" s="218"/>
      <c r="J327" s="219">
        <f>ROUND(I327*H327,2)</f>
        <v>0</v>
      </c>
      <c r="K327" s="215" t="s">
        <v>141</v>
      </c>
      <c r="L327" s="220"/>
      <c r="M327" s="221" t="s">
        <v>21</v>
      </c>
      <c r="N327" s="222" t="s">
        <v>43</v>
      </c>
      <c r="O327" s="39"/>
      <c r="P327" s="194">
        <f>O327*H327</f>
        <v>0</v>
      </c>
      <c r="Q327" s="194">
        <v>0.019</v>
      </c>
      <c r="R327" s="194">
        <f>Q327*H327</f>
        <v>0.038</v>
      </c>
      <c r="S327" s="194">
        <v>0</v>
      </c>
      <c r="T327" s="195">
        <f>S327*H327</f>
        <v>0</v>
      </c>
      <c r="AR327" s="21" t="s">
        <v>214</v>
      </c>
      <c r="AT327" s="21" t="s">
        <v>211</v>
      </c>
      <c r="AU327" s="21" t="s">
        <v>84</v>
      </c>
      <c r="AY327" s="21" t="s">
        <v>134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21" t="s">
        <v>77</v>
      </c>
      <c r="BK327" s="196">
        <f>ROUND(I327*H327,2)</f>
        <v>0</v>
      </c>
      <c r="BL327" s="21" t="s">
        <v>214</v>
      </c>
      <c r="BM327" s="21" t="s">
        <v>615</v>
      </c>
    </row>
    <row r="328" spans="2:51" s="11" customFormat="1" ht="12">
      <c r="B328" s="197"/>
      <c r="C328" s="198"/>
      <c r="D328" s="209" t="s">
        <v>144</v>
      </c>
      <c r="E328" s="210" t="s">
        <v>21</v>
      </c>
      <c r="F328" s="211" t="s">
        <v>216</v>
      </c>
      <c r="G328" s="198"/>
      <c r="H328" s="212">
        <v>2</v>
      </c>
      <c r="I328" s="203"/>
      <c r="J328" s="198"/>
      <c r="K328" s="198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144</v>
      </c>
      <c r="AU328" s="208" t="s">
        <v>84</v>
      </c>
      <c r="AV328" s="11" t="s">
        <v>84</v>
      </c>
      <c r="AW328" s="11" t="s">
        <v>35</v>
      </c>
      <c r="AX328" s="11" t="s">
        <v>77</v>
      </c>
      <c r="AY328" s="208" t="s">
        <v>134</v>
      </c>
    </row>
    <row r="329" spans="2:65" s="1" customFormat="1" ht="22.5" customHeight="1">
      <c r="B329" s="38"/>
      <c r="C329" s="213" t="s">
        <v>616</v>
      </c>
      <c r="D329" s="213" t="s">
        <v>211</v>
      </c>
      <c r="E329" s="214" t="s">
        <v>617</v>
      </c>
      <c r="F329" s="215" t="s">
        <v>618</v>
      </c>
      <c r="G329" s="216" t="s">
        <v>208</v>
      </c>
      <c r="H329" s="217">
        <v>3</v>
      </c>
      <c r="I329" s="218"/>
      <c r="J329" s="219">
        <f>ROUND(I329*H329,2)</f>
        <v>0</v>
      </c>
      <c r="K329" s="215" t="s">
        <v>21</v>
      </c>
      <c r="L329" s="220"/>
      <c r="M329" s="221" t="s">
        <v>21</v>
      </c>
      <c r="N329" s="222" t="s">
        <v>43</v>
      </c>
      <c r="O329" s="39"/>
      <c r="P329" s="194">
        <f>O329*H329</f>
        <v>0</v>
      </c>
      <c r="Q329" s="194">
        <v>0</v>
      </c>
      <c r="R329" s="194">
        <f>Q329*H329</f>
        <v>0</v>
      </c>
      <c r="S329" s="194">
        <v>0</v>
      </c>
      <c r="T329" s="195">
        <f>S329*H329</f>
        <v>0</v>
      </c>
      <c r="AR329" s="21" t="s">
        <v>214</v>
      </c>
      <c r="AT329" s="21" t="s">
        <v>211</v>
      </c>
      <c r="AU329" s="21" t="s">
        <v>84</v>
      </c>
      <c r="AY329" s="21" t="s">
        <v>134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21" t="s">
        <v>77</v>
      </c>
      <c r="BK329" s="196">
        <f>ROUND(I329*H329,2)</f>
        <v>0</v>
      </c>
      <c r="BL329" s="21" t="s">
        <v>214</v>
      </c>
      <c r="BM329" s="21" t="s">
        <v>619</v>
      </c>
    </row>
    <row r="330" spans="2:51" s="11" customFormat="1" ht="12">
      <c r="B330" s="197"/>
      <c r="C330" s="198"/>
      <c r="D330" s="209" t="s">
        <v>144</v>
      </c>
      <c r="E330" s="210" t="s">
        <v>21</v>
      </c>
      <c r="F330" s="211" t="s">
        <v>428</v>
      </c>
      <c r="G330" s="198"/>
      <c r="H330" s="212">
        <v>3</v>
      </c>
      <c r="I330" s="203"/>
      <c r="J330" s="198"/>
      <c r="K330" s="198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144</v>
      </c>
      <c r="AU330" s="208" t="s">
        <v>84</v>
      </c>
      <c r="AV330" s="11" t="s">
        <v>84</v>
      </c>
      <c r="AW330" s="11" t="s">
        <v>35</v>
      </c>
      <c r="AX330" s="11" t="s">
        <v>77</v>
      </c>
      <c r="AY330" s="208" t="s">
        <v>134</v>
      </c>
    </row>
    <row r="331" spans="2:65" s="1" customFormat="1" ht="22.5" customHeight="1">
      <c r="B331" s="38"/>
      <c r="C331" s="185" t="s">
        <v>620</v>
      </c>
      <c r="D331" s="185" t="s">
        <v>137</v>
      </c>
      <c r="E331" s="186" t="s">
        <v>621</v>
      </c>
      <c r="F331" s="187" t="s">
        <v>622</v>
      </c>
      <c r="G331" s="188" t="s">
        <v>208</v>
      </c>
      <c r="H331" s="189">
        <v>15</v>
      </c>
      <c r="I331" s="190"/>
      <c r="J331" s="191">
        <f>ROUND(I331*H331,2)</f>
        <v>0</v>
      </c>
      <c r="K331" s="187" t="s">
        <v>141</v>
      </c>
      <c r="L331" s="58"/>
      <c r="M331" s="192" t="s">
        <v>21</v>
      </c>
      <c r="N331" s="193" t="s">
        <v>43</v>
      </c>
      <c r="O331" s="39"/>
      <c r="P331" s="194">
        <f>O331*H331</f>
        <v>0</v>
      </c>
      <c r="Q331" s="194">
        <v>0</v>
      </c>
      <c r="R331" s="194">
        <f>Q331*H331</f>
        <v>0</v>
      </c>
      <c r="S331" s="194">
        <v>0</v>
      </c>
      <c r="T331" s="195">
        <f>S331*H331</f>
        <v>0</v>
      </c>
      <c r="AR331" s="21" t="s">
        <v>229</v>
      </c>
      <c r="AT331" s="21" t="s">
        <v>137</v>
      </c>
      <c r="AU331" s="21" t="s">
        <v>84</v>
      </c>
      <c r="AY331" s="21" t="s">
        <v>134</v>
      </c>
      <c r="BE331" s="196">
        <f>IF(N331="základní",J331,0)</f>
        <v>0</v>
      </c>
      <c r="BF331" s="196">
        <f>IF(N331="snížená",J331,0)</f>
        <v>0</v>
      </c>
      <c r="BG331" s="196">
        <f>IF(N331="zákl. přenesená",J331,0)</f>
        <v>0</v>
      </c>
      <c r="BH331" s="196">
        <f>IF(N331="sníž. přenesená",J331,0)</f>
        <v>0</v>
      </c>
      <c r="BI331" s="196">
        <f>IF(N331="nulová",J331,0)</f>
        <v>0</v>
      </c>
      <c r="BJ331" s="21" t="s">
        <v>77</v>
      </c>
      <c r="BK331" s="196">
        <f>ROUND(I331*H331,2)</f>
        <v>0</v>
      </c>
      <c r="BL331" s="21" t="s">
        <v>229</v>
      </c>
      <c r="BM331" s="21" t="s">
        <v>623</v>
      </c>
    </row>
    <row r="332" spans="2:65" s="1" customFormat="1" ht="22.5" customHeight="1">
      <c r="B332" s="38"/>
      <c r="C332" s="213" t="s">
        <v>624</v>
      </c>
      <c r="D332" s="213" t="s">
        <v>211</v>
      </c>
      <c r="E332" s="214" t="s">
        <v>625</v>
      </c>
      <c r="F332" s="215" t="s">
        <v>626</v>
      </c>
      <c r="G332" s="216" t="s">
        <v>208</v>
      </c>
      <c r="H332" s="217">
        <v>15</v>
      </c>
      <c r="I332" s="218"/>
      <c r="J332" s="219">
        <f>ROUND(I332*H332,2)</f>
        <v>0</v>
      </c>
      <c r="K332" s="215" t="s">
        <v>141</v>
      </c>
      <c r="L332" s="220"/>
      <c r="M332" s="221" t="s">
        <v>21</v>
      </c>
      <c r="N332" s="222" t="s">
        <v>43</v>
      </c>
      <c r="O332" s="39"/>
      <c r="P332" s="194">
        <f>O332*H332</f>
        <v>0</v>
      </c>
      <c r="Q332" s="194">
        <v>0.0004</v>
      </c>
      <c r="R332" s="194">
        <f>Q332*H332</f>
        <v>0.006</v>
      </c>
      <c r="S332" s="194">
        <v>0</v>
      </c>
      <c r="T332" s="195">
        <f>S332*H332</f>
        <v>0</v>
      </c>
      <c r="AR332" s="21" t="s">
        <v>322</v>
      </c>
      <c r="AT332" s="21" t="s">
        <v>211</v>
      </c>
      <c r="AU332" s="21" t="s">
        <v>84</v>
      </c>
      <c r="AY332" s="21" t="s">
        <v>134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21" t="s">
        <v>77</v>
      </c>
      <c r="BK332" s="196">
        <f>ROUND(I332*H332,2)</f>
        <v>0</v>
      </c>
      <c r="BL332" s="21" t="s">
        <v>229</v>
      </c>
      <c r="BM332" s="21" t="s">
        <v>627</v>
      </c>
    </row>
    <row r="333" spans="2:65" s="1" customFormat="1" ht="22.5" customHeight="1">
      <c r="B333" s="38"/>
      <c r="C333" s="213" t="s">
        <v>628</v>
      </c>
      <c r="D333" s="213" t="s">
        <v>211</v>
      </c>
      <c r="E333" s="214" t="s">
        <v>629</v>
      </c>
      <c r="F333" s="215" t="s">
        <v>630</v>
      </c>
      <c r="G333" s="216" t="s">
        <v>208</v>
      </c>
      <c r="H333" s="217">
        <v>15</v>
      </c>
      <c r="I333" s="218"/>
      <c r="J333" s="219">
        <f>ROUND(I333*H333,2)</f>
        <v>0</v>
      </c>
      <c r="K333" s="215" t="s">
        <v>141</v>
      </c>
      <c r="L333" s="220"/>
      <c r="M333" s="221" t="s">
        <v>21</v>
      </c>
      <c r="N333" s="222" t="s">
        <v>43</v>
      </c>
      <c r="O333" s="39"/>
      <c r="P333" s="194">
        <f>O333*H333</f>
        <v>0</v>
      </c>
      <c r="Q333" s="194">
        <v>0.0012</v>
      </c>
      <c r="R333" s="194">
        <f>Q333*H333</f>
        <v>0.018</v>
      </c>
      <c r="S333" s="194">
        <v>0</v>
      </c>
      <c r="T333" s="195">
        <f>S333*H333</f>
        <v>0</v>
      </c>
      <c r="AR333" s="21" t="s">
        <v>214</v>
      </c>
      <c r="AT333" s="21" t="s">
        <v>211</v>
      </c>
      <c r="AU333" s="21" t="s">
        <v>84</v>
      </c>
      <c r="AY333" s="21" t="s">
        <v>134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21" t="s">
        <v>77</v>
      </c>
      <c r="BK333" s="196">
        <f>ROUND(I333*H333,2)</f>
        <v>0</v>
      </c>
      <c r="BL333" s="21" t="s">
        <v>214</v>
      </c>
      <c r="BM333" s="21" t="s">
        <v>631</v>
      </c>
    </row>
    <row r="334" spans="2:65" s="1" customFormat="1" ht="31.5" customHeight="1">
      <c r="B334" s="38"/>
      <c r="C334" s="185" t="s">
        <v>632</v>
      </c>
      <c r="D334" s="185" t="s">
        <v>137</v>
      </c>
      <c r="E334" s="186" t="s">
        <v>633</v>
      </c>
      <c r="F334" s="187" t="s">
        <v>634</v>
      </c>
      <c r="G334" s="188" t="s">
        <v>208</v>
      </c>
      <c r="H334" s="189">
        <v>43</v>
      </c>
      <c r="I334" s="190"/>
      <c r="J334" s="191">
        <f>ROUND(I334*H334,2)</f>
        <v>0</v>
      </c>
      <c r="K334" s="187" t="s">
        <v>141</v>
      </c>
      <c r="L334" s="58"/>
      <c r="M334" s="192" t="s">
        <v>21</v>
      </c>
      <c r="N334" s="193" t="s">
        <v>43</v>
      </c>
      <c r="O334" s="39"/>
      <c r="P334" s="194">
        <f>O334*H334</f>
        <v>0</v>
      </c>
      <c r="Q334" s="194">
        <v>0</v>
      </c>
      <c r="R334" s="194">
        <f>Q334*H334</f>
        <v>0</v>
      </c>
      <c r="S334" s="194">
        <v>0.024</v>
      </c>
      <c r="T334" s="195">
        <f>S334*H334</f>
        <v>1.032</v>
      </c>
      <c r="AR334" s="21" t="s">
        <v>229</v>
      </c>
      <c r="AT334" s="21" t="s">
        <v>137</v>
      </c>
      <c r="AU334" s="21" t="s">
        <v>84</v>
      </c>
      <c r="AY334" s="21" t="s">
        <v>134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21" t="s">
        <v>77</v>
      </c>
      <c r="BK334" s="196">
        <f>ROUND(I334*H334,2)</f>
        <v>0</v>
      </c>
      <c r="BL334" s="21" t="s">
        <v>229</v>
      </c>
      <c r="BM334" s="21" t="s">
        <v>635</v>
      </c>
    </row>
    <row r="335" spans="2:51" s="11" customFormat="1" ht="12">
      <c r="B335" s="197"/>
      <c r="C335" s="198"/>
      <c r="D335" s="209" t="s">
        <v>144</v>
      </c>
      <c r="E335" s="210" t="s">
        <v>21</v>
      </c>
      <c r="F335" s="211" t="s">
        <v>636</v>
      </c>
      <c r="G335" s="198"/>
      <c r="H335" s="212">
        <v>43</v>
      </c>
      <c r="I335" s="203"/>
      <c r="J335" s="198"/>
      <c r="K335" s="198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144</v>
      </c>
      <c r="AU335" s="208" t="s">
        <v>84</v>
      </c>
      <c r="AV335" s="11" t="s">
        <v>84</v>
      </c>
      <c r="AW335" s="11" t="s">
        <v>35</v>
      </c>
      <c r="AX335" s="11" t="s">
        <v>77</v>
      </c>
      <c r="AY335" s="208" t="s">
        <v>134</v>
      </c>
    </row>
    <row r="336" spans="2:65" s="1" customFormat="1" ht="22.5" customHeight="1">
      <c r="B336" s="38"/>
      <c r="C336" s="185" t="s">
        <v>637</v>
      </c>
      <c r="D336" s="185" t="s">
        <v>137</v>
      </c>
      <c r="E336" s="186" t="s">
        <v>638</v>
      </c>
      <c r="F336" s="187" t="s">
        <v>639</v>
      </c>
      <c r="G336" s="188" t="s">
        <v>208</v>
      </c>
      <c r="H336" s="189">
        <v>3</v>
      </c>
      <c r="I336" s="190"/>
      <c r="J336" s="191">
        <f>ROUND(I336*H336,2)</f>
        <v>0</v>
      </c>
      <c r="K336" s="187" t="s">
        <v>21</v>
      </c>
      <c r="L336" s="58"/>
      <c r="M336" s="192" t="s">
        <v>21</v>
      </c>
      <c r="N336" s="193" t="s">
        <v>43</v>
      </c>
      <c r="O336" s="39"/>
      <c r="P336" s="194">
        <f>O336*H336</f>
        <v>0</v>
      </c>
      <c r="Q336" s="194">
        <v>0</v>
      </c>
      <c r="R336" s="194">
        <f>Q336*H336</f>
        <v>0</v>
      </c>
      <c r="S336" s="194">
        <v>0</v>
      </c>
      <c r="T336" s="195">
        <f>S336*H336</f>
        <v>0</v>
      </c>
      <c r="AR336" s="21" t="s">
        <v>229</v>
      </c>
      <c r="AT336" s="21" t="s">
        <v>137</v>
      </c>
      <c r="AU336" s="21" t="s">
        <v>84</v>
      </c>
      <c r="AY336" s="21" t="s">
        <v>134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21" t="s">
        <v>77</v>
      </c>
      <c r="BK336" s="196">
        <f>ROUND(I336*H336,2)</f>
        <v>0</v>
      </c>
      <c r="BL336" s="21" t="s">
        <v>229</v>
      </c>
      <c r="BM336" s="21" t="s">
        <v>640</v>
      </c>
    </row>
    <row r="337" spans="2:65" s="1" customFormat="1" ht="31.5" customHeight="1">
      <c r="B337" s="38"/>
      <c r="C337" s="185" t="s">
        <v>641</v>
      </c>
      <c r="D337" s="185" t="s">
        <v>137</v>
      </c>
      <c r="E337" s="186" t="s">
        <v>642</v>
      </c>
      <c r="F337" s="187" t="s">
        <v>643</v>
      </c>
      <c r="G337" s="188" t="s">
        <v>265</v>
      </c>
      <c r="H337" s="189">
        <v>0.07</v>
      </c>
      <c r="I337" s="190"/>
      <c r="J337" s="191">
        <f>ROUND(I337*H337,2)</f>
        <v>0</v>
      </c>
      <c r="K337" s="187" t="s">
        <v>141</v>
      </c>
      <c r="L337" s="58"/>
      <c r="M337" s="192" t="s">
        <v>21</v>
      </c>
      <c r="N337" s="193" t="s">
        <v>43</v>
      </c>
      <c r="O337" s="39"/>
      <c r="P337" s="194">
        <f>O337*H337</f>
        <v>0</v>
      </c>
      <c r="Q337" s="194">
        <v>0</v>
      </c>
      <c r="R337" s="194">
        <f>Q337*H337</f>
        <v>0</v>
      </c>
      <c r="S337" s="194">
        <v>0</v>
      </c>
      <c r="T337" s="195">
        <f>S337*H337</f>
        <v>0</v>
      </c>
      <c r="AR337" s="21" t="s">
        <v>229</v>
      </c>
      <c r="AT337" s="21" t="s">
        <v>137</v>
      </c>
      <c r="AU337" s="21" t="s">
        <v>84</v>
      </c>
      <c r="AY337" s="21" t="s">
        <v>134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21" t="s">
        <v>77</v>
      </c>
      <c r="BK337" s="196">
        <f>ROUND(I337*H337,2)</f>
        <v>0</v>
      </c>
      <c r="BL337" s="21" t="s">
        <v>229</v>
      </c>
      <c r="BM337" s="21" t="s">
        <v>644</v>
      </c>
    </row>
    <row r="338" spans="2:63" s="10" customFormat="1" ht="29.85" customHeight="1">
      <c r="B338" s="168"/>
      <c r="C338" s="169"/>
      <c r="D338" s="182" t="s">
        <v>71</v>
      </c>
      <c r="E338" s="183" t="s">
        <v>645</v>
      </c>
      <c r="F338" s="183" t="s">
        <v>646</v>
      </c>
      <c r="G338" s="169"/>
      <c r="H338" s="169"/>
      <c r="I338" s="172"/>
      <c r="J338" s="184">
        <f>BK338</f>
        <v>0</v>
      </c>
      <c r="K338" s="169"/>
      <c r="L338" s="174"/>
      <c r="M338" s="175"/>
      <c r="N338" s="176"/>
      <c r="O338" s="176"/>
      <c r="P338" s="177">
        <f>SUM(P339:P357)</f>
        <v>0</v>
      </c>
      <c r="Q338" s="176"/>
      <c r="R338" s="177">
        <f>SUM(R339:R357)</f>
        <v>3.5698087000000003</v>
      </c>
      <c r="S338" s="176"/>
      <c r="T338" s="178">
        <f>SUM(T339:T357)</f>
        <v>3.3475924999999997</v>
      </c>
      <c r="AR338" s="179" t="s">
        <v>84</v>
      </c>
      <c r="AT338" s="180" t="s">
        <v>71</v>
      </c>
      <c r="AU338" s="180" t="s">
        <v>77</v>
      </c>
      <c r="AY338" s="179" t="s">
        <v>134</v>
      </c>
      <c r="BK338" s="181">
        <f>SUM(BK339:BK357)</f>
        <v>0</v>
      </c>
    </row>
    <row r="339" spans="2:65" s="1" customFormat="1" ht="22.5" customHeight="1">
      <c r="B339" s="38"/>
      <c r="C339" s="185" t="s">
        <v>647</v>
      </c>
      <c r="D339" s="185" t="s">
        <v>137</v>
      </c>
      <c r="E339" s="186" t="s">
        <v>648</v>
      </c>
      <c r="F339" s="187" t="s">
        <v>649</v>
      </c>
      <c r="G339" s="188" t="s">
        <v>140</v>
      </c>
      <c r="H339" s="189">
        <v>40.25</v>
      </c>
      <c r="I339" s="190"/>
      <c r="J339" s="191">
        <f>ROUND(I339*H339,2)</f>
        <v>0</v>
      </c>
      <c r="K339" s="187" t="s">
        <v>141</v>
      </c>
      <c r="L339" s="58"/>
      <c r="M339" s="192" t="s">
        <v>21</v>
      </c>
      <c r="N339" s="193" t="s">
        <v>43</v>
      </c>
      <c r="O339" s="39"/>
      <c r="P339" s="194">
        <f>O339*H339</f>
        <v>0</v>
      </c>
      <c r="Q339" s="194">
        <v>0</v>
      </c>
      <c r="R339" s="194">
        <f>Q339*H339</f>
        <v>0</v>
      </c>
      <c r="S339" s="194">
        <v>0.08317</v>
      </c>
      <c r="T339" s="195">
        <f>S339*H339</f>
        <v>3.3475924999999997</v>
      </c>
      <c r="AR339" s="21" t="s">
        <v>229</v>
      </c>
      <c r="AT339" s="21" t="s">
        <v>137</v>
      </c>
      <c r="AU339" s="21" t="s">
        <v>84</v>
      </c>
      <c r="AY339" s="21" t="s">
        <v>134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21" t="s">
        <v>77</v>
      </c>
      <c r="BK339" s="196">
        <f>ROUND(I339*H339,2)</f>
        <v>0</v>
      </c>
      <c r="BL339" s="21" t="s">
        <v>229</v>
      </c>
      <c r="BM339" s="21" t="s">
        <v>650</v>
      </c>
    </row>
    <row r="340" spans="2:51" s="11" customFormat="1" ht="12">
      <c r="B340" s="197"/>
      <c r="C340" s="198"/>
      <c r="D340" s="199" t="s">
        <v>144</v>
      </c>
      <c r="E340" s="200" t="s">
        <v>21</v>
      </c>
      <c r="F340" s="201" t="s">
        <v>651</v>
      </c>
      <c r="G340" s="198"/>
      <c r="H340" s="202">
        <v>14.7</v>
      </c>
      <c r="I340" s="203"/>
      <c r="J340" s="198"/>
      <c r="K340" s="198"/>
      <c r="L340" s="204"/>
      <c r="M340" s="205"/>
      <c r="N340" s="206"/>
      <c r="O340" s="206"/>
      <c r="P340" s="206"/>
      <c r="Q340" s="206"/>
      <c r="R340" s="206"/>
      <c r="S340" s="206"/>
      <c r="T340" s="207"/>
      <c r="AT340" s="208" t="s">
        <v>144</v>
      </c>
      <c r="AU340" s="208" t="s">
        <v>84</v>
      </c>
      <c r="AV340" s="11" t="s">
        <v>84</v>
      </c>
      <c r="AW340" s="11" t="s">
        <v>35</v>
      </c>
      <c r="AX340" s="11" t="s">
        <v>72</v>
      </c>
      <c r="AY340" s="208" t="s">
        <v>134</v>
      </c>
    </row>
    <row r="341" spans="2:51" s="11" customFormat="1" ht="12">
      <c r="B341" s="197"/>
      <c r="C341" s="198"/>
      <c r="D341" s="199" t="s">
        <v>144</v>
      </c>
      <c r="E341" s="200" t="s">
        <v>21</v>
      </c>
      <c r="F341" s="201" t="s">
        <v>652</v>
      </c>
      <c r="G341" s="198"/>
      <c r="H341" s="202">
        <v>11.03</v>
      </c>
      <c r="I341" s="203"/>
      <c r="J341" s="198"/>
      <c r="K341" s="198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144</v>
      </c>
      <c r="AU341" s="208" t="s">
        <v>84</v>
      </c>
      <c r="AV341" s="11" t="s">
        <v>84</v>
      </c>
      <c r="AW341" s="11" t="s">
        <v>35</v>
      </c>
      <c r="AX341" s="11" t="s">
        <v>72</v>
      </c>
      <c r="AY341" s="208" t="s">
        <v>134</v>
      </c>
    </row>
    <row r="342" spans="2:51" s="11" customFormat="1" ht="12">
      <c r="B342" s="197"/>
      <c r="C342" s="198"/>
      <c r="D342" s="199" t="s">
        <v>144</v>
      </c>
      <c r="E342" s="200" t="s">
        <v>21</v>
      </c>
      <c r="F342" s="201" t="s">
        <v>653</v>
      </c>
      <c r="G342" s="198"/>
      <c r="H342" s="202">
        <v>11.28</v>
      </c>
      <c r="I342" s="203"/>
      <c r="J342" s="198"/>
      <c r="K342" s="198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144</v>
      </c>
      <c r="AU342" s="208" t="s">
        <v>84</v>
      </c>
      <c r="AV342" s="11" t="s">
        <v>84</v>
      </c>
      <c r="AW342" s="11" t="s">
        <v>35</v>
      </c>
      <c r="AX342" s="11" t="s">
        <v>72</v>
      </c>
      <c r="AY342" s="208" t="s">
        <v>134</v>
      </c>
    </row>
    <row r="343" spans="2:51" s="11" customFormat="1" ht="12">
      <c r="B343" s="197"/>
      <c r="C343" s="198"/>
      <c r="D343" s="209" t="s">
        <v>144</v>
      </c>
      <c r="E343" s="210" t="s">
        <v>21</v>
      </c>
      <c r="F343" s="211" t="s">
        <v>654</v>
      </c>
      <c r="G343" s="198"/>
      <c r="H343" s="212">
        <v>3.24</v>
      </c>
      <c r="I343" s="203"/>
      <c r="J343" s="198"/>
      <c r="K343" s="198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144</v>
      </c>
      <c r="AU343" s="208" t="s">
        <v>84</v>
      </c>
      <c r="AV343" s="11" t="s">
        <v>84</v>
      </c>
      <c r="AW343" s="11" t="s">
        <v>35</v>
      </c>
      <c r="AX343" s="11" t="s">
        <v>72</v>
      </c>
      <c r="AY343" s="208" t="s">
        <v>134</v>
      </c>
    </row>
    <row r="344" spans="2:65" s="1" customFormat="1" ht="31.5" customHeight="1">
      <c r="B344" s="38"/>
      <c r="C344" s="185" t="s">
        <v>655</v>
      </c>
      <c r="D344" s="185" t="s">
        <v>137</v>
      </c>
      <c r="E344" s="186" t="s">
        <v>656</v>
      </c>
      <c r="F344" s="187" t="s">
        <v>657</v>
      </c>
      <c r="G344" s="188" t="s">
        <v>140</v>
      </c>
      <c r="H344" s="189">
        <v>107.55</v>
      </c>
      <c r="I344" s="190"/>
      <c r="J344" s="191">
        <f>ROUND(I344*H344,2)</f>
        <v>0</v>
      </c>
      <c r="K344" s="187" t="s">
        <v>141</v>
      </c>
      <c r="L344" s="58"/>
      <c r="M344" s="192" t="s">
        <v>21</v>
      </c>
      <c r="N344" s="193" t="s">
        <v>43</v>
      </c>
      <c r="O344" s="39"/>
      <c r="P344" s="194">
        <f>O344*H344</f>
        <v>0</v>
      </c>
      <c r="Q344" s="194">
        <v>0.00372</v>
      </c>
      <c r="R344" s="194">
        <f>Q344*H344</f>
        <v>0.400086</v>
      </c>
      <c r="S344" s="194">
        <v>0</v>
      </c>
      <c r="T344" s="195">
        <f>S344*H344</f>
        <v>0</v>
      </c>
      <c r="AR344" s="21" t="s">
        <v>229</v>
      </c>
      <c r="AT344" s="21" t="s">
        <v>137</v>
      </c>
      <c r="AU344" s="21" t="s">
        <v>84</v>
      </c>
      <c r="AY344" s="21" t="s">
        <v>134</v>
      </c>
      <c r="BE344" s="196">
        <f>IF(N344="základní",J344,0)</f>
        <v>0</v>
      </c>
      <c r="BF344" s="196">
        <f>IF(N344="snížená",J344,0)</f>
        <v>0</v>
      </c>
      <c r="BG344" s="196">
        <f>IF(N344="zákl. přenesená",J344,0)</f>
        <v>0</v>
      </c>
      <c r="BH344" s="196">
        <f>IF(N344="sníž. přenesená",J344,0)</f>
        <v>0</v>
      </c>
      <c r="BI344" s="196">
        <f>IF(N344="nulová",J344,0)</f>
        <v>0</v>
      </c>
      <c r="BJ344" s="21" t="s">
        <v>77</v>
      </c>
      <c r="BK344" s="196">
        <f>ROUND(I344*H344,2)</f>
        <v>0</v>
      </c>
      <c r="BL344" s="21" t="s">
        <v>229</v>
      </c>
      <c r="BM344" s="21" t="s">
        <v>658</v>
      </c>
    </row>
    <row r="345" spans="2:51" s="11" customFormat="1" ht="12">
      <c r="B345" s="197"/>
      <c r="C345" s="198"/>
      <c r="D345" s="199" t="s">
        <v>144</v>
      </c>
      <c r="E345" s="200" t="s">
        <v>21</v>
      </c>
      <c r="F345" s="201" t="s">
        <v>188</v>
      </c>
      <c r="G345" s="198"/>
      <c r="H345" s="202">
        <v>67.3</v>
      </c>
      <c r="I345" s="203"/>
      <c r="J345" s="198"/>
      <c r="K345" s="198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144</v>
      </c>
      <c r="AU345" s="208" t="s">
        <v>84</v>
      </c>
      <c r="AV345" s="11" t="s">
        <v>84</v>
      </c>
      <c r="AW345" s="11" t="s">
        <v>35</v>
      </c>
      <c r="AX345" s="11" t="s">
        <v>72</v>
      </c>
      <c r="AY345" s="208" t="s">
        <v>134</v>
      </c>
    </row>
    <row r="346" spans="2:51" s="11" customFormat="1" ht="12">
      <c r="B346" s="197"/>
      <c r="C346" s="198"/>
      <c r="D346" s="199" t="s">
        <v>144</v>
      </c>
      <c r="E346" s="200" t="s">
        <v>21</v>
      </c>
      <c r="F346" s="201" t="s">
        <v>651</v>
      </c>
      <c r="G346" s="198"/>
      <c r="H346" s="202">
        <v>14.7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144</v>
      </c>
      <c r="AU346" s="208" t="s">
        <v>84</v>
      </c>
      <c r="AV346" s="11" t="s">
        <v>84</v>
      </c>
      <c r="AW346" s="11" t="s">
        <v>35</v>
      </c>
      <c r="AX346" s="11" t="s">
        <v>72</v>
      </c>
      <c r="AY346" s="208" t="s">
        <v>134</v>
      </c>
    </row>
    <row r="347" spans="2:51" s="11" customFormat="1" ht="12">
      <c r="B347" s="197"/>
      <c r="C347" s="198"/>
      <c r="D347" s="199" t="s">
        <v>144</v>
      </c>
      <c r="E347" s="200" t="s">
        <v>21</v>
      </c>
      <c r="F347" s="201" t="s">
        <v>652</v>
      </c>
      <c r="G347" s="198"/>
      <c r="H347" s="202">
        <v>11.03</v>
      </c>
      <c r="I347" s="203"/>
      <c r="J347" s="198"/>
      <c r="K347" s="198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144</v>
      </c>
      <c r="AU347" s="208" t="s">
        <v>84</v>
      </c>
      <c r="AV347" s="11" t="s">
        <v>84</v>
      </c>
      <c r="AW347" s="11" t="s">
        <v>35</v>
      </c>
      <c r="AX347" s="11" t="s">
        <v>72</v>
      </c>
      <c r="AY347" s="208" t="s">
        <v>134</v>
      </c>
    </row>
    <row r="348" spans="2:51" s="11" customFormat="1" ht="12">
      <c r="B348" s="197"/>
      <c r="C348" s="198"/>
      <c r="D348" s="199" t="s">
        <v>144</v>
      </c>
      <c r="E348" s="200" t="s">
        <v>21</v>
      </c>
      <c r="F348" s="201" t="s">
        <v>653</v>
      </c>
      <c r="G348" s="198"/>
      <c r="H348" s="202">
        <v>11.28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144</v>
      </c>
      <c r="AU348" s="208" t="s">
        <v>84</v>
      </c>
      <c r="AV348" s="11" t="s">
        <v>84</v>
      </c>
      <c r="AW348" s="11" t="s">
        <v>35</v>
      </c>
      <c r="AX348" s="11" t="s">
        <v>72</v>
      </c>
      <c r="AY348" s="208" t="s">
        <v>134</v>
      </c>
    </row>
    <row r="349" spans="2:51" s="11" customFormat="1" ht="12">
      <c r="B349" s="197"/>
      <c r="C349" s="198"/>
      <c r="D349" s="209" t="s">
        <v>144</v>
      </c>
      <c r="E349" s="210" t="s">
        <v>21</v>
      </c>
      <c r="F349" s="211" t="s">
        <v>654</v>
      </c>
      <c r="G349" s="198"/>
      <c r="H349" s="212">
        <v>3.24</v>
      </c>
      <c r="I349" s="203"/>
      <c r="J349" s="198"/>
      <c r="K349" s="198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144</v>
      </c>
      <c r="AU349" s="208" t="s">
        <v>84</v>
      </c>
      <c r="AV349" s="11" t="s">
        <v>84</v>
      </c>
      <c r="AW349" s="11" t="s">
        <v>35</v>
      </c>
      <c r="AX349" s="11" t="s">
        <v>72</v>
      </c>
      <c r="AY349" s="208" t="s">
        <v>134</v>
      </c>
    </row>
    <row r="350" spans="2:65" s="1" customFormat="1" ht="22.5" customHeight="1">
      <c r="B350" s="38"/>
      <c r="C350" s="213" t="s">
        <v>659</v>
      </c>
      <c r="D350" s="213" t="s">
        <v>211</v>
      </c>
      <c r="E350" s="214" t="s">
        <v>660</v>
      </c>
      <c r="F350" s="215" t="s">
        <v>661</v>
      </c>
      <c r="G350" s="216" t="s">
        <v>140</v>
      </c>
      <c r="H350" s="217">
        <v>130.136</v>
      </c>
      <c r="I350" s="218"/>
      <c r="J350" s="219">
        <f>ROUND(I350*H350,2)</f>
        <v>0</v>
      </c>
      <c r="K350" s="215" t="s">
        <v>141</v>
      </c>
      <c r="L350" s="220"/>
      <c r="M350" s="221" t="s">
        <v>21</v>
      </c>
      <c r="N350" s="222" t="s">
        <v>43</v>
      </c>
      <c r="O350" s="39"/>
      <c r="P350" s="194">
        <f>O350*H350</f>
        <v>0</v>
      </c>
      <c r="Q350" s="194">
        <v>0.0182</v>
      </c>
      <c r="R350" s="194">
        <f>Q350*H350</f>
        <v>2.3684752000000002</v>
      </c>
      <c r="S350" s="194">
        <v>0</v>
      </c>
      <c r="T350" s="195">
        <f>S350*H350</f>
        <v>0</v>
      </c>
      <c r="AR350" s="21" t="s">
        <v>322</v>
      </c>
      <c r="AT350" s="21" t="s">
        <v>211</v>
      </c>
      <c r="AU350" s="21" t="s">
        <v>84</v>
      </c>
      <c r="AY350" s="21" t="s">
        <v>134</v>
      </c>
      <c r="BE350" s="196">
        <f>IF(N350="základní",J350,0)</f>
        <v>0</v>
      </c>
      <c r="BF350" s="196">
        <f>IF(N350="snížená",J350,0)</f>
        <v>0</v>
      </c>
      <c r="BG350" s="196">
        <f>IF(N350="zákl. přenesená",J350,0)</f>
        <v>0</v>
      </c>
      <c r="BH350" s="196">
        <f>IF(N350="sníž. přenesená",J350,0)</f>
        <v>0</v>
      </c>
      <c r="BI350" s="196">
        <f>IF(N350="nulová",J350,0)</f>
        <v>0</v>
      </c>
      <c r="BJ350" s="21" t="s">
        <v>77</v>
      </c>
      <c r="BK350" s="196">
        <f>ROUND(I350*H350,2)</f>
        <v>0</v>
      </c>
      <c r="BL350" s="21" t="s">
        <v>229</v>
      </c>
      <c r="BM350" s="21" t="s">
        <v>662</v>
      </c>
    </row>
    <row r="351" spans="2:51" s="11" customFormat="1" ht="12">
      <c r="B351" s="197"/>
      <c r="C351" s="198"/>
      <c r="D351" s="199" t="s">
        <v>144</v>
      </c>
      <c r="E351" s="200" t="s">
        <v>21</v>
      </c>
      <c r="F351" s="201" t="s">
        <v>663</v>
      </c>
      <c r="G351" s="198"/>
      <c r="H351" s="202">
        <v>118.305</v>
      </c>
      <c r="I351" s="203"/>
      <c r="J351" s="198"/>
      <c r="K351" s="198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144</v>
      </c>
      <c r="AU351" s="208" t="s">
        <v>84</v>
      </c>
      <c r="AV351" s="11" t="s">
        <v>84</v>
      </c>
      <c r="AW351" s="11" t="s">
        <v>35</v>
      </c>
      <c r="AX351" s="11" t="s">
        <v>77</v>
      </c>
      <c r="AY351" s="208" t="s">
        <v>134</v>
      </c>
    </row>
    <row r="352" spans="2:51" s="11" customFormat="1" ht="12">
      <c r="B352" s="197"/>
      <c r="C352" s="198"/>
      <c r="D352" s="209" t="s">
        <v>144</v>
      </c>
      <c r="E352" s="198"/>
      <c r="F352" s="211" t="s">
        <v>664</v>
      </c>
      <c r="G352" s="198"/>
      <c r="H352" s="212">
        <v>130.136</v>
      </c>
      <c r="I352" s="203"/>
      <c r="J352" s="198"/>
      <c r="K352" s="198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144</v>
      </c>
      <c r="AU352" s="208" t="s">
        <v>84</v>
      </c>
      <c r="AV352" s="11" t="s">
        <v>84</v>
      </c>
      <c r="AW352" s="11" t="s">
        <v>6</v>
      </c>
      <c r="AX352" s="11" t="s">
        <v>77</v>
      </c>
      <c r="AY352" s="208" t="s">
        <v>134</v>
      </c>
    </row>
    <row r="353" spans="2:65" s="1" customFormat="1" ht="22.5" customHeight="1">
      <c r="B353" s="38"/>
      <c r="C353" s="185" t="s">
        <v>665</v>
      </c>
      <c r="D353" s="185" t="s">
        <v>137</v>
      </c>
      <c r="E353" s="186" t="s">
        <v>666</v>
      </c>
      <c r="F353" s="187" t="s">
        <v>667</v>
      </c>
      <c r="G353" s="188" t="s">
        <v>140</v>
      </c>
      <c r="H353" s="189">
        <v>107.55</v>
      </c>
      <c r="I353" s="190"/>
      <c r="J353" s="191">
        <f>ROUND(I353*H353,2)</f>
        <v>0</v>
      </c>
      <c r="K353" s="187" t="s">
        <v>141</v>
      </c>
      <c r="L353" s="58"/>
      <c r="M353" s="192" t="s">
        <v>21</v>
      </c>
      <c r="N353" s="193" t="s">
        <v>43</v>
      </c>
      <c r="O353" s="39"/>
      <c r="P353" s="194">
        <f>O353*H353</f>
        <v>0</v>
      </c>
      <c r="Q353" s="194">
        <v>0.0003</v>
      </c>
      <c r="R353" s="194">
        <f>Q353*H353</f>
        <v>0.032264999999999995</v>
      </c>
      <c r="S353" s="194">
        <v>0</v>
      </c>
      <c r="T353" s="195">
        <f>S353*H353</f>
        <v>0</v>
      </c>
      <c r="AR353" s="21" t="s">
        <v>229</v>
      </c>
      <c r="AT353" s="21" t="s">
        <v>137</v>
      </c>
      <c r="AU353" s="21" t="s">
        <v>84</v>
      </c>
      <c r="AY353" s="21" t="s">
        <v>134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21" t="s">
        <v>77</v>
      </c>
      <c r="BK353" s="196">
        <f>ROUND(I353*H353,2)</f>
        <v>0</v>
      </c>
      <c r="BL353" s="21" t="s">
        <v>229</v>
      </c>
      <c r="BM353" s="21" t="s">
        <v>668</v>
      </c>
    </row>
    <row r="354" spans="2:65" s="1" customFormat="1" ht="22.5" customHeight="1">
      <c r="B354" s="38"/>
      <c r="C354" s="185" t="s">
        <v>669</v>
      </c>
      <c r="D354" s="185" t="s">
        <v>137</v>
      </c>
      <c r="E354" s="186" t="s">
        <v>670</v>
      </c>
      <c r="F354" s="187" t="s">
        <v>671</v>
      </c>
      <c r="G354" s="188" t="s">
        <v>208</v>
      </c>
      <c r="H354" s="189">
        <v>175</v>
      </c>
      <c r="I354" s="190"/>
      <c r="J354" s="191">
        <f>ROUND(I354*H354,2)</f>
        <v>0</v>
      </c>
      <c r="K354" s="187" t="s">
        <v>141</v>
      </c>
      <c r="L354" s="58"/>
      <c r="M354" s="192" t="s">
        <v>21</v>
      </c>
      <c r="N354" s="193" t="s">
        <v>43</v>
      </c>
      <c r="O354" s="39"/>
      <c r="P354" s="194">
        <f>O354*H354</f>
        <v>0</v>
      </c>
      <c r="Q354" s="194">
        <v>0</v>
      </c>
      <c r="R354" s="194">
        <f>Q354*H354</f>
        <v>0</v>
      </c>
      <c r="S354" s="194">
        <v>0</v>
      </c>
      <c r="T354" s="195">
        <f>S354*H354</f>
        <v>0</v>
      </c>
      <c r="AR354" s="21" t="s">
        <v>229</v>
      </c>
      <c r="AT354" s="21" t="s">
        <v>137</v>
      </c>
      <c r="AU354" s="21" t="s">
        <v>84</v>
      </c>
      <c r="AY354" s="21" t="s">
        <v>134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21" t="s">
        <v>77</v>
      </c>
      <c r="BK354" s="196">
        <f>ROUND(I354*H354,2)</f>
        <v>0</v>
      </c>
      <c r="BL354" s="21" t="s">
        <v>229</v>
      </c>
      <c r="BM354" s="21" t="s">
        <v>672</v>
      </c>
    </row>
    <row r="355" spans="2:51" s="11" customFormat="1" ht="12">
      <c r="B355" s="197"/>
      <c r="C355" s="198"/>
      <c r="D355" s="209" t="s">
        <v>144</v>
      </c>
      <c r="E355" s="210" t="s">
        <v>21</v>
      </c>
      <c r="F355" s="211" t="s">
        <v>673</v>
      </c>
      <c r="G355" s="198"/>
      <c r="H355" s="212">
        <v>175</v>
      </c>
      <c r="I355" s="203"/>
      <c r="J355" s="198"/>
      <c r="K355" s="198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144</v>
      </c>
      <c r="AU355" s="208" t="s">
        <v>84</v>
      </c>
      <c r="AV355" s="11" t="s">
        <v>84</v>
      </c>
      <c r="AW355" s="11" t="s">
        <v>35</v>
      </c>
      <c r="AX355" s="11" t="s">
        <v>77</v>
      </c>
      <c r="AY355" s="208" t="s">
        <v>134</v>
      </c>
    </row>
    <row r="356" spans="2:65" s="1" customFormat="1" ht="22.5" customHeight="1">
      <c r="B356" s="38"/>
      <c r="C356" s="185" t="s">
        <v>674</v>
      </c>
      <c r="D356" s="185" t="s">
        <v>137</v>
      </c>
      <c r="E356" s="186" t="s">
        <v>675</v>
      </c>
      <c r="F356" s="187" t="s">
        <v>676</v>
      </c>
      <c r="G356" s="188" t="s">
        <v>140</v>
      </c>
      <c r="H356" s="189">
        <v>107.55</v>
      </c>
      <c r="I356" s="190"/>
      <c r="J356" s="191">
        <f>ROUND(I356*H356,2)</f>
        <v>0</v>
      </c>
      <c r="K356" s="187" t="s">
        <v>141</v>
      </c>
      <c r="L356" s="58"/>
      <c r="M356" s="192" t="s">
        <v>21</v>
      </c>
      <c r="N356" s="193" t="s">
        <v>43</v>
      </c>
      <c r="O356" s="39"/>
      <c r="P356" s="194">
        <f>O356*H356</f>
        <v>0</v>
      </c>
      <c r="Q356" s="194">
        <v>0.00715</v>
      </c>
      <c r="R356" s="194">
        <f>Q356*H356</f>
        <v>0.7689825</v>
      </c>
      <c r="S356" s="194">
        <v>0</v>
      </c>
      <c r="T356" s="195">
        <f>S356*H356</f>
        <v>0</v>
      </c>
      <c r="AR356" s="21" t="s">
        <v>229</v>
      </c>
      <c r="AT356" s="21" t="s">
        <v>137</v>
      </c>
      <c r="AU356" s="21" t="s">
        <v>84</v>
      </c>
      <c r="AY356" s="21" t="s">
        <v>134</v>
      </c>
      <c r="BE356" s="196">
        <f>IF(N356="základní",J356,0)</f>
        <v>0</v>
      </c>
      <c r="BF356" s="196">
        <f>IF(N356="snížená",J356,0)</f>
        <v>0</v>
      </c>
      <c r="BG356" s="196">
        <f>IF(N356="zákl. přenesená",J356,0)</f>
        <v>0</v>
      </c>
      <c r="BH356" s="196">
        <f>IF(N356="sníž. přenesená",J356,0)</f>
        <v>0</v>
      </c>
      <c r="BI356" s="196">
        <f>IF(N356="nulová",J356,0)</f>
        <v>0</v>
      </c>
      <c r="BJ356" s="21" t="s">
        <v>77</v>
      </c>
      <c r="BK356" s="196">
        <f>ROUND(I356*H356,2)</f>
        <v>0</v>
      </c>
      <c r="BL356" s="21" t="s">
        <v>229</v>
      </c>
      <c r="BM356" s="21" t="s">
        <v>677</v>
      </c>
    </row>
    <row r="357" spans="2:65" s="1" customFormat="1" ht="31.5" customHeight="1">
      <c r="B357" s="38"/>
      <c r="C357" s="185" t="s">
        <v>678</v>
      </c>
      <c r="D357" s="185" t="s">
        <v>137</v>
      </c>
      <c r="E357" s="186" t="s">
        <v>679</v>
      </c>
      <c r="F357" s="187" t="s">
        <v>680</v>
      </c>
      <c r="G357" s="188" t="s">
        <v>265</v>
      </c>
      <c r="H357" s="189">
        <v>3.57</v>
      </c>
      <c r="I357" s="190"/>
      <c r="J357" s="191">
        <f>ROUND(I357*H357,2)</f>
        <v>0</v>
      </c>
      <c r="K357" s="187" t="s">
        <v>141</v>
      </c>
      <c r="L357" s="58"/>
      <c r="M357" s="192" t="s">
        <v>21</v>
      </c>
      <c r="N357" s="193" t="s">
        <v>43</v>
      </c>
      <c r="O357" s="39"/>
      <c r="P357" s="194">
        <f>O357*H357</f>
        <v>0</v>
      </c>
      <c r="Q357" s="194">
        <v>0</v>
      </c>
      <c r="R357" s="194">
        <f>Q357*H357</f>
        <v>0</v>
      </c>
      <c r="S357" s="194">
        <v>0</v>
      </c>
      <c r="T357" s="195">
        <f>S357*H357</f>
        <v>0</v>
      </c>
      <c r="AR357" s="21" t="s">
        <v>229</v>
      </c>
      <c r="AT357" s="21" t="s">
        <v>137</v>
      </c>
      <c r="AU357" s="21" t="s">
        <v>84</v>
      </c>
      <c r="AY357" s="21" t="s">
        <v>134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21" t="s">
        <v>77</v>
      </c>
      <c r="BK357" s="196">
        <f>ROUND(I357*H357,2)</f>
        <v>0</v>
      </c>
      <c r="BL357" s="21" t="s">
        <v>229</v>
      </c>
      <c r="BM357" s="21" t="s">
        <v>681</v>
      </c>
    </row>
    <row r="358" spans="2:63" s="10" customFormat="1" ht="29.85" customHeight="1">
      <c r="B358" s="168"/>
      <c r="C358" s="169"/>
      <c r="D358" s="182" t="s">
        <v>71</v>
      </c>
      <c r="E358" s="183" t="s">
        <v>682</v>
      </c>
      <c r="F358" s="183" t="s">
        <v>683</v>
      </c>
      <c r="G358" s="169"/>
      <c r="H358" s="169"/>
      <c r="I358" s="172"/>
      <c r="J358" s="184">
        <f>BK358</f>
        <v>0</v>
      </c>
      <c r="K358" s="169"/>
      <c r="L358" s="174"/>
      <c r="M358" s="175"/>
      <c r="N358" s="176"/>
      <c r="O358" s="176"/>
      <c r="P358" s="177">
        <f>SUM(P359:P366)</f>
        <v>0</v>
      </c>
      <c r="Q358" s="176"/>
      <c r="R358" s="177">
        <f>SUM(R359:R366)</f>
        <v>0.05967359999999999</v>
      </c>
      <c r="S358" s="176"/>
      <c r="T358" s="178">
        <f>SUM(T359:T366)</f>
        <v>5.445250000000001</v>
      </c>
      <c r="AR358" s="179" t="s">
        <v>84</v>
      </c>
      <c r="AT358" s="180" t="s">
        <v>71</v>
      </c>
      <c r="AU358" s="180" t="s">
        <v>77</v>
      </c>
      <c r="AY358" s="179" t="s">
        <v>134</v>
      </c>
      <c r="BK358" s="181">
        <f>SUM(BK359:BK366)</f>
        <v>0</v>
      </c>
    </row>
    <row r="359" spans="2:65" s="1" customFormat="1" ht="22.5" customHeight="1">
      <c r="B359" s="38"/>
      <c r="C359" s="185" t="s">
        <v>684</v>
      </c>
      <c r="D359" s="185" t="s">
        <v>137</v>
      </c>
      <c r="E359" s="186" t="s">
        <v>685</v>
      </c>
      <c r="F359" s="187" t="s">
        <v>686</v>
      </c>
      <c r="G359" s="188" t="s">
        <v>140</v>
      </c>
      <c r="H359" s="189">
        <v>217.81</v>
      </c>
      <c r="I359" s="190"/>
      <c r="J359" s="191">
        <f>ROUND(I359*H359,2)</f>
        <v>0</v>
      </c>
      <c r="K359" s="187" t="s">
        <v>141</v>
      </c>
      <c r="L359" s="58"/>
      <c r="M359" s="192" t="s">
        <v>21</v>
      </c>
      <c r="N359" s="193" t="s">
        <v>43</v>
      </c>
      <c r="O359" s="39"/>
      <c r="P359" s="194">
        <f>O359*H359</f>
        <v>0</v>
      </c>
      <c r="Q359" s="194">
        <v>0</v>
      </c>
      <c r="R359" s="194">
        <f>Q359*H359</f>
        <v>0</v>
      </c>
      <c r="S359" s="194">
        <v>0.025</v>
      </c>
      <c r="T359" s="195">
        <f>S359*H359</f>
        <v>5.445250000000001</v>
      </c>
      <c r="AR359" s="21" t="s">
        <v>229</v>
      </c>
      <c r="AT359" s="21" t="s">
        <v>137</v>
      </c>
      <c r="AU359" s="21" t="s">
        <v>84</v>
      </c>
      <c r="AY359" s="21" t="s">
        <v>134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21" t="s">
        <v>77</v>
      </c>
      <c r="BK359" s="196">
        <f>ROUND(I359*H359,2)</f>
        <v>0</v>
      </c>
      <c r="BL359" s="21" t="s">
        <v>229</v>
      </c>
      <c r="BM359" s="21" t="s">
        <v>687</v>
      </c>
    </row>
    <row r="360" spans="2:51" s="11" customFormat="1" ht="12">
      <c r="B360" s="197"/>
      <c r="C360" s="198"/>
      <c r="D360" s="199" t="s">
        <v>144</v>
      </c>
      <c r="E360" s="200" t="s">
        <v>21</v>
      </c>
      <c r="F360" s="201" t="s">
        <v>188</v>
      </c>
      <c r="G360" s="198"/>
      <c r="H360" s="202">
        <v>67.3</v>
      </c>
      <c r="I360" s="203"/>
      <c r="J360" s="198"/>
      <c r="K360" s="198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144</v>
      </c>
      <c r="AU360" s="208" t="s">
        <v>84</v>
      </c>
      <c r="AV360" s="11" t="s">
        <v>84</v>
      </c>
      <c r="AW360" s="11" t="s">
        <v>35</v>
      </c>
      <c r="AX360" s="11" t="s">
        <v>72</v>
      </c>
      <c r="AY360" s="208" t="s">
        <v>134</v>
      </c>
    </row>
    <row r="361" spans="2:51" s="11" customFormat="1" ht="12">
      <c r="B361" s="197"/>
      <c r="C361" s="198"/>
      <c r="D361" s="199" t="s">
        <v>144</v>
      </c>
      <c r="E361" s="200" t="s">
        <v>21</v>
      </c>
      <c r="F361" s="201" t="s">
        <v>548</v>
      </c>
      <c r="G361" s="198"/>
      <c r="H361" s="202">
        <v>97.23</v>
      </c>
      <c r="I361" s="203"/>
      <c r="J361" s="198"/>
      <c r="K361" s="198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144</v>
      </c>
      <c r="AU361" s="208" t="s">
        <v>84</v>
      </c>
      <c r="AV361" s="11" t="s">
        <v>84</v>
      </c>
      <c r="AW361" s="11" t="s">
        <v>35</v>
      </c>
      <c r="AX361" s="11" t="s">
        <v>72</v>
      </c>
      <c r="AY361" s="208" t="s">
        <v>134</v>
      </c>
    </row>
    <row r="362" spans="2:51" s="11" customFormat="1" ht="12">
      <c r="B362" s="197"/>
      <c r="C362" s="198"/>
      <c r="D362" s="209" t="s">
        <v>144</v>
      </c>
      <c r="E362" s="210" t="s">
        <v>21</v>
      </c>
      <c r="F362" s="211" t="s">
        <v>549</v>
      </c>
      <c r="G362" s="198"/>
      <c r="H362" s="212">
        <v>53.28</v>
      </c>
      <c r="I362" s="203"/>
      <c r="J362" s="198"/>
      <c r="K362" s="198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144</v>
      </c>
      <c r="AU362" s="208" t="s">
        <v>84</v>
      </c>
      <c r="AV362" s="11" t="s">
        <v>84</v>
      </c>
      <c r="AW362" s="11" t="s">
        <v>35</v>
      </c>
      <c r="AX362" s="11" t="s">
        <v>72</v>
      </c>
      <c r="AY362" s="208" t="s">
        <v>134</v>
      </c>
    </row>
    <row r="363" spans="2:65" s="1" customFormat="1" ht="44.25" customHeight="1">
      <c r="B363" s="38"/>
      <c r="C363" s="185" t="s">
        <v>688</v>
      </c>
      <c r="D363" s="185" t="s">
        <v>137</v>
      </c>
      <c r="E363" s="186" t="s">
        <v>689</v>
      </c>
      <c r="F363" s="187" t="s">
        <v>690</v>
      </c>
      <c r="G363" s="188" t="s">
        <v>140</v>
      </c>
      <c r="H363" s="189">
        <v>53.28</v>
      </c>
      <c r="I363" s="190"/>
      <c r="J363" s="191">
        <f>ROUND(I363*H363,2)</f>
        <v>0</v>
      </c>
      <c r="K363" s="187" t="s">
        <v>21</v>
      </c>
      <c r="L363" s="58"/>
      <c r="M363" s="192" t="s">
        <v>21</v>
      </c>
      <c r="N363" s="193" t="s">
        <v>43</v>
      </c>
      <c r="O363" s="39"/>
      <c r="P363" s="194">
        <f>O363*H363</f>
        <v>0</v>
      </c>
      <c r="Q363" s="194">
        <v>0.00112</v>
      </c>
      <c r="R363" s="194">
        <f>Q363*H363</f>
        <v>0.05967359999999999</v>
      </c>
      <c r="S363" s="194">
        <v>0</v>
      </c>
      <c r="T363" s="195">
        <f>S363*H363</f>
        <v>0</v>
      </c>
      <c r="AR363" s="21" t="s">
        <v>229</v>
      </c>
      <c r="AT363" s="21" t="s">
        <v>137</v>
      </c>
      <c r="AU363" s="21" t="s">
        <v>84</v>
      </c>
      <c r="AY363" s="21" t="s">
        <v>134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21" t="s">
        <v>77</v>
      </c>
      <c r="BK363" s="196">
        <f>ROUND(I363*H363,2)</f>
        <v>0</v>
      </c>
      <c r="BL363" s="21" t="s">
        <v>229</v>
      </c>
      <c r="BM363" s="21" t="s">
        <v>691</v>
      </c>
    </row>
    <row r="364" spans="2:51" s="11" customFormat="1" ht="12">
      <c r="B364" s="197"/>
      <c r="C364" s="198"/>
      <c r="D364" s="209" t="s">
        <v>144</v>
      </c>
      <c r="E364" s="210" t="s">
        <v>21</v>
      </c>
      <c r="F364" s="211" t="s">
        <v>549</v>
      </c>
      <c r="G364" s="198"/>
      <c r="H364" s="212">
        <v>53.28</v>
      </c>
      <c r="I364" s="203"/>
      <c r="J364" s="198"/>
      <c r="K364" s="198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144</v>
      </c>
      <c r="AU364" s="208" t="s">
        <v>84</v>
      </c>
      <c r="AV364" s="11" t="s">
        <v>84</v>
      </c>
      <c r="AW364" s="11" t="s">
        <v>35</v>
      </c>
      <c r="AX364" s="11" t="s">
        <v>77</v>
      </c>
      <c r="AY364" s="208" t="s">
        <v>134</v>
      </c>
    </row>
    <row r="365" spans="2:65" s="1" customFormat="1" ht="22.5" customHeight="1">
      <c r="B365" s="38"/>
      <c r="C365" s="213" t="s">
        <v>692</v>
      </c>
      <c r="D365" s="213" t="s">
        <v>211</v>
      </c>
      <c r="E365" s="214" t="s">
        <v>693</v>
      </c>
      <c r="F365" s="215" t="s">
        <v>694</v>
      </c>
      <c r="G365" s="216" t="s">
        <v>140</v>
      </c>
      <c r="H365" s="217">
        <v>53.28</v>
      </c>
      <c r="I365" s="218"/>
      <c r="J365" s="219">
        <f>ROUND(I365*H365,2)</f>
        <v>0</v>
      </c>
      <c r="K365" s="215" t="s">
        <v>21</v>
      </c>
      <c r="L365" s="220"/>
      <c r="M365" s="221" t="s">
        <v>21</v>
      </c>
      <c r="N365" s="222" t="s">
        <v>43</v>
      </c>
      <c r="O365" s="39"/>
      <c r="P365" s="194">
        <f>O365*H365</f>
        <v>0</v>
      </c>
      <c r="Q365" s="194">
        <v>0</v>
      </c>
      <c r="R365" s="194">
        <f>Q365*H365</f>
        <v>0</v>
      </c>
      <c r="S365" s="194">
        <v>0</v>
      </c>
      <c r="T365" s="195">
        <f>S365*H365</f>
        <v>0</v>
      </c>
      <c r="AR365" s="21" t="s">
        <v>322</v>
      </c>
      <c r="AT365" s="21" t="s">
        <v>211</v>
      </c>
      <c r="AU365" s="21" t="s">
        <v>84</v>
      </c>
      <c r="AY365" s="21" t="s">
        <v>134</v>
      </c>
      <c r="BE365" s="196">
        <f>IF(N365="základní",J365,0)</f>
        <v>0</v>
      </c>
      <c r="BF365" s="196">
        <f>IF(N365="snížená",J365,0)</f>
        <v>0</v>
      </c>
      <c r="BG365" s="196">
        <f>IF(N365="zákl. přenesená",J365,0)</f>
        <v>0</v>
      </c>
      <c r="BH365" s="196">
        <f>IF(N365="sníž. přenesená",J365,0)</f>
        <v>0</v>
      </c>
      <c r="BI365" s="196">
        <f>IF(N365="nulová",J365,0)</f>
        <v>0</v>
      </c>
      <c r="BJ365" s="21" t="s">
        <v>77</v>
      </c>
      <c r="BK365" s="196">
        <f>ROUND(I365*H365,2)</f>
        <v>0</v>
      </c>
      <c r="BL365" s="21" t="s">
        <v>229</v>
      </c>
      <c r="BM365" s="21" t="s">
        <v>695</v>
      </c>
    </row>
    <row r="366" spans="2:65" s="1" customFormat="1" ht="31.5" customHeight="1">
      <c r="B366" s="38"/>
      <c r="C366" s="185" t="s">
        <v>696</v>
      </c>
      <c r="D366" s="185" t="s">
        <v>137</v>
      </c>
      <c r="E366" s="186" t="s">
        <v>697</v>
      </c>
      <c r="F366" s="187" t="s">
        <v>698</v>
      </c>
      <c r="G366" s="188" t="s">
        <v>265</v>
      </c>
      <c r="H366" s="189">
        <v>0.06</v>
      </c>
      <c r="I366" s="190"/>
      <c r="J366" s="191">
        <f>ROUND(I366*H366,2)</f>
        <v>0</v>
      </c>
      <c r="K366" s="187" t="s">
        <v>141</v>
      </c>
      <c r="L366" s="58"/>
      <c r="M366" s="192" t="s">
        <v>21</v>
      </c>
      <c r="N366" s="193" t="s">
        <v>43</v>
      </c>
      <c r="O366" s="39"/>
      <c r="P366" s="194">
        <f>O366*H366</f>
        <v>0</v>
      </c>
      <c r="Q366" s="194">
        <v>0</v>
      </c>
      <c r="R366" s="194">
        <f>Q366*H366</f>
        <v>0</v>
      </c>
      <c r="S366" s="194">
        <v>0</v>
      </c>
      <c r="T366" s="195">
        <f>S366*H366</f>
        <v>0</v>
      </c>
      <c r="AR366" s="21" t="s">
        <v>229</v>
      </c>
      <c r="AT366" s="21" t="s">
        <v>137</v>
      </c>
      <c r="AU366" s="21" t="s">
        <v>84</v>
      </c>
      <c r="AY366" s="21" t="s">
        <v>134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21" t="s">
        <v>77</v>
      </c>
      <c r="BK366" s="196">
        <f>ROUND(I366*H366,2)</f>
        <v>0</v>
      </c>
      <c r="BL366" s="21" t="s">
        <v>229</v>
      </c>
      <c r="BM366" s="21" t="s">
        <v>699</v>
      </c>
    </row>
    <row r="367" spans="2:63" s="10" customFormat="1" ht="29.85" customHeight="1">
      <c r="B367" s="168"/>
      <c r="C367" s="169"/>
      <c r="D367" s="182" t="s">
        <v>71</v>
      </c>
      <c r="E367" s="183" t="s">
        <v>700</v>
      </c>
      <c r="F367" s="183" t="s">
        <v>701</v>
      </c>
      <c r="G367" s="169"/>
      <c r="H367" s="169"/>
      <c r="I367" s="172"/>
      <c r="J367" s="184">
        <f>BK367</f>
        <v>0</v>
      </c>
      <c r="K367" s="169"/>
      <c r="L367" s="174"/>
      <c r="M367" s="175"/>
      <c r="N367" s="176"/>
      <c r="O367" s="176"/>
      <c r="P367" s="177">
        <f>SUM(P368:P392)</f>
        <v>0</v>
      </c>
      <c r="Q367" s="176"/>
      <c r="R367" s="177">
        <f>SUM(R368:R392)</f>
        <v>1.3804098500000002</v>
      </c>
      <c r="S367" s="176"/>
      <c r="T367" s="178">
        <f>SUM(T368:T392)</f>
        <v>0.8515500000000001</v>
      </c>
      <c r="AR367" s="179" t="s">
        <v>84</v>
      </c>
      <c r="AT367" s="180" t="s">
        <v>71</v>
      </c>
      <c r="AU367" s="180" t="s">
        <v>77</v>
      </c>
      <c r="AY367" s="179" t="s">
        <v>134</v>
      </c>
      <c r="BK367" s="181">
        <f>SUM(BK368:BK392)</f>
        <v>0</v>
      </c>
    </row>
    <row r="368" spans="2:65" s="1" customFormat="1" ht="22.5" customHeight="1">
      <c r="B368" s="38"/>
      <c r="C368" s="185" t="s">
        <v>702</v>
      </c>
      <c r="D368" s="185" t="s">
        <v>137</v>
      </c>
      <c r="E368" s="186" t="s">
        <v>703</v>
      </c>
      <c r="F368" s="187" t="s">
        <v>704</v>
      </c>
      <c r="G368" s="188" t="s">
        <v>140</v>
      </c>
      <c r="H368" s="189">
        <v>283.85</v>
      </c>
      <c r="I368" s="190"/>
      <c r="J368" s="191">
        <f>ROUND(I368*H368,2)</f>
        <v>0</v>
      </c>
      <c r="K368" s="187" t="s">
        <v>141</v>
      </c>
      <c r="L368" s="58"/>
      <c r="M368" s="192" t="s">
        <v>21</v>
      </c>
      <c r="N368" s="193" t="s">
        <v>43</v>
      </c>
      <c r="O368" s="39"/>
      <c r="P368" s="194">
        <f>O368*H368</f>
        <v>0</v>
      </c>
      <c r="Q368" s="194">
        <v>0</v>
      </c>
      <c r="R368" s="194">
        <f>Q368*H368</f>
        <v>0</v>
      </c>
      <c r="S368" s="194">
        <v>0.003</v>
      </c>
      <c r="T368" s="195">
        <f>S368*H368</f>
        <v>0.8515500000000001</v>
      </c>
      <c r="AR368" s="21" t="s">
        <v>229</v>
      </c>
      <c r="AT368" s="21" t="s">
        <v>137</v>
      </c>
      <c r="AU368" s="21" t="s">
        <v>84</v>
      </c>
      <c r="AY368" s="21" t="s">
        <v>134</v>
      </c>
      <c r="BE368" s="196">
        <f>IF(N368="základní",J368,0)</f>
        <v>0</v>
      </c>
      <c r="BF368" s="196">
        <f>IF(N368="snížená",J368,0)</f>
        <v>0</v>
      </c>
      <c r="BG368" s="196">
        <f>IF(N368="zákl. přenesená",J368,0)</f>
        <v>0</v>
      </c>
      <c r="BH368" s="196">
        <f>IF(N368="sníž. přenesená",J368,0)</f>
        <v>0</v>
      </c>
      <c r="BI368" s="196">
        <f>IF(N368="nulová",J368,0)</f>
        <v>0</v>
      </c>
      <c r="BJ368" s="21" t="s">
        <v>77</v>
      </c>
      <c r="BK368" s="196">
        <f>ROUND(I368*H368,2)</f>
        <v>0</v>
      </c>
      <c r="BL368" s="21" t="s">
        <v>229</v>
      </c>
      <c r="BM368" s="21" t="s">
        <v>705</v>
      </c>
    </row>
    <row r="369" spans="2:51" s="11" customFormat="1" ht="12">
      <c r="B369" s="197"/>
      <c r="C369" s="198"/>
      <c r="D369" s="199" t="s">
        <v>144</v>
      </c>
      <c r="E369" s="200" t="s">
        <v>21</v>
      </c>
      <c r="F369" s="201" t="s">
        <v>187</v>
      </c>
      <c r="G369" s="198"/>
      <c r="H369" s="202">
        <v>27.29</v>
      </c>
      <c r="I369" s="203"/>
      <c r="J369" s="198"/>
      <c r="K369" s="198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144</v>
      </c>
      <c r="AU369" s="208" t="s">
        <v>84</v>
      </c>
      <c r="AV369" s="11" t="s">
        <v>84</v>
      </c>
      <c r="AW369" s="11" t="s">
        <v>35</v>
      </c>
      <c r="AX369" s="11" t="s">
        <v>72</v>
      </c>
      <c r="AY369" s="208" t="s">
        <v>134</v>
      </c>
    </row>
    <row r="370" spans="2:51" s="11" customFormat="1" ht="12">
      <c r="B370" s="197"/>
      <c r="C370" s="198"/>
      <c r="D370" s="199" t="s">
        <v>144</v>
      </c>
      <c r="E370" s="200" t="s">
        <v>21</v>
      </c>
      <c r="F370" s="201" t="s">
        <v>188</v>
      </c>
      <c r="G370" s="198"/>
      <c r="H370" s="202">
        <v>67.3</v>
      </c>
      <c r="I370" s="203"/>
      <c r="J370" s="198"/>
      <c r="K370" s="198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144</v>
      </c>
      <c r="AU370" s="208" t="s">
        <v>84</v>
      </c>
      <c r="AV370" s="11" t="s">
        <v>84</v>
      </c>
      <c r="AW370" s="11" t="s">
        <v>35</v>
      </c>
      <c r="AX370" s="11" t="s">
        <v>72</v>
      </c>
      <c r="AY370" s="208" t="s">
        <v>134</v>
      </c>
    </row>
    <row r="371" spans="2:51" s="11" customFormat="1" ht="12">
      <c r="B371" s="197"/>
      <c r="C371" s="198"/>
      <c r="D371" s="199" t="s">
        <v>144</v>
      </c>
      <c r="E371" s="200" t="s">
        <v>21</v>
      </c>
      <c r="F371" s="201" t="s">
        <v>706</v>
      </c>
      <c r="G371" s="198"/>
      <c r="H371" s="202">
        <v>38.75</v>
      </c>
      <c r="I371" s="203"/>
      <c r="J371" s="198"/>
      <c r="K371" s="198"/>
      <c r="L371" s="204"/>
      <c r="M371" s="205"/>
      <c r="N371" s="206"/>
      <c r="O371" s="206"/>
      <c r="P371" s="206"/>
      <c r="Q371" s="206"/>
      <c r="R371" s="206"/>
      <c r="S371" s="206"/>
      <c r="T371" s="207"/>
      <c r="AT371" s="208" t="s">
        <v>144</v>
      </c>
      <c r="AU371" s="208" t="s">
        <v>84</v>
      </c>
      <c r="AV371" s="11" t="s">
        <v>84</v>
      </c>
      <c r="AW371" s="11" t="s">
        <v>35</v>
      </c>
      <c r="AX371" s="11" t="s">
        <v>72</v>
      </c>
      <c r="AY371" s="208" t="s">
        <v>134</v>
      </c>
    </row>
    <row r="372" spans="2:51" s="11" customFormat="1" ht="12">
      <c r="B372" s="197"/>
      <c r="C372" s="198"/>
      <c r="D372" s="199" t="s">
        <v>144</v>
      </c>
      <c r="E372" s="200" t="s">
        <v>21</v>
      </c>
      <c r="F372" s="201" t="s">
        <v>548</v>
      </c>
      <c r="G372" s="198"/>
      <c r="H372" s="202">
        <v>97.23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144</v>
      </c>
      <c r="AU372" s="208" t="s">
        <v>84</v>
      </c>
      <c r="AV372" s="11" t="s">
        <v>84</v>
      </c>
      <c r="AW372" s="11" t="s">
        <v>35</v>
      </c>
      <c r="AX372" s="11" t="s">
        <v>72</v>
      </c>
      <c r="AY372" s="208" t="s">
        <v>134</v>
      </c>
    </row>
    <row r="373" spans="2:51" s="11" customFormat="1" ht="12">
      <c r="B373" s="197"/>
      <c r="C373" s="198"/>
      <c r="D373" s="209" t="s">
        <v>144</v>
      </c>
      <c r="E373" s="210" t="s">
        <v>21</v>
      </c>
      <c r="F373" s="211" t="s">
        <v>549</v>
      </c>
      <c r="G373" s="198"/>
      <c r="H373" s="212">
        <v>53.28</v>
      </c>
      <c r="I373" s="203"/>
      <c r="J373" s="198"/>
      <c r="K373" s="198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144</v>
      </c>
      <c r="AU373" s="208" t="s">
        <v>84</v>
      </c>
      <c r="AV373" s="11" t="s">
        <v>84</v>
      </c>
      <c r="AW373" s="11" t="s">
        <v>35</v>
      </c>
      <c r="AX373" s="11" t="s">
        <v>72</v>
      </c>
      <c r="AY373" s="208" t="s">
        <v>134</v>
      </c>
    </row>
    <row r="374" spans="2:65" s="1" customFormat="1" ht="22.5" customHeight="1">
      <c r="B374" s="38"/>
      <c r="C374" s="185" t="s">
        <v>707</v>
      </c>
      <c r="D374" s="185" t="s">
        <v>137</v>
      </c>
      <c r="E374" s="186" t="s">
        <v>708</v>
      </c>
      <c r="F374" s="187" t="s">
        <v>709</v>
      </c>
      <c r="G374" s="188" t="s">
        <v>140</v>
      </c>
      <c r="H374" s="189">
        <v>163.27</v>
      </c>
      <c r="I374" s="190"/>
      <c r="J374" s="191">
        <f>ROUND(I374*H374,2)</f>
        <v>0</v>
      </c>
      <c r="K374" s="187" t="s">
        <v>141</v>
      </c>
      <c r="L374" s="58"/>
      <c r="M374" s="192" t="s">
        <v>21</v>
      </c>
      <c r="N374" s="193" t="s">
        <v>43</v>
      </c>
      <c r="O374" s="39"/>
      <c r="P374" s="194">
        <f>O374*H374</f>
        <v>0</v>
      </c>
      <c r="Q374" s="194">
        <v>0</v>
      </c>
      <c r="R374" s="194">
        <f>Q374*H374</f>
        <v>0</v>
      </c>
      <c r="S374" s="194">
        <v>0</v>
      </c>
      <c r="T374" s="195">
        <f>S374*H374</f>
        <v>0</v>
      </c>
      <c r="AR374" s="21" t="s">
        <v>229</v>
      </c>
      <c r="AT374" s="21" t="s">
        <v>137</v>
      </c>
      <c r="AU374" s="21" t="s">
        <v>84</v>
      </c>
      <c r="AY374" s="21" t="s">
        <v>134</v>
      </c>
      <c r="BE374" s="196">
        <f>IF(N374="základní",J374,0)</f>
        <v>0</v>
      </c>
      <c r="BF374" s="196">
        <f>IF(N374="snížená",J374,0)</f>
        <v>0</v>
      </c>
      <c r="BG374" s="196">
        <f>IF(N374="zákl. přenesená",J374,0)</f>
        <v>0</v>
      </c>
      <c r="BH374" s="196">
        <f>IF(N374="sníž. přenesená",J374,0)</f>
        <v>0</v>
      </c>
      <c r="BI374" s="196">
        <f>IF(N374="nulová",J374,0)</f>
        <v>0</v>
      </c>
      <c r="BJ374" s="21" t="s">
        <v>77</v>
      </c>
      <c r="BK374" s="196">
        <f>ROUND(I374*H374,2)</f>
        <v>0</v>
      </c>
      <c r="BL374" s="21" t="s">
        <v>229</v>
      </c>
      <c r="BM374" s="21" t="s">
        <v>710</v>
      </c>
    </row>
    <row r="375" spans="2:65" s="1" customFormat="1" ht="31.5" customHeight="1">
      <c r="B375" s="38"/>
      <c r="C375" s="185" t="s">
        <v>711</v>
      </c>
      <c r="D375" s="185" t="s">
        <v>137</v>
      </c>
      <c r="E375" s="186" t="s">
        <v>712</v>
      </c>
      <c r="F375" s="187" t="s">
        <v>713</v>
      </c>
      <c r="G375" s="188" t="s">
        <v>140</v>
      </c>
      <c r="H375" s="189">
        <v>163.27</v>
      </c>
      <c r="I375" s="190"/>
      <c r="J375" s="191">
        <f>ROUND(I375*H375,2)</f>
        <v>0</v>
      </c>
      <c r="K375" s="187" t="s">
        <v>141</v>
      </c>
      <c r="L375" s="58"/>
      <c r="M375" s="192" t="s">
        <v>21</v>
      </c>
      <c r="N375" s="193" t="s">
        <v>43</v>
      </c>
      <c r="O375" s="39"/>
      <c r="P375" s="194">
        <f>O375*H375</f>
        <v>0</v>
      </c>
      <c r="Q375" s="194">
        <v>0.00455</v>
      </c>
      <c r="R375" s="194">
        <f>Q375*H375</f>
        <v>0.7428785000000001</v>
      </c>
      <c r="S375" s="194">
        <v>0</v>
      </c>
      <c r="T375" s="195">
        <f>S375*H375</f>
        <v>0</v>
      </c>
      <c r="AR375" s="21" t="s">
        <v>229</v>
      </c>
      <c r="AT375" s="21" t="s">
        <v>137</v>
      </c>
      <c r="AU375" s="21" t="s">
        <v>84</v>
      </c>
      <c r="AY375" s="21" t="s">
        <v>134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21" t="s">
        <v>77</v>
      </c>
      <c r="BK375" s="196">
        <f>ROUND(I375*H375,2)</f>
        <v>0</v>
      </c>
      <c r="BL375" s="21" t="s">
        <v>229</v>
      </c>
      <c r="BM375" s="21" t="s">
        <v>714</v>
      </c>
    </row>
    <row r="376" spans="2:65" s="1" customFormat="1" ht="22.5" customHeight="1">
      <c r="B376" s="38"/>
      <c r="C376" s="185" t="s">
        <v>715</v>
      </c>
      <c r="D376" s="185" t="s">
        <v>137</v>
      </c>
      <c r="E376" s="186" t="s">
        <v>716</v>
      </c>
      <c r="F376" s="187" t="s">
        <v>717</v>
      </c>
      <c r="G376" s="188" t="s">
        <v>140</v>
      </c>
      <c r="H376" s="189">
        <v>163.27</v>
      </c>
      <c r="I376" s="190"/>
      <c r="J376" s="191">
        <f>ROUND(I376*H376,2)</f>
        <v>0</v>
      </c>
      <c r="K376" s="187" t="s">
        <v>141</v>
      </c>
      <c r="L376" s="58"/>
      <c r="M376" s="192" t="s">
        <v>21</v>
      </c>
      <c r="N376" s="193" t="s">
        <v>43</v>
      </c>
      <c r="O376" s="39"/>
      <c r="P376" s="194">
        <f>O376*H376</f>
        <v>0</v>
      </c>
      <c r="Q376" s="194">
        <v>0.0003</v>
      </c>
      <c r="R376" s="194">
        <f>Q376*H376</f>
        <v>0.048981</v>
      </c>
      <c r="S376" s="194">
        <v>0</v>
      </c>
      <c r="T376" s="195">
        <f>S376*H376</f>
        <v>0</v>
      </c>
      <c r="AR376" s="21" t="s">
        <v>229</v>
      </c>
      <c r="AT376" s="21" t="s">
        <v>137</v>
      </c>
      <c r="AU376" s="21" t="s">
        <v>84</v>
      </c>
      <c r="AY376" s="21" t="s">
        <v>134</v>
      </c>
      <c r="BE376" s="196">
        <f>IF(N376="základní",J376,0)</f>
        <v>0</v>
      </c>
      <c r="BF376" s="196">
        <f>IF(N376="snížená",J376,0)</f>
        <v>0</v>
      </c>
      <c r="BG376" s="196">
        <f>IF(N376="zákl. přenesená",J376,0)</f>
        <v>0</v>
      </c>
      <c r="BH376" s="196">
        <f>IF(N376="sníž. přenesená",J376,0)</f>
        <v>0</v>
      </c>
      <c r="BI376" s="196">
        <f>IF(N376="nulová",J376,0)</f>
        <v>0</v>
      </c>
      <c r="BJ376" s="21" t="s">
        <v>77</v>
      </c>
      <c r="BK376" s="196">
        <f>ROUND(I376*H376,2)</f>
        <v>0</v>
      </c>
      <c r="BL376" s="21" t="s">
        <v>229</v>
      </c>
      <c r="BM376" s="21" t="s">
        <v>718</v>
      </c>
    </row>
    <row r="377" spans="2:51" s="11" customFormat="1" ht="12">
      <c r="B377" s="197"/>
      <c r="C377" s="198"/>
      <c r="D377" s="199" t="s">
        <v>144</v>
      </c>
      <c r="E377" s="200" t="s">
        <v>21</v>
      </c>
      <c r="F377" s="201" t="s">
        <v>187</v>
      </c>
      <c r="G377" s="198"/>
      <c r="H377" s="202">
        <v>27.29</v>
      </c>
      <c r="I377" s="203"/>
      <c r="J377" s="198"/>
      <c r="K377" s="198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144</v>
      </c>
      <c r="AU377" s="208" t="s">
        <v>84</v>
      </c>
      <c r="AV377" s="11" t="s">
        <v>84</v>
      </c>
      <c r="AW377" s="11" t="s">
        <v>35</v>
      </c>
      <c r="AX377" s="11" t="s">
        <v>72</v>
      </c>
      <c r="AY377" s="208" t="s">
        <v>134</v>
      </c>
    </row>
    <row r="378" spans="2:51" s="11" customFormat="1" ht="12">
      <c r="B378" s="197"/>
      <c r="C378" s="198"/>
      <c r="D378" s="199" t="s">
        <v>144</v>
      </c>
      <c r="E378" s="200" t="s">
        <v>21</v>
      </c>
      <c r="F378" s="201" t="s">
        <v>706</v>
      </c>
      <c r="G378" s="198"/>
      <c r="H378" s="202">
        <v>38.75</v>
      </c>
      <c r="I378" s="203"/>
      <c r="J378" s="198"/>
      <c r="K378" s="198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144</v>
      </c>
      <c r="AU378" s="208" t="s">
        <v>84</v>
      </c>
      <c r="AV378" s="11" t="s">
        <v>84</v>
      </c>
      <c r="AW378" s="11" t="s">
        <v>35</v>
      </c>
      <c r="AX378" s="11" t="s">
        <v>72</v>
      </c>
      <c r="AY378" s="208" t="s">
        <v>134</v>
      </c>
    </row>
    <row r="379" spans="2:51" s="11" customFormat="1" ht="12">
      <c r="B379" s="197"/>
      <c r="C379" s="198"/>
      <c r="D379" s="209" t="s">
        <v>144</v>
      </c>
      <c r="E379" s="210" t="s">
        <v>21</v>
      </c>
      <c r="F379" s="211" t="s">
        <v>548</v>
      </c>
      <c r="G379" s="198"/>
      <c r="H379" s="212">
        <v>97.23</v>
      </c>
      <c r="I379" s="203"/>
      <c r="J379" s="198"/>
      <c r="K379" s="198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144</v>
      </c>
      <c r="AU379" s="208" t="s">
        <v>84</v>
      </c>
      <c r="AV379" s="11" t="s">
        <v>84</v>
      </c>
      <c r="AW379" s="11" t="s">
        <v>35</v>
      </c>
      <c r="AX379" s="11" t="s">
        <v>72</v>
      </c>
      <c r="AY379" s="208" t="s">
        <v>134</v>
      </c>
    </row>
    <row r="380" spans="2:65" s="1" customFormat="1" ht="31.5" customHeight="1">
      <c r="B380" s="38"/>
      <c r="C380" s="213" t="s">
        <v>719</v>
      </c>
      <c r="D380" s="213" t="s">
        <v>211</v>
      </c>
      <c r="E380" s="214" t="s">
        <v>720</v>
      </c>
      <c r="F380" s="215" t="s">
        <v>721</v>
      </c>
      <c r="G380" s="216" t="s">
        <v>140</v>
      </c>
      <c r="H380" s="217">
        <v>188.577</v>
      </c>
      <c r="I380" s="218"/>
      <c r="J380" s="219">
        <f>ROUND(I380*H380,2)</f>
        <v>0</v>
      </c>
      <c r="K380" s="215" t="s">
        <v>141</v>
      </c>
      <c r="L380" s="220"/>
      <c r="M380" s="221" t="s">
        <v>21</v>
      </c>
      <c r="N380" s="222" t="s">
        <v>43</v>
      </c>
      <c r="O380" s="39"/>
      <c r="P380" s="194">
        <f>O380*H380</f>
        <v>0</v>
      </c>
      <c r="Q380" s="194">
        <v>0.00287</v>
      </c>
      <c r="R380" s="194">
        <f>Q380*H380</f>
        <v>0.54121599</v>
      </c>
      <c r="S380" s="194">
        <v>0</v>
      </c>
      <c r="T380" s="195">
        <f>S380*H380</f>
        <v>0</v>
      </c>
      <c r="AR380" s="21" t="s">
        <v>322</v>
      </c>
      <c r="AT380" s="21" t="s">
        <v>211</v>
      </c>
      <c r="AU380" s="21" t="s">
        <v>84</v>
      </c>
      <c r="AY380" s="21" t="s">
        <v>134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21" t="s">
        <v>77</v>
      </c>
      <c r="BK380" s="196">
        <f>ROUND(I380*H380,2)</f>
        <v>0</v>
      </c>
      <c r="BL380" s="21" t="s">
        <v>229</v>
      </c>
      <c r="BM380" s="21" t="s">
        <v>722</v>
      </c>
    </row>
    <row r="381" spans="2:51" s="11" customFormat="1" ht="12">
      <c r="B381" s="197"/>
      <c r="C381" s="198"/>
      <c r="D381" s="199" t="s">
        <v>144</v>
      </c>
      <c r="E381" s="200" t="s">
        <v>21</v>
      </c>
      <c r="F381" s="201" t="s">
        <v>723</v>
      </c>
      <c r="G381" s="198"/>
      <c r="H381" s="202">
        <v>171.434</v>
      </c>
      <c r="I381" s="203"/>
      <c r="J381" s="198"/>
      <c r="K381" s="198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144</v>
      </c>
      <c r="AU381" s="208" t="s">
        <v>84</v>
      </c>
      <c r="AV381" s="11" t="s">
        <v>84</v>
      </c>
      <c r="AW381" s="11" t="s">
        <v>35</v>
      </c>
      <c r="AX381" s="11" t="s">
        <v>77</v>
      </c>
      <c r="AY381" s="208" t="s">
        <v>134</v>
      </c>
    </row>
    <row r="382" spans="2:51" s="11" customFormat="1" ht="12">
      <c r="B382" s="197"/>
      <c r="C382" s="198"/>
      <c r="D382" s="209" t="s">
        <v>144</v>
      </c>
      <c r="E382" s="198"/>
      <c r="F382" s="211" t="s">
        <v>724</v>
      </c>
      <c r="G382" s="198"/>
      <c r="H382" s="212">
        <v>188.577</v>
      </c>
      <c r="I382" s="203"/>
      <c r="J382" s="198"/>
      <c r="K382" s="198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144</v>
      </c>
      <c r="AU382" s="208" t="s">
        <v>84</v>
      </c>
      <c r="AV382" s="11" t="s">
        <v>84</v>
      </c>
      <c r="AW382" s="11" t="s">
        <v>6</v>
      </c>
      <c r="AX382" s="11" t="s">
        <v>77</v>
      </c>
      <c r="AY382" s="208" t="s">
        <v>134</v>
      </c>
    </row>
    <row r="383" spans="2:65" s="1" customFormat="1" ht="22.5" customHeight="1">
      <c r="B383" s="38"/>
      <c r="C383" s="185" t="s">
        <v>725</v>
      </c>
      <c r="D383" s="185" t="s">
        <v>137</v>
      </c>
      <c r="E383" s="186" t="s">
        <v>726</v>
      </c>
      <c r="F383" s="187" t="s">
        <v>727</v>
      </c>
      <c r="G383" s="188" t="s">
        <v>150</v>
      </c>
      <c r="H383" s="189">
        <v>146.7</v>
      </c>
      <c r="I383" s="190"/>
      <c r="J383" s="191">
        <f>ROUND(I383*H383,2)</f>
        <v>0</v>
      </c>
      <c r="K383" s="187" t="s">
        <v>141</v>
      </c>
      <c r="L383" s="58"/>
      <c r="M383" s="192" t="s">
        <v>21</v>
      </c>
      <c r="N383" s="193" t="s">
        <v>43</v>
      </c>
      <c r="O383" s="39"/>
      <c r="P383" s="194">
        <f>O383*H383</f>
        <v>0</v>
      </c>
      <c r="Q383" s="194">
        <v>1E-05</v>
      </c>
      <c r="R383" s="194">
        <f>Q383*H383</f>
        <v>0.001467</v>
      </c>
      <c r="S383" s="194">
        <v>0</v>
      </c>
      <c r="T383" s="195">
        <f>S383*H383</f>
        <v>0</v>
      </c>
      <c r="AR383" s="21" t="s">
        <v>229</v>
      </c>
      <c r="AT383" s="21" t="s">
        <v>137</v>
      </c>
      <c r="AU383" s="21" t="s">
        <v>84</v>
      </c>
      <c r="AY383" s="21" t="s">
        <v>134</v>
      </c>
      <c r="BE383" s="196">
        <f>IF(N383="základní",J383,0)</f>
        <v>0</v>
      </c>
      <c r="BF383" s="196">
        <f>IF(N383="snížená",J383,0)</f>
        <v>0</v>
      </c>
      <c r="BG383" s="196">
        <f>IF(N383="zákl. přenesená",J383,0)</f>
        <v>0</v>
      </c>
      <c r="BH383" s="196">
        <f>IF(N383="sníž. přenesená",J383,0)</f>
        <v>0</v>
      </c>
      <c r="BI383" s="196">
        <f>IF(N383="nulová",J383,0)</f>
        <v>0</v>
      </c>
      <c r="BJ383" s="21" t="s">
        <v>77</v>
      </c>
      <c r="BK383" s="196">
        <f>ROUND(I383*H383,2)</f>
        <v>0</v>
      </c>
      <c r="BL383" s="21" t="s">
        <v>229</v>
      </c>
      <c r="BM383" s="21" t="s">
        <v>728</v>
      </c>
    </row>
    <row r="384" spans="2:51" s="11" customFormat="1" ht="12">
      <c r="B384" s="197"/>
      <c r="C384" s="198"/>
      <c r="D384" s="209" t="s">
        <v>144</v>
      </c>
      <c r="E384" s="210" t="s">
        <v>21</v>
      </c>
      <c r="F384" s="211" t="s">
        <v>729</v>
      </c>
      <c r="G384" s="198"/>
      <c r="H384" s="212">
        <v>146.7</v>
      </c>
      <c r="I384" s="203"/>
      <c r="J384" s="198"/>
      <c r="K384" s="198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144</v>
      </c>
      <c r="AU384" s="208" t="s">
        <v>84</v>
      </c>
      <c r="AV384" s="11" t="s">
        <v>84</v>
      </c>
      <c r="AW384" s="11" t="s">
        <v>35</v>
      </c>
      <c r="AX384" s="11" t="s">
        <v>77</v>
      </c>
      <c r="AY384" s="208" t="s">
        <v>134</v>
      </c>
    </row>
    <row r="385" spans="2:65" s="1" customFormat="1" ht="22.5" customHeight="1">
      <c r="B385" s="38"/>
      <c r="C385" s="213" t="s">
        <v>730</v>
      </c>
      <c r="D385" s="213" t="s">
        <v>211</v>
      </c>
      <c r="E385" s="214" t="s">
        <v>731</v>
      </c>
      <c r="F385" s="215" t="s">
        <v>732</v>
      </c>
      <c r="G385" s="216" t="s">
        <v>150</v>
      </c>
      <c r="H385" s="217">
        <v>163.812</v>
      </c>
      <c r="I385" s="218"/>
      <c r="J385" s="219">
        <f>ROUND(I385*H385,2)</f>
        <v>0</v>
      </c>
      <c r="K385" s="215" t="s">
        <v>141</v>
      </c>
      <c r="L385" s="220"/>
      <c r="M385" s="221" t="s">
        <v>21</v>
      </c>
      <c r="N385" s="222" t="s">
        <v>43</v>
      </c>
      <c r="O385" s="39"/>
      <c r="P385" s="194">
        <f>O385*H385</f>
        <v>0</v>
      </c>
      <c r="Q385" s="194">
        <v>0.00028</v>
      </c>
      <c r="R385" s="194">
        <f>Q385*H385</f>
        <v>0.045867359999999996</v>
      </c>
      <c r="S385" s="194">
        <v>0</v>
      </c>
      <c r="T385" s="195">
        <f>S385*H385</f>
        <v>0</v>
      </c>
      <c r="AR385" s="21" t="s">
        <v>322</v>
      </c>
      <c r="AT385" s="21" t="s">
        <v>211</v>
      </c>
      <c r="AU385" s="21" t="s">
        <v>84</v>
      </c>
      <c r="AY385" s="21" t="s">
        <v>134</v>
      </c>
      <c r="BE385" s="196">
        <f>IF(N385="základní",J385,0)</f>
        <v>0</v>
      </c>
      <c r="BF385" s="196">
        <f>IF(N385="snížená",J385,0)</f>
        <v>0</v>
      </c>
      <c r="BG385" s="196">
        <f>IF(N385="zákl. přenesená",J385,0)</f>
        <v>0</v>
      </c>
      <c r="BH385" s="196">
        <f>IF(N385="sníž. přenesená",J385,0)</f>
        <v>0</v>
      </c>
      <c r="BI385" s="196">
        <f>IF(N385="nulová",J385,0)</f>
        <v>0</v>
      </c>
      <c r="BJ385" s="21" t="s">
        <v>77</v>
      </c>
      <c r="BK385" s="196">
        <f>ROUND(I385*H385,2)</f>
        <v>0</v>
      </c>
      <c r="BL385" s="21" t="s">
        <v>229</v>
      </c>
      <c r="BM385" s="21" t="s">
        <v>733</v>
      </c>
    </row>
    <row r="386" spans="2:51" s="11" customFormat="1" ht="12">
      <c r="B386" s="197"/>
      <c r="C386" s="198"/>
      <c r="D386" s="199" t="s">
        <v>144</v>
      </c>
      <c r="E386" s="200" t="s">
        <v>21</v>
      </c>
      <c r="F386" s="201" t="s">
        <v>734</v>
      </c>
      <c r="G386" s="198"/>
      <c r="H386" s="202">
        <v>160.6</v>
      </c>
      <c r="I386" s="203"/>
      <c r="J386" s="198"/>
      <c r="K386" s="198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144</v>
      </c>
      <c r="AU386" s="208" t="s">
        <v>84</v>
      </c>
      <c r="AV386" s="11" t="s">
        <v>84</v>
      </c>
      <c r="AW386" s="11" t="s">
        <v>35</v>
      </c>
      <c r="AX386" s="11" t="s">
        <v>77</v>
      </c>
      <c r="AY386" s="208" t="s">
        <v>134</v>
      </c>
    </row>
    <row r="387" spans="2:51" s="11" customFormat="1" ht="12">
      <c r="B387" s="197"/>
      <c r="C387" s="198"/>
      <c r="D387" s="209" t="s">
        <v>144</v>
      </c>
      <c r="E387" s="198"/>
      <c r="F387" s="211" t="s">
        <v>735</v>
      </c>
      <c r="G387" s="198"/>
      <c r="H387" s="212">
        <v>163.812</v>
      </c>
      <c r="I387" s="203"/>
      <c r="J387" s="198"/>
      <c r="K387" s="198"/>
      <c r="L387" s="204"/>
      <c r="M387" s="205"/>
      <c r="N387" s="206"/>
      <c r="O387" s="206"/>
      <c r="P387" s="206"/>
      <c r="Q387" s="206"/>
      <c r="R387" s="206"/>
      <c r="S387" s="206"/>
      <c r="T387" s="207"/>
      <c r="AT387" s="208" t="s">
        <v>144</v>
      </c>
      <c r="AU387" s="208" t="s">
        <v>84</v>
      </c>
      <c r="AV387" s="11" t="s">
        <v>84</v>
      </c>
      <c r="AW387" s="11" t="s">
        <v>6</v>
      </c>
      <c r="AX387" s="11" t="s">
        <v>77</v>
      </c>
      <c r="AY387" s="208" t="s">
        <v>134</v>
      </c>
    </row>
    <row r="388" spans="2:65" s="1" customFormat="1" ht="22.5" customHeight="1">
      <c r="B388" s="38"/>
      <c r="C388" s="185" t="s">
        <v>736</v>
      </c>
      <c r="D388" s="185" t="s">
        <v>137</v>
      </c>
      <c r="E388" s="186" t="s">
        <v>737</v>
      </c>
      <c r="F388" s="187" t="s">
        <v>738</v>
      </c>
      <c r="G388" s="188" t="s">
        <v>150</v>
      </c>
      <c r="H388" s="189">
        <v>6</v>
      </c>
      <c r="I388" s="190"/>
      <c r="J388" s="191">
        <f>ROUND(I388*H388,2)</f>
        <v>0</v>
      </c>
      <c r="K388" s="187" t="s">
        <v>141</v>
      </c>
      <c r="L388" s="58"/>
      <c r="M388" s="192" t="s">
        <v>21</v>
      </c>
      <c r="N388" s="193" t="s">
        <v>43</v>
      </c>
      <c r="O388" s="39"/>
      <c r="P388" s="194">
        <f>O388*H388</f>
        <v>0</v>
      </c>
      <c r="Q388" s="194">
        <v>0</v>
      </c>
      <c r="R388" s="194">
        <f>Q388*H388</f>
        <v>0</v>
      </c>
      <c r="S388" s="194">
        <v>0</v>
      </c>
      <c r="T388" s="195">
        <f>S388*H388</f>
        <v>0</v>
      </c>
      <c r="AR388" s="21" t="s">
        <v>142</v>
      </c>
      <c r="AT388" s="21" t="s">
        <v>137</v>
      </c>
      <c r="AU388" s="21" t="s">
        <v>84</v>
      </c>
      <c r="AY388" s="21" t="s">
        <v>134</v>
      </c>
      <c r="BE388" s="196">
        <f>IF(N388="základní",J388,0)</f>
        <v>0</v>
      </c>
      <c r="BF388" s="196">
        <f>IF(N388="snížená",J388,0)</f>
        <v>0</v>
      </c>
      <c r="BG388" s="196">
        <f>IF(N388="zákl. přenesená",J388,0)</f>
        <v>0</v>
      </c>
      <c r="BH388" s="196">
        <f>IF(N388="sníž. přenesená",J388,0)</f>
        <v>0</v>
      </c>
      <c r="BI388" s="196">
        <f>IF(N388="nulová",J388,0)</f>
        <v>0</v>
      </c>
      <c r="BJ388" s="21" t="s">
        <v>77</v>
      </c>
      <c r="BK388" s="196">
        <f>ROUND(I388*H388,2)</f>
        <v>0</v>
      </c>
      <c r="BL388" s="21" t="s">
        <v>142</v>
      </c>
      <c r="BM388" s="21" t="s">
        <v>739</v>
      </c>
    </row>
    <row r="389" spans="2:51" s="11" customFormat="1" ht="12">
      <c r="B389" s="197"/>
      <c r="C389" s="198"/>
      <c r="D389" s="199" t="s">
        <v>144</v>
      </c>
      <c r="E389" s="200" t="s">
        <v>21</v>
      </c>
      <c r="F389" s="201" t="s">
        <v>327</v>
      </c>
      <c r="G389" s="198"/>
      <c r="H389" s="202">
        <v>5</v>
      </c>
      <c r="I389" s="203"/>
      <c r="J389" s="198"/>
      <c r="K389" s="198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144</v>
      </c>
      <c r="AU389" s="208" t="s">
        <v>84</v>
      </c>
      <c r="AV389" s="11" t="s">
        <v>84</v>
      </c>
      <c r="AW389" s="11" t="s">
        <v>35</v>
      </c>
      <c r="AX389" s="11" t="s">
        <v>72</v>
      </c>
      <c r="AY389" s="208" t="s">
        <v>134</v>
      </c>
    </row>
    <row r="390" spans="2:51" s="11" customFormat="1" ht="12">
      <c r="B390" s="197"/>
      <c r="C390" s="198"/>
      <c r="D390" s="209" t="s">
        <v>144</v>
      </c>
      <c r="E390" s="210" t="s">
        <v>21</v>
      </c>
      <c r="F390" s="211" t="s">
        <v>217</v>
      </c>
      <c r="G390" s="198"/>
      <c r="H390" s="212">
        <v>1</v>
      </c>
      <c r="I390" s="203"/>
      <c r="J390" s="198"/>
      <c r="K390" s="198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144</v>
      </c>
      <c r="AU390" s="208" t="s">
        <v>84</v>
      </c>
      <c r="AV390" s="11" t="s">
        <v>84</v>
      </c>
      <c r="AW390" s="11" t="s">
        <v>35</v>
      </c>
      <c r="AX390" s="11" t="s">
        <v>72</v>
      </c>
      <c r="AY390" s="208" t="s">
        <v>134</v>
      </c>
    </row>
    <row r="391" spans="2:65" s="1" customFormat="1" ht="22.5" customHeight="1">
      <c r="B391" s="38"/>
      <c r="C391" s="213" t="s">
        <v>740</v>
      </c>
      <c r="D391" s="213" t="s">
        <v>211</v>
      </c>
      <c r="E391" s="214" t="s">
        <v>741</v>
      </c>
      <c r="F391" s="215" t="s">
        <v>742</v>
      </c>
      <c r="G391" s="216" t="s">
        <v>150</v>
      </c>
      <c r="H391" s="217">
        <v>6</v>
      </c>
      <c r="I391" s="218"/>
      <c r="J391" s="219">
        <f>ROUND(I391*H391,2)</f>
        <v>0</v>
      </c>
      <c r="K391" s="215" t="s">
        <v>21</v>
      </c>
      <c r="L391" s="220"/>
      <c r="M391" s="221" t="s">
        <v>21</v>
      </c>
      <c r="N391" s="222" t="s">
        <v>43</v>
      </c>
      <c r="O391" s="39"/>
      <c r="P391" s="194">
        <f>O391*H391</f>
        <v>0</v>
      </c>
      <c r="Q391" s="194">
        <v>0</v>
      </c>
      <c r="R391" s="194">
        <f>Q391*H391</f>
        <v>0</v>
      </c>
      <c r="S391" s="194">
        <v>0</v>
      </c>
      <c r="T391" s="195">
        <f>S391*H391</f>
        <v>0</v>
      </c>
      <c r="AR391" s="21" t="s">
        <v>183</v>
      </c>
      <c r="AT391" s="21" t="s">
        <v>211</v>
      </c>
      <c r="AU391" s="21" t="s">
        <v>84</v>
      </c>
      <c r="AY391" s="21" t="s">
        <v>134</v>
      </c>
      <c r="BE391" s="196">
        <f>IF(N391="základní",J391,0)</f>
        <v>0</v>
      </c>
      <c r="BF391" s="196">
        <f>IF(N391="snížená",J391,0)</f>
        <v>0</v>
      </c>
      <c r="BG391" s="196">
        <f>IF(N391="zákl. přenesená",J391,0)</f>
        <v>0</v>
      </c>
      <c r="BH391" s="196">
        <f>IF(N391="sníž. přenesená",J391,0)</f>
        <v>0</v>
      </c>
      <c r="BI391" s="196">
        <f>IF(N391="nulová",J391,0)</f>
        <v>0</v>
      </c>
      <c r="BJ391" s="21" t="s">
        <v>77</v>
      </c>
      <c r="BK391" s="196">
        <f>ROUND(I391*H391,2)</f>
        <v>0</v>
      </c>
      <c r="BL391" s="21" t="s">
        <v>142</v>
      </c>
      <c r="BM391" s="21" t="s">
        <v>743</v>
      </c>
    </row>
    <row r="392" spans="2:65" s="1" customFormat="1" ht="31.5" customHeight="1">
      <c r="B392" s="38"/>
      <c r="C392" s="185" t="s">
        <v>744</v>
      </c>
      <c r="D392" s="185" t="s">
        <v>137</v>
      </c>
      <c r="E392" s="186" t="s">
        <v>745</v>
      </c>
      <c r="F392" s="187" t="s">
        <v>746</v>
      </c>
      <c r="G392" s="188" t="s">
        <v>265</v>
      </c>
      <c r="H392" s="189">
        <v>1.38</v>
      </c>
      <c r="I392" s="190"/>
      <c r="J392" s="191">
        <f>ROUND(I392*H392,2)</f>
        <v>0</v>
      </c>
      <c r="K392" s="187" t="s">
        <v>141</v>
      </c>
      <c r="L392" s="58"/>
      <c r="M392" s="192" t="s">
        <v>21</v>
      </c>
      <c r="N392" s="193" t="s">
        <v>43</v>
      </c>
      <c r="O392" s="39"/>
      <c r="P392" s="194">
        <f>O392*H392</f>
        <v>0</v>
      </c>
      <c r="Q392" s="194">
        <v>0</v>
      </c>
      <c r="R392" s="194">
        <f>Q392*H392</f>
        <v>0</v>
      </c>
      <c r="S392" s="194">
        <v>0</v>
      </c>
      <c r="T392" s="195">
        <f>S392*H392</f>
        <v>0</v>
      </c>
      <c r="AR392" s="21" t="s">
        <v>229</v>
      </c>
      <c r="AT392" s="21" t="s">
        <v>137</v>
      </c>
      <c r="AU392" s="21" t="s">
        <v>84</v>
      </c>
      <c r="AY392" s="21" t="s">
        <v>134</v>
      </c>
      <c r="BE392" s="196">
        <f>IF(N392="základní",J392,0)</f>
        <v>0</v>
      </c>
      <c r="BF392" s="196">
        <f>IF(N392="snížená",J392,0)</f>
        <v>0</v>
      </c>
      <c r="BG392" s="196">
        <f>IF(N392="zákl. přenesená",J392,0)</f>
        <v>0</v>
      </c>
      <c r="BH392" s="196">
        <f>IF(N392="sníž. přenesená",J392,0)</f>
        <v>0</v>
      </c>
      <c r="BI392" s="196">
        <f>IF(N392="nulová",J392,0)</f>
        <v>0</v>
      </c>
      <c r="BJ392" s="21" t="s">
        <v>77</v>
      </c>
      <c r="BK392" s="196">
        <f>ROUND(I392*H392,2)</f>
        <v>0</v>
      </c>
      <c r="BL392" s="21" t="s">
        <v>229</v>
      </c>
      <c r="BM392" s="21" t="s">
        <v>747</v>
      </c>
    </row>
    <row r="393" spans="2:63" s="10" customFormat="1" ht="29.85" customHeight="1">
      <c r="B393" s="168"/>
      <c r="C393" s="169"/>
      <c r="D393" s="182" t="s">
        <v>71</v>
      </c>
      <c r="E393" s="183" t="s">
        <v>748</v>
      </c>
      <c r="F393" s="183" t="s">
        <v>749</v>
      </c>
      <c r="G393" s="169"/>
      <c r="H393" s="169"/>
      <c r="I393" s="172"/>
      <c r="J393" s="184">
        <f>BK393</f>
        <v>0</v>
      </c>
      <c r="K393" s="169"/>
      <c r="L393" s="174"/>
      <c r="M393" s="175"/>
      <c r="N393" s="176"/>
      <c r="O393" s="176"/>
      <c r="P393" s="177">
        <f>SUM(P394:P426)</f>
        <v>0</v>
      </c>
      <c r="Q393" s="176"/>
      <c r="R393" s="177">
        <f>SUM(R394:R426)</f>
        <v>3.6032317999999997</v>
      </c>
      <c r="S393" s="176"/>
      <c r="T393" s="178">
        <f>SUM(T394:T426)</f>
        <v>3.8377150000000007</v>
      </c>
      <c r="AR393" s="179" t="s">
        <v>84</v>
      </c>
      <c r="AT393" s="180" t="s">
        <v>71</v>
      </c>
      <c r="AU393" s="180" t="s">
        <v>77</v>
      </c>
      <c r="AY393" s="179" t="s">
        <v>134</v>
      </c>
      <c r="BK393" s="181">
        <f>SUM(BK394:BK426)</f>
        <v>0</v>
      </c>
    </row>
    <row r="394" spans="2:65" s="1" customFormat="1" ht="22.5" customHeight="1">
      <c r="B394" s="38"/>
      <c r="C394" s="185" t="s">
        <v>750</v>
      </c>
      <c r="D394" s="185" t="s">
        <v>137</v>
      </c>
      <c r="E394" s="186" t="s">
        <v>751</v>
      </c>
      <c r="F394" s="187" t="s">
        <v>752</v>
      </c>
      <c r="G394" s="188" t="s">
        <v>140</v>
      </c>
      <c r="H394" s="189">
        <v>69.65</v>
      </c>
      <c r="I394" s="190"/>
      <c r="J394" s="191">
        <f>ROUND(I394*H394,2)</f>
        <v>0</v>
      </c>
      <c r="K394" s="187" t="s">
        <v>141</v>
      </c>
      <c r="L394" s="58"/>
      <c r="M394" s="192" t="s">
        <v>21</v>
      </c>
      <c r="N394" s="193" t="s">
        <v>43</v>
      </c>
      <c r="O394" s="39"/>
      <c r="P394" s="194">
        <f>O394*H394</f>
        <v>0</v>
      </c>
      <c r="Q394" s="194">
        <v>0</v>
      </c>
      <c r="R394" s="194">
        <f>Q394*H394</f>
        <v>0</v>
      </c>
      <c r="S394" s="194">
        <v>0.0551</v>
      </c>
      <c r="T394" s="195">
        <f>S394*H394</f>
        <v>3.8377150000000007</v>
      </c>
      <c r="AR394" s="21" t="s">
        <v>229</v>
      </c>
      <c r="AT394" s="21" t="s">
        <v>137</v>
      </c>
      <c r="AU394" s="21" t="s">
        <v>84</v>
      </c>
      <c r="AY394" s="21" t="s">
        <v>134</v>
      </c>
      <c r="BE394" s="196">
        <f>IF(N394="základní",J394,0)</f>
        <v>0</v>
      </c>
      <c r="BF394" s="196">
        <f>IF(N394="snížená",J394,0)</f>
        <v>0</v>
      </c>
      <c r="BG394" s="196">
        <f>IF(N394="zákl. přenesená",J394,0)</f>
        <v>0</v>
      </c>
      <c r="BH394" s="196">
        <f>IF(N394="sníž. přenesená",J394,0)</f>
        <v>0</v>
      </c>
      <c r="BI394" s="196">
        <f>IF(N394="nulová",J394,0)</f>
        <v>0</v>
      </c>
      <c r="BJ394" s="21" t="s">
        <v>77</v>
      </c>
      <c r="BK394" s="196">
        <f>ROUND(I394*H394,2)</f>
        <v>0</v>
      </c>
      <c r="BL394" s="21" t="s">
        <v>229</v>
      </c>
      <c r="BM394" s="21" t="s">
        <v>753</v>
      </c>
    </row>
    <row r="395" spans="2:51" s="11" customFormat="1" ht="12">
      <c r="B395" s="197"/>
      <c r="C395" s="198"/>
      <c r="D395" s="199" t="s">
        <v>144</v>
      </c>
      <c r="E395" s="200" t="s">
        <v>21</v>
      </c>
      <c r="F395" s="201" t="s">
        <v>754</v>
      </c>
      <c r="G395" s="198"/>
      <c r="H395" s="202">
        <v>29.85</v>
      </c>
      <c r="I395" s="203"/>
      <c r="J395" s="198"/>
      <c r="K395" s="198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144</v>
      </c>
      <c r="AU395" s="208" t="s">
        <v>84</v>
      </c>
      <c r="AV395" s="11" t="s">
        <v>84</v>
      </c>
      <c r="AW395" s="11" t="s">
        <v>35</v>
      </c>
      <c r="AX395" s="11" t="s">
        <v>72</v>
      </c>
      <c r="AY395" s="208" t="s">
        <v>134</v>
      </c>
    </row>
    <row r="396" spans="2:51" s="11" customFormat="1" ht="12">
      <c r="B396" s="197"/>
      <c r="C396" s="198"/>
      <c r="D396" s="199" t="s">
        <v>144</v>
      </c>
      <c r="E396" s="200" t="s">
        <v>21</v>
      </c>
      <c r="F396" s="201" t="s">
        <v>755</v>
      </c>
      <c r="G396" s="198"/>
      <c r="H396" s="202">
        <v>23.8</v>
      </c>
      <c r="I396" s="203"/>
      <c r="J396" s="198"/>
      <c r="K396" s="198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144</v>
      </c>
      <c r="AU396" s="208" t="s">
        <v>84</v>
      </c>
      <c r="AV396" s="11" t="s">
        <v>84</v>
      </c>
      <c r="AW396" s="11" t="s">
        <v>35</v>
      </c>
      <c r="AX396" s="11" t="s">
        <v>72</v>
      </c>
      <c r="AY396" s="208" t="s">
        <v>134</v>
      </c>
    </row>
    <row r="397" spans="2:51" s="11" customFormat="1" ht="12">
      <c r="B397" s="197"/>
      <c r="C397" s="198"/>
      <c r="D397" s="209" t="s">
        <v>144</v>
      </c>
      <c r="E397" s="210" t="s">
        <v>21</v>
      </c>
      <c r="F397" s="211" t="s">
        <v>756</v>
      </c>
      <c r="G397" s="198"/>
      <c r="H397" s="212">
        <v>16</v>
      </c>
      <c r="I397" s="203"/>
      <c r="J397" s="198"/>
      <c r="K397" s="198"/>
      <c r="L397" s="204"/>
      <c r="M397" s="205"/>
      <c r="N397" s="206"/>
      <c r="O397" s="206"/>
      <c r="P397" s="206"/>
      <c r="Q397" s="206"/>
      <c r="R397" s="206"/>
      <c r="S397" s="206"/>
      <c r="T397" s="207"/>
      <c r="AT397" s="208" t="s">
        <v>144</v>
      </c>
      <c r="AU397" s="208" t="s">
        <v>84</v>
      </c>
      <c r="AV397" s="11" t="s">
        <v>84</v>
      </c>
      <c r="AW397" s="11" t="s">
        <v>35</v>
      </c>
      <c r="AX397" s="11" t="s">
        <v>72</v>
      </c>
      <c r="AY397" s="208" t="s">
        <v>134</v>
      </c>
    </row>
    <row r="398" spans="2:65" s="1" customFormat="1" ht="31.5" customHeight="1">
      <c r="B398" s="38"/>
      <c r="C398" s="185" t="s">
        <v>757</v>
      </c>
      <c r="D398" s="185" t="s">
        <v>137</v>
      </c>
      <c r="E398" s="186" t="s">
        <v>758</v>
      </c>
      <c r="F398" s="187" t="s">
        <v>759</v>
      </c>
      <c r="G398" s="188" t="s">
        <v>140</v>
      </c>
      <c r="H398" s="189">
        <v>136.338</v>
      </c>
      <c r="I398" s="190"/>
      <c r="J398" s="191">
        <f>ROUND(I398*H398,2)</f>
        <v>0</v>
      </c>
      <c r="K398" s="187" t="s">
        <v>141</v>
      </c>
      <c r="L398" s="58"/>
      <c r="M398" s="192" t="s">
        <v>21</v>
      </c>
      <c r="N398" s="193" t="s">
        <v>43</v>
      </c>
      <c r="O398" s="39"/>
      <c r="P398" s="194">
        <f>O398*H398</f>
        <v>0</v>
      </c>
      <c r="Q398" s="194">
        <v>0.003</v>
      </c>
      <c r="R398" s="194">
        <f>Q398*H398</f>
        <v>0.409014</v>
      </c>
      <c r="S398" s="194">
        <v>0</v>
      </c>
      <c r="T398" s="195">
        <f>S398*H398</f>
        <v>0</v>
      </c>
      <c r="AR398" s="21" t="s">
        <v>229</v>
      </c>
      <c r="AT398" s="21" t="s">
        <v>137</v>
      </c>
      <c r="AU398" s="21" t="s">
        <v>84</v>
      </c>
      <c r="AY398" s="21" t="s">
        <v>134</v>
      </c>
      <c r="BE398" s="196">
        <f>IF(N398="základní",J398,0)</f>
        <v>0</v>
      </c>
      <c r="BF398" s="196">
        <f>IF(N398="snížená",J398,0)</f>
        <v>0</v>
      </c>
      <c r="BG398" s="196">
        <f>IF(N398="zákl. přenesená",J398,0)</f>
        <v>0</v>
      </c>
      <c r="BH398" s="196">
        <f>IF(N398="sníž. přenesená",J398,0)</f>
        <v>0</v>
      </c>
      <c r="BI398" s="196">
        <f>IF(N398="nulová",J398,0)</f>
        <v>0</v>
      </c>
      <c r="BJ398" s="21" t="s">
        <v>77</v>
      </c>
      <c r="BK398" s="196">
        <f>ROUND(I398*H398,2)</f>
        <v>0</v>
      </c>
      <c r="BL398" s="21" t="s">
        <v>229</v>
      </c>
      <c r="BM398" s="21" t="s">
        <v>760</v>
      </c>
    </row>
    <row r="399" spans="2:51" s="11" customFormat="1" ht="12">
      <c r="B399" s="197"/>
      <c r="C399" s="198"/>
      <c r="D399" s="199" t="s">
        <v>144</v>
      </c>
      <c r="E399" s="200" t="s">
        <v>21</v>
      </c>
      <c r="F399" s="201" t="s">
        <v>761</v>
      </c>
      <c r="G399" s="198"/>
      <c r="H399" s="202">
        <v>4.35</v>
      </c>
      <c r="I399" s="203"/>
      <c r="J399" s="198"/>
      <c r="K399" s="198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144</v>
      </c>
      <c r="AU399" s="208" t="s">
        <v>84</v>
      </c>
      <c r="AV399" s="11" t="s">
        <v>84</v>
      </c>
      <c r="AW399" s="11" t="s">
        <v>35</v>
      </c>
      <c r="AX399" s="11" t="s">
        <v>72</v>
      </c>
      <c r="AY399" s="208" t="s">
        <v>134</v>
      </c>
    </row>
    <row r="400" spans="2:51" s="11" customFormat="1" ht="12">
      <c r="B400" s="197"/>
      <c r="C400" s="198"/>
      <c r="D400" s="199" t="s">
        <v>144</v>
      </c>
      <c r="E400" s="200" t="s">
        <v>21</v>
      </c>
      <c r="F400" s="201" t="s">
        <v>762</v>
      </c>
      <c r="G400" s="198"/>
      <c r="H400" s="202">
        <v>3</v>
      </c>
      <c r="I400" s="203"/>
      <c r="J400" s="198"/>
      <c r="K400" s="198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144</v>
      </c>
      <c r="AU400" s="208" t="s">
        <v>84</v>
      </c>
      <c r="AV400" s="11" t="s">
        <v>84</v>
      </c>
      <c r="AW400" s="11" t="s">
        <v>35</v>
      </c>
      <c r="AX400" s="11" t="s">
        <v>72</v>
      </c>
      <c r="AY400" s="208" t="s">
        <v>134</v>
      </c>
    </row>
    <row r="401" spans="2:51" s="11" customFormat="1" ht="24">
      <c r="B401" s="197"/>
      <c r="C401" s="198"/>
      <c r="D401" s="199" t="s">
        <v>144</v>
      </c>
      <c r="E401" s="200" t="s">
        <v>21</v>
      </c>
      <c r="F401" s="201" t="s">
        <v>763</v>
      </c>
      <c r="G401" s="198"/>
      <c r="H401" s="202">
        <v>54.908</v>
      </c>
      <c r="I401" s="203"/>
      <c r="J401" s="198"/>
      <c r="K401" s="198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144</v>
      </c>
      <c r="AU401" s="208" t="s">
        <v>84</v>
      </c>
      <c r="AV401" s="11" t="s">
        <v>84</v>
      </c>
      <c r="AW401" s="11" t="s">
        <v>35</v>
      </c>
      <c r="AX401" s="11" t="s">
        <v>72</v>
      </c>
      <c r="AY401" s="208" t="s">
        <v>134</v>
      </c>
    </row>
    <row r="402" spans="2:51" s="11" customFormat="1" ht="12">
      <c r="B402" s="197"/>
      <c r="C402" s="198"/>
      <c r="D402" s="199" t="s">
        <v>144</v>
      </c>
      <c r="E402" s="200" t="s">
        <v>21</v>
      </c>
      <c r="F402" s="201" t="s">
        <v>764</v>
      </c>
      <c r="G402" s="198"/>
      <c r="H402" s="202">
        <v>6.3</v>
      </c>
      <c r="I402" s="203"/>
      <c r="J402" s="198"/>
      <c r="K402" s="198"/>
      <c r="L402" s="204"/>
      <c r="M402" s="205"/>
      <c r="N402" s="206"/>
      <c r="O402" s="206"/>
      <c r="P402" s="206"/>
      <c r="Q402" s="206"/>
      <c r="R402" s="206"/>
      <c r="S402" s="206"/>
      <c r="T402" s="207"/>
      <c r="AT402" s="208" t="s">
        <v>144</v>
      </c>
      <c r="AU402" s="208" t="s">
        <v>84</v>
      </c>
      <c r="AV402" s="11" t="s">
        <v>84</v>
      </c>
      <c r="AW402" s="11" t="s">
        <v>35</v>
      </c>
      <c r="AX402" s="11" t="s">
        <v>72</v>
      </c>
      <c r="AY402" s="208" t="s">
        <v>134</v>
      </c>
    </row>
    <row r="403" spans="2:51" s="11" customFormat="1" ht="24">
      <c r="B403" s="197"/>
      <c r="C403" s="198"/>
      <c r="D403" s="199" t="s">
        <v>144</v>
      </c>
      <c r="E403" s="200" t="s">
        <v>21</v>
      </c>
      <c r="F403" s="201" t="s">
        <v>765</v>
      </c>
      <c r="G403" s="198"/>
      <c r="H403" s="202">
        <v>27.49</v>
      </c>
      <c r="I403" s="203"/>
      <c r="J403" s="198"/>
      <c r="K403" s="198"/>
      <c r="L403" s="204"/>
      <c r="M403" s="205"/>
      <c r="N403" s="206"/>
      <c r="O403" s="206"/>
      <c r="P403" s="206"/>
      <c r="Q403" s="206"/>
      <c r="R403" s="206"/>
      <c r="S403" s="206"/>
      <c r="T403" s="207"/>
      <c r="AT403" s="208" t="s">
        <v>144</v>
      </c>
      <c r="AU403" s="208" t="s">
        <v>84</v>
      </c>
      <c r="AV403" s="11" t="s">
        <v>84</v>
      </c>
      <c r="AW403" s="11" t="s">
        <v>35</v>
      </c>
      <c r="AX403" s="11" t="s">
        <v>72</v>
      </c>
      <c r="AY403" s="208" t="s">
        <v>134</v>
      </c>
    </row>
    <row r="404" spans="2:51" s="11" customFormat="1" ht="24">
      <c r="B404" s="197"/>
      <c r="C404" s="198"/>
      <c r="D404" s="199" t="s">
        <v>144</v>
      </c>
      <c r="E404" s="200" t="s">
        <v>21</v>
      </c>
      <c r="F404" s="201" t="s">
        <v>766</v>
      </c>
      <c r="G404" s="198"/>
      <c r="H404" s="202">
        <v>27.49</v>
      </c>
      <c r="I404" s="203"/>
      <c r="J404" s="198"/>
      <c r="K404" s="198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144</v>
      </c>
      <c r="AU404" s="208" t="s">
        <v>84</v>
      </c>
      <c r="AV404" s="11" t="s">
        <v>84</v>
      </c>
      <c r="AW404" s="11" t="s">
        <v>35</v>
      </c>
      <c r="AX404" s="11" t="s">
        <v>72</v>
      </c>
      <c r="AY404" s="208" t="s">
        <v>134</v>
      </c>
    </row>
    <row r="405" spans="2:51" s="11" customFormat="1" ht="12">
      <c r="B405" s="197"/>
      <c r="C405" s="198"/>
      <c r="D405" s="209" t="s">
        <v>144</v>
      </c>
      <c r="E405" s="210" t="s">
        <v>21</v>
      </c>
      <c r="F405" s="211" t="s">
        <v>767</v>
      </c>
      <c r="G405" s="198"/>
      <c r="H405" s="212">
        <v>12.8</v>
      </c>
      <c r="I405" s="203"/>
      <c r="J405" s="198"/>
      <c r="K405" s="198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144</v>
      </c>
      <c r="AU405" s="208" t="s">
        <v>84</v>
      </c>
      <c r="AV405" s="11" t="s">
        <v>84</v>
      </c>
      <c r="AW405" s="11" t="s">
        <v>35</v>
      </c>
      <c r="AX405" s="11" t="s">
        <v>72</v>
      </c>
      <c r="AY405" s="208" t="s">
        <v>134</v>
      </c>
    </row>
    <row r="406" spans="2:65" s="1" customFormat="1" ht="22.5" customHeight="1">
      <c r="B406" s="38"/>
      <c r="C406" s="213" t="s">
        <v>768</v>
      </c>
      <c r="D406" s="213" t="s">
        <v>211</v>
      </c>
      <c r="E406" s="214" t="s">
        <v>769</v>
      </c>
      <c r="F406" s="215" t="s">
        <v>770</v>
      </c>
      <c r="G406" s="216" t="s">
        <v>140</v>
      </c>
      <c r="H406" s="217">
        <v>172.468</v>
      </c>
      <c r="I406" s="218"/>
      <c r="J406" s="219">
        <f>ROUND(I406*H406,2)</f>
        <v>0</v>
      </c>
      <c r="K406" s="215" t="s">
        <v>141</v>
      </c>
      <c r="L406" s="220"/>
      <c r="M406" s="221" t="s">
        <v>21</v>
      </c>
      <c r="N406" s="222" t="s">
        <v>43</v>
      </c>
      <c r="O406" s="39"/>
      <c r="P406" s="194">
        <f>O406*H406</f>
        <v>0</v>
      </c>
      <c r="Q406" s="194">
        <v>0.0118</v>
      </c>
      <c r="R406" s="194">
        <f>Q406*H406</f>
        <v>2.0351223999999997</v>
      </c>
      <c r="S406" s="194">
        <v>0</v>
      </c>
      <c r="T406" s="195">
        <f>S406*H406</f>
        <v>0</v>
      </c>
      <c r="AR406" s="21" t="s">
        <v>322</v>
      </c>
      <c r="AT406" s="21" t="s">
        <v>211</v>
      </c>
      <c r="AU406" s="21" t="s">
        <v>84</v>
      </c>
      <c r="AY406" s="21" t="s">
        <v>134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21" t="s">
        <v>77</v>
      </c>
      <c r="BK406" s="196">
        <f>ROUND(I406*H406,2)</f>
        <v>0</v>
      </c>
      <c r="BL406" s="21" t="s">
        <v>229</v>
      </c>
      <c r="BM406" s="21" t="s">
        <v>771</v>
      </c>
    </row>
    <row r="407" spans="2:51" s="11" customFormat="1" ht="12">
      <c r="B407" s="197"/>
      <c r="C407" s="198"/>
      <c r="D407" s="199" t="s">
        <v>144</v>
      </c>
      <c r="E407" s="200" t="s">
        <v>21</v>
      </c>
      <c r="F407" s="201" t="s">
        <v>772</v>
      </c>
      <c r="G407" s="198"/>
      <c r="H407" s="202">
        <v>156.789</v>
      </c>
      <c r="I407" s="203"/>
      <c r="J407" s="198"/>
      <c r="K407" s="198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144</v>
      </c>
      <c r="AU407" s="208" t="s">
        <v>84</v>
      </c>
      <c r="AV407" s="11" t="s">
        <v>84</v>
      </c>
      <c r="AW407" s="11" t="s">
        <v>35</v>
      </c>
      <c r="AX407" s="11" t="s">
        <v>77</v>
      </c>
      <c r="AY407" s="208" t="s">
        <v>134</v>
      </c>
    </row>
    <row r="408" spans="2:51" s="11" customFormat="1" ht="12">
      <c r="B408" s="197"/>
      <c r="C408" s="198"/>
      <c r="D408" s="209" t="s">
        <v>144</v>
      </c>
      <c r="E408" s="198"/>
      <c r="F408" s="211" t="s">
        <v>773</v>
      </c>
      <c r="G408" s="198"/>
      <c r="H408" s="212">
        <v>172.468</v>
      </c>
      <c r="I408" s="203"/>
      <c r="J408" s="198"/>
      <c r="K408" s="198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144</v>
      </c>
      <c r="AU408" s="208" t="s">
        <v>84</v>
      </c>
      <c r="AV408" s="11" t="s">
        <v>84</v>
      </c>
      <c r="AW408" s="11" t="s">
        <v>6</v>
      </c>
      <c r="AX408" s="11" t="s">
        <v>77</v>
      </c>
      <c r="AY408" s="208" t="s">
        <v>134</v>
      </c>
    </row>
    <row r="409" spans="2:65" s="1" customFormat="1" ht="31.5" customHeight="1">
      <c r="B409" s="38"/>
      <c r="C409" s="185" t="s">
        <v>16</v>
      </c>
      <c r="D409" s="185" t="s">
        <v>137</v>
      </c>
      <c r="E409" s="186" t="s">
        <v>774</v>
      </c>
      <c r="F409" s="187" t="s">
        <v>775</v>
      </c>
      <c r="G409" s="188" t="s">
        <v>140</v>
      </c>
      <c r="H409" s="189">
        <v>136.338</v>
      </c>
      <c r="I409" s="190"/>
      <c r="J409" s="191">
        <f>ROUND(I409*H409,2)</f>
        <v>0</v>
      </c>
      <c r="K409" s="187" t="s">
        <v>141</v>
      </c>
      <c r="L409" s="58"/>
      <c r="M409" s="192" t="s">
        <v>21</v>
      </c>
      <c r="N409" s="193" t="s">
        <v>43</v>
      </c>
      <c r="O409" s="39"/>
      <c r="P409" s="194">
        <f>O409*H409</f>
        <v>0</v>
      </c>
      <c r="Q409" s="194">
        <v>0</v>
      </c>
      <c r="R409" s="194">
        <f>Q409*H409</f>
        <v>0</v>
      </c>
      <c r="S409" s="194">
        <v>0</v>
      </c>
      <c r="T409" s="195">
        <f>S409*H409</f>
        <v>0</v>
      </c>
      <c r="AR409" s="21" t="s">
        <v>229</v>
      </c>
      <c r="AT409" s="21" t="s">
        <v>137</v>
      </c>
      <c r="AU409" s="21" t="s">
        <v>84</v>
      </c>
      <c r="AY409" s="21" t="s">
        <v>134</v>
      </c>
      <c r="BE409" s="196">
        <f>IF(N409="základní",J409,0)</f>
        <v>0</v>
      </c>
      <c r="BF409" s="196">
        <f>IF(N409="snížená",J409,0)</f>
        <v>0</v>
      </c>
      <c r="BG409" s="196">
        <f>IF(N409="zákl. přenesená",J409,0)</f>
        <v>0</v>
      </c>
      <c r="BH409" s="196">
        <f>IF(N409="sníž. přenesená",J409,0)</f>
        <v>0</v>
      </c>
      <c r="BI409" s="196">
        <f>IF(N409="nulová",J409,0)</f>
        <v>0</v>
      </c>
      <c r="BJ409" s="21" t="s">
        <v>77</v>
      </c>
      <c r="BK409" s="196">
        <f>ROUND(I409*H409,2)</f>
        <v>0</v>
      </c>
      <c r="BL409" s="21" t="s">
        <v>229</v>
      </c>
      <c r="BM409" s="21" t="s">
        <v>776</v>
      </c>
    </row>
    <row r="410" spans="2:65" s="1" customFormat="1" ht="31.5" customHeight="1">
      <c r="B410" s="38"/>
      <c r="C410" s="185" t="s">
        <v>777</v>
      </c>
      <c r="D410" s="185" t="s">
        <v>137</v>
      </c>
      <c r="E410" s="186" t="s">
        <v>778</v>
      </c>
      <c r="F410" s="187" t="s">
        <v>779</v>
      </c>
      <c r="G410" s="188" t="s">
        <v>140</v>
      </c>
      <c r="H410" s="189">
        <v>136.338</v>
      </c>
      <c r="I410" s="190"/>
      <c r="J410" s="191">
        <f>ROUND(I410*H410,2)</f>
        <v>0</v>
      </c>
      <c r="K410" s="187" t="s">
        <v>141</v>
      </c>
      <c r="L410" s="58"/>
      <c r="M410" s="192" t="s">
        <v>21</v>
      </c>
      <c r="N410" s="193" t="s">
        <v>43</v>
      </c>
      <c r="O410" s="39"/>
      <c r="P410" s="194">
        <f>O410*H410</f>
        <v>0</v>
      </c>
      <c r="Q410" s="194">
        <v>0.008</v>
      </c>
      <c r="R410" s="194">
        <f>Q410*H410</f>
        <v>1.090704</v>
      </c>
      <c r="S410" s="194">
        <v>0</v>
      </c>
      <c r="T410" s="195">
        <f>S410*H410</f>
        <v>0</v>
      </c>
      <c r="AR410" s="21" t="s">
        <v>229</v>
      </c>
      <c r="AT410" s="21" t="s">
        <v>137</v>
      </c>
      <c r="AU410" s="21" t="s">
        <v>84</v>
      </c>
      <c r="AY410" s="21" t="s">
        <v>134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21" t="s">
        <v>77</v>
      </c>
      <c r="BK410" s="196">
        <f>ROUND(I410*H410,2)</f>
        <v>0</v>
      </c>
      <c r="BL410" s="21" t="s">
        <v>229</v>
      </c>
      <c r="BM410" s="21" t="s">
        <v>780</v>
      </c>
    </row>
    <row r="411" spans="2:65" s="1" customFormat="1" ht="22.5" customHeight="1">
      <c r="B411" s="38"/>
      <c r="C411" s="185" t="s">
        <v>781</v>
      </c>
      <c r="D411" s="185" t="s">
        <v>137</v>
      </c>
      <c r="E411" s="186" t="s">
        <v>782</v>
      </c>
      <c r="F411" s="187" t="s">
        <v>783</v>
      </c>
      <c r="G411" s="188" t="s">
        <v>150</v>
      </c>
      <c r="H411" s="189">
        <v>35</v>
      </c>
      <c r="I411" s="190"/>
      <c r="J411" s="191">
        <f>ROUND(I411*H411,2)</f>
        <v>0</v>
      </c>
      <c r="K411" s="187" t="s">
        <v>141</v>
      </c>
      <c r="L411" s="58"/>
      <c r="M411" s="192" t="s">
        <v>21</v>
      </c>
      <c r="N411" s="193" t="s">
        <v>43</v>
      </c>
      <c r="O411" s="39"/>
      <c r="P411" s="194">
        <f>O411*H411</f>
        <v>0</v>
      </c>
      <c r="Q411" s="194">
        <v>0.00031</v>
      </c>
      <c r="R411" s="194">
        <f>Q411*H411</f>
        <v>0.01085</v>
      </c>
      <c r="S411" s="194">
        <v>0</v>
      </c>
      <c r="T411" s="195">
        <f>S411*H411</f>
        <v>0</v>
      </c>
      <c r="AR411" s="21" t="s">
        <v>229</v>
      </c>
      <c r="AT411" s="21" t="s">
        <v>137</v>
      </c>
      <c r="AU411" s="21" t="s">
        <v>84</v>
      </c>
      <c r="AY411" s="21" t="s">
        <v>134</v>
      </c>
      <c r="BE411" s="196">
        <f>IF(N411="základní",J411,0)</f>
        <v>0</v>
      </c>
      <c r="BF411" s="196">
        <f>IF(N411="snížená",J411,0)</f>
        <v>0</v>
      </c>
      <c r="BG411" s="196">
        <f>IF(N411="zákl. přenesená",J411,0)</f>
        <v>0</v>
      </c>
      <c r="BH411" s="196">
        <f>IF(N411="sníž. přenesená",J411,0)</f>
        <v>0</v>
      </c>
      <c r="BI411" s="196">
        <f>IF(N411="nulová",J411,0)</f>
        <v>0</v>
      </c>
      <c r="BJ411" s="21" t="s">
        <v>77</v>
      </c>
      <c r="BK411" s="196">
        <f>ROUND(I411*H411,2)</f>
        <v>0</v>
      </c>
      <c r="BL411" s="21" t="s">
        <v>229</v>
      </c>
      <c r="BM411" s="21" t="s">
        <v>784</v>
      </c>
    </row>
    <row r="412" spans="2:51" s="11" customFormat="1" ht="12">
      <c r="B412" s="197"/>
      <c r="C412" s="198"/>
      <c r="D412" s="209" t="s">
        <v>144</v>
      </c>
      <c r="E412" s="210" t="s">
        <v>21</v>
      </c>
      <c r="F412" s="211" t="s">
        <v>173</v>
      </c>
      <c r="G412" s="198"/>
      <c r="H412" s="212">
        <v>35</v>
      </c>
      <c r="I412" s="203"/>
      <c r="J412" s="198"/>
      <c r="K412" s="198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144</v>
      </c>
      <c r="AU412" s="208" t="s">
        <v>84</v>
      </c>
      <c r="AV412" s="11" t="s">
        <v>84</v>
      </c>
      <c r="AW412" s="11" t="s">
        <v>35</v>
      </c>
      <c r="AX412" s="11" t="s">
        <v>77</v>
      </c>
      <c r="AY412" s="208" t="s">
        <v>134</v>
      </c>
    </row>
    <row r="413" spans="2:65" s="1" customFormat="1" ht="31.5" customHeight="1">
      <c r="B413" s="38"/>
      <c r="C413" s="185" t="s">
        <v>214</v>
      </c>
      <c r="D413" s="185" t="s">
        <v>137</v>
      </c>
      <c r="E413" s="186" t="s">
        <v>785</v>
      </c>
      <c r="F413" s="187" t="s">
        <v>786</v>
      </c>
      <c r="G413" s="188" t="s">
        <v>150</v>
      </c>
      <c r="H413" s="189">
        <v>64</v>
      </c>
      <c r="I413" s="190"/>
      <c r="J413" s="191">
        <f>ROUND(I413*H413,2)</f>
        <v>0</v>
      </c>
      <c r="K413" s="187" t="s">
        <v>141</v>
      </c>
      <c r="L413" s="58"/>
      <c r="M413" s="192" t="s">
        <v>21</v>
      </c>
      <c r="N413" s="193" t="s">
        <v>43</v>
      </c>
      <c r="O413" s="39"/>
      <c r="P413" s="194">
        <f>O413*H413</f>
        <v>0</v>
      </c>
      <c r="Q413" s="194">
        <v>0.00026</v>
      </c>
      <c r="R413" s="194">
        <f>Q413*H413</f>
        <v>0.01664</v>
      </c>
      <c r="S413" s="194">
        <v>0</v>
      </c>
      <c r="T413" s="195">
        <f>S413*H413</f>
        <v>0</v>
      </c>
      <c r="AR413" s="21" t="s">
        <v>229</v>
      </c>
      <c r="AT413" s="21" t="s">
        <v>137</v>
      </c>
      <c r="AU413" s="21" t="s">
        <v>84</v>
      </c>
      <c r="AY413" s="21" t="s">
        <v>134</v>
      </c>
      <c r="BE413" s="196">
        <f>IF(N413="základní",J413,0)</f>
        <v>0</v>
      </c>
      <c r="BF413" s="196">
        <f>IF(N413="snížená",J413,0)</f>
        <v>0</v>
      </c>
      <c r="BG413" s="196">
        <f>IF(N413="zákl. přenesená",J413,0)</f>
        <v>0</v>
      </c>
      <c r="BH413" s="196">
        <f>IF(N413="sníž. přenesená",J413,0)</f>
        <v>0</v>
      </c>
      <c r="BI413" s="196">
        <f>IF(N413="nulová",J413,0)</f>
        <v>0</v>
      </c>
      <c r="BJ413" s="21" t="s">
        <v>77</v>
      </c>
      <c r="BK413" s="196">
        <f>ROUND(I413*H413,2)</f>
        <v>0</v>
      </c>
      <c r="BL413" s="21" t="s">
        <v>229</v>
      </c>
      <c r="BM413" s="21" t="s">
        <v>787</v>
      </c>
    </row>
    <row r="414" spans="2:51" s="11" customFormat="1" ht="12">
      <c r="B414" s="197"/>
      <c r="C414" s="198"/>
      <c r="D414" s="209" t="s">
        <v>144</v>
      </c>
      <c r="E414" s="210" t="s">
        <v>21</v>
      </c>
      <c r="F414" s="211" t="s">
        <v>788</v>
      </c>
      <c r="G414" s="198"/>
      <c r="H414" s="212">
        <v>64</v>
      </c>
      <c r="I414" s="203"/>
      <c r="J414" s="198"/>
      <c r="K414" s="198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144</v>
      </c>
      <c r="AU414" s="208" t="s">
        <v>84</v>
      </c>
      <c r="AV414" s="11" t="s">
        <v>84</v>
      </c>
      <c r="AW414" s="11" t="s">
        <v>35</v>
      </c>
      <c r="AX414" s="11" t="s">
        <v>77</v>
      </c>
      <c r="AY414" s="208" t="s">
        <v>134</v>
      </c>
    </row>
    <row r="415" spans="2:65" s="1" customFormat="1" ht="22.5" customHeight="1">
      <c r="B415" s="38"/>
      <c r="C415" s="185" t="s">
        <v>789</v>
      </c>
      <c r="D415" s="185" t="s">
        <v>137</v>
      </c>
      <c r="E415" s="186" t="s">
        <v>790</v>
      </c>
      <c r="F415" s="187" t="s">
        <v>791</v>
      </c>
      <c r="G415" s="188" t="s">
        <v>140</v>
      </c>
      <c r="H415" s="189">
        <v>136.338</v>
      </c>
      <c r="I415" s="190"/>
      <c r="J415" s="191">
        <f>ROUND(I415*H415,2)</f>
        <v>0</v>
      </c>
      <c r="K415" s="187" t="s">
        <v>141</v>
      </c>
      <c r="L415" s="58"/>
      <c r="M415" s="192" t="s">
        <v>21</v>
      </c>
      <c r="N415" s="193" t="s">
        <v>43</v>
      </c>
      <c r="O415" s="39"/>
      <c r="P415" s="194">
        <f>O415*H415</f>
        <v>0</v>
      </c>
      <c r="Q415" s="194">
        <v>0.0003</v>
      </c>
      <c r="R415" s="194">
        <f>Q415*H415</f>
        <v>0.0409014</v>
      </c>
      <c r="S415" s="194">
        <v>0</v>
      </c>
      <c r="T415" s="195">
        <f>S415*H415</f>
        <v>0</v>
      </c>
      <c r="AR415" s="21" t="s">
        <v>229</v>
      </c>
      <c r="AT415" s="21" t="s">
        <v>137</v>
      </c>
      <c r="AU415" s="21" t="s">
        <v>84</v>
      </c>
      <c r="AY415" s="21" t="s">
        <v>134</v>
      </c>
      <c r="BE415" s="196">
        <f>IF(N415="základní",J415,0)</f>
        <v>0</v>
      </c>
      <c r="BF415" s="196">
        <f>IF(N415="snížená",J415,0)</f>
        <v>0</v>
      </c>
      <c r="BG415" s="196">
        <f>IF(N415="zákl. přenesená",J415,0)</f>
        <v>0</v>
      </c>
      <c r="BH415" s="196">
        <f>IF(N415="sníž. přenesená",J415,0)</f>
        <v>0</v>
      </c>
      <c r="BI415" s="196">
        <f>IF(N415="nulová",J415,0)</f>
        <v>0</v>
      </c>
      <c r="BJ415" s="21" t="s">
        <v>77</v>
      </c>
      <c r="BK415" s="196">
        <f>ROUND(I415*H415,2)</f>
        <v>0</v>
      </c>
      <c r="BL415" s="21" t="s">
        <v>229</v>
      </c>
      <c r="BM415" s="21" t="s">
        <v>792</v>
      </c>
    </row>
    <row r="416" spans="2:65" s="1" customFormat="1" ht="22.5" customHeight="1">
      <c r="B416" s="38"/>
      <c r="C416" s="185" t="s">
        <v>793</v>
      </c>
      <c r="D416" s="185" t="s">
        <v>137</v>
      </c>
      <c r="E416" s="186" t="s">
        <v>794</v>
      </c>
      <c r="F416" s="187" t="s">
        <v>795</v>
      </c>
      <c r="G416" s="188" t="s">
        <v>208</v>
      </c>
      <c r="H416" s="189">
        <v>62</v>
      </c>
      <c r="I416" s="190"/>
      <c r="J416" s="191">
        <f>ROUND(I416*H416,2)</f>
        <v>0</v>
      </c>
      <c r="K416" s="187" t="s">
        <v>141</v>
      </c>
      <c r="L416" s="58"/>
      <c r="M416" s="192" t="s">
        <v>21</v>
      </c>
      <c r="N416" s="193" t="s">
        <v>43</v>
      </c>
      <c r="O416" s="39"/>
      <c r="P416" s="194">
        <f>O416*H416</f>
        <v>0</v>
      </c>
      <c r="Q416" s="194">
        <v>0</v>
      </c>
      <c r="R416" s="194">
        <f>Q416*H416</f>
        <v>0</v>
      </c>
      <c r="S416" s="194">
        <v>0</v>
      </c>
      <c r="T416" s="195">
        <f>S416*H416</f>
        <v>0</v>
      </c>
      <c r="AR416" s="21" t="s">
        <v>229</v>
      </c>
      <c r="AT416" s="21" t="s">
        <v>137</v>
      </c>
      <c r="AU416" s="21" t="s">
        <v>84</v>
      </c>
      <c r="AY416" s="21" t="s">
        <v>134</v>
      </c>
      <c r="BE416" s="196">
        <f>IF(N416="základní",J416,0)</f>
        <v>0</v>
      </c>
      <c r="BF416" s="196">
        <f>IF(N416="snížená",J416,0)</f>
        <v>0</v>
      </c>
      <c r="BG416" s="196">
        <f>IF(N416="zákl. přenesená",J416,0)</f>
        <v>0</v>
      </c>
      <c r="BH416" s="196">
        <f>IF(N416="sníž. přenesená",J416,0)</f>
        <v>0</v>
      </c>
      <c r="BI416" s="196">
        <f>IF(N416="nulová",J416,0)</f>
        <v>0</v>
      </c>
      <c r="BJ416" s="21" t="s">
        <v>77</v>
      </c>
      <c r="BK416" s="196">
        <f>ROUND(I416*H416,2)</f>
        <v>0</v>
      </c>
      <c r="BL416" s="21" t="s">
        <v>229</v>
      </c>
      <c r="BM416" s="21" t="s">
        <v>796</v>
      </c>
    </row>
    <row r="417" spans="2:51" s="11" customFormat="1" ht="12">
      <c r="B417" s="197"/>
      <c r="C417" s="198"/>
      <c r="D417" s="199" t="s">
        <v>144</v>
      </c>
      <c r="E417" s="200" t="s">
        <v>21</v>
      </c>
      <c r="F417" s="201" t="s">
        <v>797</v>
      </c>
      <c r="G417" s="198"/>
      <c r="H417" s="202">
        <v>6</v>
      </c>
      <c r="I417" s="203"/>
      <c r="J417" s="198"/>
      <c r="K417" s="198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144</v>
      </c>
      <c r="AU417" s="208" t="s">
        <v>84</v>
      </c>
      <c r="AV417" s="11" t="s">
        <v>84</v>
      </c>
      <c r="AW417" s="11" t="s">
        <v>35</v>
      </c>
      <c r="AX417" s="11" t="s">
        <v>72</v>
      </c>
      <c r="AY417" s="208" t="s">
        <v>134</v>
      </c>
    </row>
    <row r="418" spans="2:51" s="11" customFormat="1" ht="12">
      <c r="B418" s="197"/>
      <c r="C418" s="198"/>
      <c r="D418" s="199" t="s">
        <v>144</v>
      </c>
      <c r="E418" s="200" t="s">
        <v>21</v>
      </c>
      <c r="F418" s="201" t="s">
        <v>798</v>
      </c>
      <c r="G418" s="198"/>
      <c r="H418" s="202">
        <v>3</v>
      </c>
      <c r="I418" s="203"/>
      <c r="J418" s="198"/>
      <c r="K418" s="198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144</v>
      </c>
      <c r="AU418" s="208" t="s">
        <v>84</v>
      </c>
      <c r="AV418" s="11" t="s">
        <v>84</v>
      </c>
      <c r="AW418" s="11" t="s">
        <v>35</v>
      </c>
      <c r="AX418" s="11" t="s">
        <v>72</v>
      </c>
      <c r="AY418" s="208" t="s">
        <v>134</v>
      </c>
    </row>
    <row r="419" spans="2:51" s="11" customFormat="1" ht="12">
      <c r="B419" s="197"/>
      <c r="C419" s="198"/>
      <c r="D419" s="199" t="s">
        <v>144</v>
      </c>
      <c r="E419" s="200" t="s">
        <v>21</v>
      </c>
      <c r="F419" s="201" t="s">
        <v>799</v>
      </c>
      <c r="G419" s="198"/>
      <c r="H419" s="202">
        <v>15</v>
      </c>
      <c r="I419" s="203"/>
      <c r="J419" s="198"/>
      <c r="K419" s="198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144</v>
      </c>
      <c r="AU419" s="208" t="s">
        <v>84</v>
      </c>
      <c r="AV419" s="11" t="s">
        <v>84</v>
      </c>
      <c r="AW419" s="11" t="s">
        <v>35</v>
      </c>
      <c r="AX419" s="11" t="s">
        <v>72</v>
      </c>
      <c r="AY419" s="208" t="s">
        <v>134</v>
      </c>
    </row>
    <row r="420" spans="2:51" s="11" customFormat="1" ht="12">
      <c r="B420" s="197"/>
      <c r="C420" s="198"/>
      <c r="D420" s="199" t="s">
        <v>144</v>
      </c>
      <c r="E420" s="200" t="s">
        <v>21</v>
      </c>
      <c r="F420" s="201" t="s">
        <v>800</v>
      </c>
      <c r="G420" s="198"/>
      <c r="H420" s="202">
        <v>12</v>
      </c>
      <c r="I420" s="203"/>
      <c r="J420" s="198"/>
      <c r="K420" s="198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144</v>
      </c>
      <c r="AU420" s="208" t="s">
        <v>84</v>
      </c>
      <c r="AV420" s="11" t="s">
        <v>84</v>
      </c>
      <c r="AW420" s="11" t="s">
        <v>35</v>
      </c>
      <c r="AX420" s="11" t="s">
        <v>72</v>
      </c>
      <c r="AY420" s="208" t="s">
        <v>134</v>
      </c>
    </row>
    <row r="421" spans="2:51" s="11" customFormat="1" ht="12">
      <c r="B421" s="197"/>
      <c r="C421" s="198"/>
      <c r="D421" s="199" t="s">
        <v>144</v>
      </c>
      <c r="E421" s="200" t="s">
        <v>21</v>
      </c>
      <c r="F421" s="201" t="s">
        <v>801</v>
      </c>
      <c r="G421" s="198"/>
      <c r="H421" s="202">
        <v>9</v>
      </c>
      <c r="I421" s="203"/>
      <c r="J421" s="198"/>
      <c r="K421" s="198"/>
      <c r="L421" s="204"/>
      <c r="M421" s="205"/>
      <c r="N421" s="206"/>
      <c r="O421" s="206"/>
      <c r="P421" s="206"/>
      <c r="Q421" s="206"/>
      <c r="R421" s="206"/>
      <c r="S421" s="206"/>
      <c r="T421" s="207"/>
      <c r="AT421" s="208" t="s">
        <v>144</v>
      </c>
      <c r="AU421" s="208" t="s">
        <v>84</v>
      </c>
      <c r="AV421" s="11" t="s">
        <v>84</v>
      </c>
      <c r="AW421" s="11" t="s">
        <v>35</v>
      </c>
      <c r="AX421" s="11" t="s">
        <v>72</v>
      </c>
      <c r="AY421" s="208" t="s">
        <v>134</v>
      </c>
    </row>
    <row r="422" spans="2:51" s="11" customFormat="1" ht="12">
      <c r="B422" s="197"/>
      <c r="C422" s="198"/>
      <c r="D422" s="199" t="s">
        <v>144</v>
      </c>
      <c r="E422" s="200" t="s">
        <v>21</v>
      </c>
      <c r="F422" s="201" t="s">
        <v>802</v>
      </c>
      <c r="G422" s="198"/>
      <c r="H422" s="202">
        <v>9</v>
      </c>
      <c r="I422" s="203"/>
      <c r="J422" s="198"/>
      <c r="K422" s="198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144</v>
      </c>
      <c r="AU422" s="208" t="s">
        <v>84</v>
      </c>
      <c r="AV422" s="11" t="s">
        <v>84</v>
      </c>
      <c r="AW422" s="11" t="s">
        <v>35</v>
      </c>
      <c r="AX422" s="11" t="s">
        <v>72</v>
      </c>
      <c r="AY422" s="208" t="s">
        <v>134</v>
      </c>
    </row>
    <row r="423" spans="2:51" s="11" customFormat="1" ht="12">
      <c r="B423" s="197"/>
      <c r="C423" s="198"/>
      <c r="D423" s="209" t="s">
        <v>144</v>
      </c>
      <c r="E423" s="210" t="s">
        <v>21</v>
      </c>
      <c r="F423" s="211" t="s">
        <v>803</v>
      </c>
      <c r="G423" s="198"/>
      <c r="H423" s="212">
        <v>8</v>
      </c>
      <c r="I423" s="203"/>
      <c r="J423" s="198"/>
      <c r="K423" s="198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144</v>
      </c>
      <c r="AU423" s="208" t="s">
        <v>84</v>
      </c>
      <c r="AV423" s="11" t="s">
        <v>84</v>
      </c>
      <c r="AW423" s="11" t="s">
        <v>35</v>
      </c>
      <c r="AX423" s="11" t="s">
        <v>72</v>
      </c>
      <c r="AY423" s="208" t="s">
        <v>134</v>
      </c>
    </row>
    <row r="424" spans="2:65" s="1" customFormat="1" ht="22.5" customHeight="1">
      <c r="B424" s="38"/>
      <c r="C424" s="185" t="s">
        <v>804</v>
      </c>
      <c r="D424" s="185" t="s">
        <v>137</v>
      </c>
      <c r="E424" s="186" t="s">
        <v>805</v>
      </c>
      <c r="F424" s="187" t="s">
        <v>806</v>
      </c>
      <c r="G424" s="188" t="s">
        <v>208</v>
      </c>
      <c r="H424" s="189">
        <v>217</v>
      </c>
      <c r="I424" s="190"/>
      <c r="J424" s="191">
        <f>ROUND(I424*H424,2)</f>
        <v>0</v>
      </c>
      <c r="K424" s="187" t="s">
        <v>141</v>
      </c>
      <c r="L424" s="58"/>
      <c r="M424" s="192" t="s">
        <v>21</v>
      </c>
      <c r="N424" s="193" t="s">
        <v>43</v>
      </c>
      <c r="O424" s="39"/>
      <c r="P424" s="194">
        <f>O424*H424</f>
        <v>0</v>
      </c>
      <c r="Q424" s="194">
        <v>0</v>
      </c>
      <c r="R424" s="194">
        <f>Q424*H424</f>
        <v>0</v>
      </c>
      <c r="S424" s="194">
        <v>0</v>
      </c>
      <c r="T424" s="195">
        <f>S424*H424</f>
        <v>0</v>
      </c>
      <c r="AR424" s="21" t="s">
        <v>229</v>
      </c>
      <c r="AT424" s="21" t="s">
        <v>137</v>
      </c>
      <c r="AU424" s="21" t="s">
        <v>84</v>
      </c>
      <c r="AY424" s="21" t="s">
        <v>134</v>
      </c>
      <c r="BE424" s="196">
        <f>IF(N424="základní",J424,0)</f>
        <v>0</v>
      </c>
      <c r="BF424" s="196">
        <f>IF(N424="snížená",J424,0)</f>
        <v>0</v>
      </c>
      <c r="BG424" s="196">
        <f>IF(N424="zákl. přenesená",J424,0)</f>
        <v>0</v>
      </c>
      <c r="BH424" s="196">
        <f>IF(N424="sníž. přenesená",J424,0)</f>
        <v>0</v>
      </c>
      <c r="BI424" s="196">
        <f>IF(N424="nulová",J424,0)</f>
        <v>0</v>
      </c>
      <c r="BJ424" s="21" t="s">
        <v>77</v>
      </c>
      <c r="BK424" s="196">
        <f>ROUND(I424*H424,2)</f>
        <v>0</v>
      </c>
      <c r="BL424" s="21" t="s">
        <v>229</v>
      </c>
      <c r="BM424" s="21" t="s">
        <v>807</v>
      </c>
    </row>
    <row r="425" spans="2:51" s="11" customFormat="1" ht="12">
      <c r="B425" s="197"/>
      <c r="C425" s="198"/>
      <c r="D425" s="209" t="s">
        <v>144</v>
      </c>
      <c r="E425" s="210" t="s">
        <v>21</v>
      </c>
      <c r="F425" s="211" t="s">
        <v>808</v>
      </c>
      <c r="G425" s="198"/>
      <c r="H425" s="212">
        <v>217</v>
      </c>
      <c r="I425" s="203"/>
      <c r="J425" s="198"/>
      <c r="K425" s="198"/>
      <c r="L425" s="204"/>
      <c r="M425" s="205"/>
      <c r="N425" s="206"/>
      <c r="O425" s="206"/>
      <c r="P425" s="206"/>
      <c r="Q425" s="206"/>
      <c r="R425" s="206"/>
      <c r="S425" s="206"/>
      <c r="T425" s="207"/>
      <c r="AT425" s="208" t="s">
        <v>144</v>
      </c>
      <c r="AU425" s="208" t="s">
        <v>84</v>
      </c>
      <c r="AV425" s="11" t="s">
        <v>84</v>
      </c>
      <c r="AW425" s="11" t="s">
        <v>35</v>
      </c>
      <c r="AX425" s="11" t="s">
        <v>77</v>
      </c>
      <c r="AY425" s="208" t="s">
        <v>134</v>
      </c>
    </row>
    <row r="426" spans="2:65" s="1" customFormat="1" ht="31.5" customHeight="1">
      <c r="B426" s="38"/>
      <c r="C426" s="185" t="s">
        <v>809</v>
      </c>
      <c r="D426" s="185" t="s">
        <v>137</v>
      </c>
      <c r="E426" s="186" t="s">
        <v>810</v>
      </c>
      <c r="F426" s="187" t="s">
        <v>811</v>
      </c>
      <c r="G426" s="188" t="s">
        <v>265</v>
      </c>
      <c r="H426" s="189">
        <v>3.603</v>
      </c>
      <c r="I426" s="190"/>
      <c r="J426" s="191">
        <f>ROUND(I426*H426,2)</f>
        <v>0</v>
      </c>
      <c r="K426" s="187" t="s">
        <v>141</v>
      </c>
      <c r="L426" s="58"/>
      <c r="M426" s="192" t="s">
        <v>21</v>
      </c>
      <c r="N426" s="193" t="s">
        <v>43</v>
      </c>
      <c r="O426" s="39"/>
      <c r="P426" s="194">
        <f>O426*H426</f>
        <v>0</v>
      </c>
      <c r="Q426" s="194">
        <v>0</v>
      </c>
      <c r="R426" s="194">
        <f>Q426*H426</f>
        <v>0</v>
      </c>
      <c r="S426" s="194">
        <v>0</v>
      </c>
      <c r="T426" s="195">
        <f>S426*H426</f>
        <v>0</v>
      </c>
      <c r="AR426" s="21" t="s">
        <v>229</v>
      </c>
      <c r="AT426" s="21" t="s">
        <v>137</v>
      </c>
      <c r="AU426" s="21" t="s">
        <v>84</v>
      </c>
      <c r="AY426" s="21" t="s">
        <v>134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21" t="s">
        <v>77</v>
      </c>
      <c r="BK426" s="196">
        <f>ROUND(I426*H426,2)</f>
        <v>0</v>
      </c>
      <c r="BL426" s="21" t="s">
        <v>229</v>
      </c>
      <c r="BM426" s="21" t="s">
        <v>812</v>
      </c>
    </row>
    <row r="427" spans="2:63" s="10" customFormat="1" ht="29.85" customHeight="1">
      <c r="B427" s="168"/>
      <c r="C427" s="169"/>
      <c r="D427" s="182" t="s">
        <v>71</v>
      </c>
      <c r="E427" s="183" t="s">
        <v>813</v>
      </c>
      <c r="F427" s="183" t="s">
        <v>814</v>
      </c>
      <c r="G427" s="169"/>
      <c r="H427" s="169"/>
      <c r="I427" s="172"/>
      <c r="J427" s="184">
        <f>BK427</f>
        <v>0</v>
      </c>
      <c r="K427" s="169"/>
      <c r="L427" s="174"/>
      <c r="M427" s="175"/>
      <c r="N427" s="176"/>
      <c r="O427" s="176"/>
      <c r="P427" s="177">
        <f>SUM(P428:P434)</f>
        <v>0</v>
      </c>
      <c r="Q427" s="176"/>
      <c r="R427" s="177">
        <f>SUM(R428:R434)</f>
        <v>0.0019500000000000001</v>
      </c>
      <c r="S427" s="176"/>
      <c r="T427" s="178">
        <f>SUM(T428:T434)</f>
        <v>0</v>
      </c>
      <c r="AR427" s="179" t="s">
        <v>84</v>
      </c>
      <c r="AT427" s="180" t="s">
        <v>71</v>
      </c>
      <c r="AU427" s="180" t="s">
        <v>77</v>
      </c>
      <c r="AY427" s="179" t="s">
        <v>134</v>
      </c>
      <c r="BK427" s="181">
        <f>SUM(BK428:BK434)</f>
        <v>0</v>
      </c>
    </row>
    <row r="428" spans="2:65" s="1" customFormat="1" ht="31.5" customHeight="1">
      <c r="B428" s="38"/>
      <c r="C428" s="185" t="s">
        <v>815</v>
      </c>
      <c r="D428" s="185" t="s">
        <v>137</v>
      </c>
      <c r="E428" s="186" t="s">
        <v>816</v>
      </c>
      <c r="F428" s="187" t="s">
        <v>817</v>
      </c>
      <c r="G428" s="188" t="s">
        <v>140</v>
      </c>
      <c r="H428" s="189">
        <v>5</v>
      </c>
      <c r="I428" s="190"/>
      <c r="J428" s="191">
        <f>ROUND(I428*H428,2)</f>
        <v>0</v>
      </c>
      <c r="K428" s="187" t="s">
        <v>141</v>
      </c>
      <c r="L428" s="58"/>
      <c r="M428" s="192" t="s">
        <v>21</v>
      </c>
      <c r="N428" s="193" t="s">
        <v>43</v>
      </c>
      <c r="O428" s="39"/>
      <c r="P428" s="194">
        <f>O428*H428</f>
        <v>0</v>
      </c>
      <c r="Q428" s="194">
        <v>7E-05</v>
      </c>
      <c r="R428" s="194">
        <f>Q428*H428</f>
        <v>0.00034999999999999994</v>
      </c>
      <c r="S428" s="194">
        <v>0</v>
      </c>
      <c r="T428" s="195">
        <f>S428*H428</f>
        <v>0</v>
      </c>
      <c r="AR428" s="21" t="s">
        <v>229</v>
      </c>
      <c r="AT428" s="21" t="s">
        <v>137</v>
      </c>
      <c r="AU428" s="21" t="s">
        <v>84</v>
      </c>
      <c r="AY428" s="21" t="s">
        <v>134</v>
      </c>
      <c r="BE428" s="196">
        <f>IF(N428="základní",J428,0)</f>
        <v>0</v>
      </c>
      <c r="BF428" s="196">
        <f>IF(N428="snížená",J428,0)</f>
        <v>0</v>
      </c>
      <c r="BG428" s="196">
        <f>IF(N428="zákl. přenesená",J428,0)</f>
        <v>0</v>
      </c>
      <c r="BH428" s="196">
        <f>IF(N428="sníž. přenesená",J428,0)</f>
        <v>0</v>
      </c>
      <c r="BI428" s="196">
        <f>IF(N428="nulová",J428,0)</f>
        <v>0</v>
      </c>
      <c r="BJ428" s="21" t="s">
        <v>77</v>
      </c>
      <c r="BK428" s="196">
        <f>ROUND(I428*H428,2)</f>
        <v>0</v>
      </c>
      <c r="BL428" s="21" t="s">
        <v>229</v>
      </c>
      <c r="BM428" s="21" t="s">
        <v>818</v>
      </c>
    </row>
    <row r="429" spans="2:51" s="11" customFormat="1" ht="12">
      <c r="B429" s="197"/>
      <c r="C429" s="198"/>
      <c r="D429" s="199" t="s">
        <v>144</v>
      </c>
      <c r="E429" s="200" t="s">
        <v>21</v>
      </c>
      <c r="F429" s="201" t="s">
        <v>819</v>
      </c>
      <c r="G429" s="198"/>
      <c r="H429" s="202">
        <v>2.5</v>
      </c>
      <c r="I429" s="203"/>
      <c r="J429" s="198"/>
      <c r="K429" s="198"/>
      <c r="L429" s="204"/>
      <c r="M429" s="205"/>
      <c r="N429" s="206"/>
      <c r="O429" s="206"/>
      <c r="P429" s="206"/>
      <c r="Q429" s="206"/>
      <c r="R429" s="206"/>
      <c r="S429" s="206"/>
      <c r="T429" s="207"/>
      <c r="AT429" s="208" t="s">
        <v>144</v>
      </c>
      <c r="AU429" s="208" t="s">
        <v>84</v>
      </c>
      <c r="AV429" s="11" t="s">
        <v>84</v>
      </c>
      <c r="AW429" s="11" t="s">
        <v>35</v>
      </c>
      <c r="AX429" s="11" t="s">
        <v>72</v>
      </c>
      <c r="AY429" s="208" t="s">
        <v>134</v>
      </c>
    </row>
    <row r="430" spans="2:51" s="11" customFormat="1" ht="12">
      <c r="B430" s="197"/>
      <c r="C430" s="198"/>
      <c r="D430" s="209" t="s">
        <v>144</v>
      </c>
      <c r="E430" s="210" t="s">
        <v>21</v>
      </c>
      <c r="F430" s="211" t="s">
        <v>820</v>
      </c>
      <c r="G430" s="198"/>
      <c r="H430" s="212">
        <v>2.5</v>
      </c>
      <c r="I430" s="203"/>
      <c r="J430" s="198"/>
      <c r="K430" s="198"/>
      <c r="L430" s="204"/>
      <c r="M430" s="205"/>
      <c r="N430" s="206"/>
      <c r="O430" s="206"/>
      <c r="P430" s="206"/>
      <c r="Q430" s="206"/>
      <c r="R430" s="206"/>
      <c r="S430" s="206"/>
      <c r="T430" s="207"/>
      <c r="AT430" s="208" t="s">
        <v>144</v>
      </c>
      <c r="AU430" s="208" t="s">
        <v>84</v>
      </c>
      <c r="AV430" s="11" t="s">
        <v>84</v>
      </c>
      <c r="AW430" s="11" t="s">
        <v>35</v>
      </c>
      <c r="AX430" s="11" t="s">
        <v>72</v>
      </c>
      <c r="AY430" s="208" t="s">
        <v>134</v>
      </c>
    </row>
    <row r="431" spans="2:65" s="1" customFormat="1" ht="31.5" customHeight="1">
      <c r="B431" s="38"/>
      <c r="C431" s="185" t="s">
        <v>821</v>
      </c>
      <c r="D431" s="185" t="s">
        <v>137</v>
      </c>
      <c r="E431" s="186" t="s">
        <v>822</v>
      </c>
      <c r="F431" s="187" t="s">
        <v>823</v>
      </c>
      <c r="G431" s="188" t="s">
        <v>140</v>
      </c>
      <c r="H431" s="189">
        <v>5</v>
      </c>
      <c r="I431" s="190"/>
      <c r="J431" s="191">
        <f>ROUND(I431*H431,2)</f>
        <v>0</v>
      </c>
      <c r="K431" s="187" t="s">
        <v>141</v>
      </c>
      <c r="L431" s="58"/>
      <c r="M431" s="192" t="s">
        <v>21</v>
      </c>
      <c r="N431" s="193" t="s">
        <v>43</v>
      </c>
      <c r="O431" s="39"/>
      <c r="P431" s="194">
        <f>O431*H431</f>
        <v>0</v>
      </c>
      <c r="Q431" s="194">
        <v>8E-05</v>
      </c>
      <c r="R431" s="194">
        <f>Q431*H431</f>
        <v>0.0004</v>
      </c>
      <c r="S431" s="194">
        <v>0</v>
      </c>
      <c r="T431" s="195">
        <f>S431*H431</f>
        <v>0</v>
      </c>
      <c r="AR431" s="21" t="s">
        <v>229</v>
      </c>
      <c r="AT431" s="21" t="s">
        <v>137</v>
      </c>
      <c r="AU431" s="21" t="s">
        <v>84</v>
      </c>
      <c r="AY431" s="21" t="s">
        <v>134</v>
      </c>
      <c r="BE431" s="196">
        <f>IF(N431="základní",J431,0)</f>
        <v>0</v>
      </c>
      <c r="BF431" s="196">
        <f>IF(N431="snížená",J431,0)</f>
        <v>0</v>
      </c>
      <c r="BG431" s="196">
        <f>IF(N431="zákl. přenesená",J431,0)</f>
        <v>0</v>
      </c>
      <c r="BH431" s="196">
        <f>IF(N431="sníž. přenesená",J431,0)</f>
        <v>0</v>
      </c>
      <c r="BI431" s="196">
        <f>IF(N431="nulová",J431,0)</f>
        <v>0</v>
      </c>
      <c r="BJ431" s="21" t="s">
        <v>77</v>
      </c>
      <c r="BK431" s="196">
        <f>ROUND(I431*H431,2)</f>
        <v>0</v>
      </c>
      <c r="BL431" s="21" t="s">
        <v>229</v>
      </c>
      <c r="BM431" s="21" t="s">
        <v>824</v>
      </c>
    </row>
    <row r="432" spans="2:65" s="1" customFormat="1" ht="22.5" customHeight="1">
      <c r="B432" s="38"/>
      <c r="C432" s="185" t="s">
        <v>825</v>
      </c>
      <c r="D432" s="185" t="s">
        <v>137</v>
      </c>
      <c r="E432" s="186" t="s">
        <v>826</v>
      </c>
      <c r="F432" s="187" t="s">
        <v>827</v>
      </c>
      <c r="G432" s="188" t="s">
        <v>140</v>
      </c>
      <c r="H432" s="189">
        <v>5</v>
      </c>
      <c r="I432" s="190"/>
      <c r="J432" s="191">
        <f>ROUND(I432*H432,2)</f>
        <v>0</v>
      </c>
      <c r="K432" s="187" t="s">
        <v>141</v>
      </c>
      <c r="L432" s="58"/>
      <c r="M432" s="192" t="s">
        <v>21</v>
      </c>
      <c r="N432" s="193" t="s">
        <v>43</v>
      </c>
      <c r="O432" s="39"/>
      <c r="P432" s="194">
        <f>O432*H432</f>
        <v>0</v>
      </c>
      <c r="Q432" s="194">
        <v>0</v>
      </c>
      <c r="R432" s="194">
        <f>Q432*H432</f>
        <v>0</v>
      </c>
      <c r="S432" s="194">
        <v>0</v>
      </c>
      <c r="T432" s="195">
        <f>S432*H432</f>
        <v>0</v>
      </c>
      <c r="AR432" s="21" t="s">
        <v>229</v>
      </c>
      <c r="AT432" s="21" t="s">
        <v>137</v>
      </c>
      <c r="AU432" s="21" t="s">
        <v>84</v>
      </c>
      <c r="AY432" s="21" t="s">
        <v>134</v>
      </c>
      <c r="BE432" s="196">
        <f>IF(N432="základní",J432,0)</f>
        <v>0</v>
      </c>
      <c r="BF432" s="196">
        <f>IF(N432="snížená",J432,0)</f>
        <v>0</v>
      </c>
      <c r="BG432" s="196">
        <f>IF(N432="zákl. přenesená",J432,0)</f>
        <v>0</v>
      </c>
      <c r="BH432" s="196">
        <f>IF(N432="sníž. přenesená",J432,0)</f>
        <v>0</v>
      </c>
      <c r="BI432" s="196">
        <f>IF(N432="nulová",J432,0)</f>
        <v>0</v>
      </c>
      <c r="BJ432" s="21" t="s">
        <v>77</v>
      </c>
      <c r="BK432" s="196">
        <f>ROUND(I432*H432,2)</f>
        <v>0</v>
      </c>
      <c r="BL432" s="21" t="s">
        <v>229</v>
      </c>
      <c r="BM432" s="21" t="s">
        <v>828</v>
      </c>
    </row>
    <row r="433" spans="2:65" s="1" customFormat="1" ht="22.5" customHeight="1">
      <c r="B433" s="38"/>
      <c r="C433" s="185" t="s">
        <v>829</v>
      </c>
      <c r="D433" s="185" t="s">
        <v>137</v>
      </c>
      <c r="E433" s="186" t="s">
        <v>830</v>
      </c>
      <c r="F433" s="187" t="s">
        <v>831</v>
      </c>
      <c r="G433" s="188" t="s">
        <v>140</v>
      </c>
      <c r="H433" s="189">
        <v>5</v>
      </c>
      <c r="I433" s="190"/>
      <c r="J433" s="191">
        <f>ROUND(I433*H433,2)</f>
        <v>0</v>
      </c>
      <c r="K433" s="187" t="s">
        <v>141</v>
      </c>
      <c r="L433" s="58"/>
      <c r="M433" s="192" t="s">
        <v>21</v>
      </c>
      <c r="N433" s="193" t="s">
        <v>43</v>
      </c>
      <c r="O433" s="39"/>
      <c r="P433" s="194">
        <f>O433*H433</f>
        <v>0</v>
      </c>
      <c r="Q433" s="194">
        <v>0.00015</v>
      </c>
      <c r="R433" s="194">
        <f>Q433*H433</f>
        <v>0.0007499999999999999</v>
      </c>
      <c r="S433" s="194">
        <v>0</v>
      </c>
      <c r="T433" s="195">
        <f>S433*H433</f>
        <v>0</v>
      </c>
      <c r="AR433" s="21" t="s">
        <v>229</v>
      </c>
      <c r="AT433" s="21" t="s">
        <v>137</v>
      </c>
      <c r="AU433" s="21" t="s">
        <v>84</v>
      </c>
      <c r="AY433" s="21" t="s">
        <v>134</v>
      </c>
      <c r="BE433" s="196">
        <f>IF(N433="základní",J433,0)</f>
        <v>0</v>
      </c>
      <c r="BF433" s="196">
        <f>IF(N433="snížená",J433,0)</f>
        <v>0</v>
      </c>
      <c r="BG433" s="196">
        <f>IF(N433="zákl. přenesená",J433,0)</f>
        <v>0</v>
      </c>
      <c r="BH433" s="196">
        <f>IF(N433="sníž. přenesená",J433,0)</f>
        <v>0</v>
      </c>
      <c r="BI433" s="196">
        <f>IF(N433="nulová",J433,0)</f>
        <v>0</v>
      </c>
      <c r="BJ433" s="21" t="s">
        <v>77</v>
      </c>
      <c r="BK433" s="196">
        <f>ROUND(I433*H433,2)</f>
        <v>0</v>
      </c>
      <c r="BL433" s="21" t="s">
        <v>229</v>
      </c>
      <c r="BM433" s="21" t="s">
        <v>832</v>
      </c>
    </row>
    <row r="434" spans="2:65" s="1" customFormat="1" ht="22.5" customHeight="1">
      <c r="B434" s="38"/>
      <c r="C434" s="185" t="s">
        <v>833</v>
      </c>
      <c r="D434" s="185" t="s">
        <v>137</v>
      </c>
      <c r="E434" s="186" t="s">
        <v>834</v>
      </c>
      <c r="F434" s="187" t="s">
        <v>835</v>
      </c>
      <c r="G434" s="188" t="s">
        <v>140</v>
      </c>
      <c r="H434" s="189">
        <v>5</v>
      </c>
      <c r="I434" s="190"/>
      <c r="J434" s="191">
        <f>ROUND(I434*H434,2)</f>
        <v>0</v>
      </c>
      <c r="K434" s="187" t="s">
        <v>141</v>
      </c>
      <c r="L434" s="58"/>
      <c r="M434" s="192" t="s">
        <v>21</v>
      </c>
      <c r="N434" s="193" t="s">
        <v>43</v>
      </c>
      <c r="O434" s="39"/>
      <c r="P434" s="194">
        <f>O434*H434</f>
        <v>0</v>
      </c>
      <c r="Q434" s="194">
        <v>9E-05</v>
      </c>
      <c r="R434" s="194">
        <f>Q434*H434</f>
        <v>0.00045000000000000004</v>
      </c>
      <c r="S434" s="194">
        <v>0</v>
      </c>
      <c r="T434" s="195">
        <f>S434*H434</f>
        <v>0</v>
      </c>
      <c r="AR434" s="21" t="s">
        <v>229</v>
      </c>
      <c r="AT434" s="21" t="s">
        <v>137</v>
      </c>
      <c r="AU434" s="21" t="s">
        <v>84</v>
      </c>
      <c r="AY434" s="21" t="s">
        <v>134</v>
      </c>
      <c r="BE434" s="196">
        <f>IF(N434="základní",J434,0)</f>
        <v>0</v>
      </c>
      <c r="BF434" s="196">
        <f>IF(N434="snížená",J434,0)</f>
        <v>0</v>
      </c>
      <c r="BG434" s="196">
        <f>IF(N434="zákl. přenesená",J434,0)</f>
        <v>0</v>
      </c>
      <c r="BH434" s="196">
        <f>IF(N434="sníž. přenesená",J434,0)</f>
        <v>0</v>
      </c>
      <c r="BI434" s="196">
        <f>IF(N434="nulová",J434,0)</f>
        <v>0</v>
      </c>
      <c r="BJ434" s="21" t="s">
        <v>77</v>
      </c>
      <c r="BK434" s="196">
        <f>ROUND(I434*H434,2)</f>
        <v>0</v>
      </c>
      <c r="BL434" s="21" t="s">
        <v>229</v>
      </c>
      <c r="BM434" s="21" t="s">
        <v>836</v>
      </c>
    </row>
    <row r="435" spans="2:63" s="10" customFormat="1" ht="29.85" customHeight="1">
      <c r="B435" s="168"/>
      <c r="C435" s="169"/>
      <c r="D435" s="182" t="s">
        <v>71</v>
      </c>
      <c r="E435" s="183" t="s">
        <v>837</v>
      </c>
      <c r="F435" s="183" t="s">
        <v>838</v>
      </c>
      <c r="G435" s="169"/>
      <c r="H435" s="169"/>
      <c r="I435" s="172"/>
      <c r="J435" s="184">
        <f>BK435</f>
        <v>0</v>
      </c>
      <c r="K435" s="169"/>
      <c r="L435" s="174"/>
      <c r="M435" s="175"/>
      <c r="N435" s="176"/>
      <c r="O435" s="176"/>
      <c r="P435" s="177">
        <f>SUM(P436:P443)</f>
        <v>0</v>
      </c>
      <c r="Q435" s="176"/>
      <c r="R435" s="177">
        <f>SUM(R436:R443)</f>
        <v>0.1761682</v>
      </c>
      <c r="S435" s="176"/>
      <c r="T435" s="178">
        <f>SUM(T436:T443)</f>
        <v>0.203271</v>
      </c>
      <c r="AR435" s="179" t="s">
        <v>84</v>
      </c>
      <c r="AT435" s="180" t="s">
        <v>71</v>
      </c>
      <c r="AU435" s="180" t="s">
        <v>77</v>
      </c>
      <c r="AY435" s="179" t="s">
        <v>134</v>
      </c>
      <c r="BK435" s="181">
        <f>SUM(BK436:BK443)</f>
        <v>0</v>
      </c>
    </row>
    <row r="436" spans="2:65" s="1" customFormat="1" ht="22.5" customHeight="1">
      <c r="B436" s="38"/>
      <c r="C436" s="185" t="s">
        <v>839</v>
      </c>
      <c r="D436" s="185" t="s">
        <v>137</v>
      </c>
      <c r="E436" s="186" t="s">
        <v>840</v>
      </c>
      <c r="F436" s="187" t="s">
        <v>841</v>
      </c>
      <c r="G436" s="188" t="s">
        <v>140</v>
      </c>
      <c r="H436" s="189">
        <v>1355.14</v>
      </c>
      <c r="I436" s="190"/>
      <c r="J436" s="191">
        <f>ROUND(I436*H436,2)</f>
        <v>0</v>
      </c>
      <c r="K436" s="187" t="s">
        <v>141</v>
      </c>
      <c r="L436" s="58"/>
      <c r="M436" s="192" t="s">
        <v>21</v>
      </c>
      <c r="N436" s="193" t="s">
        <v>43</v>
      </c>
      <c r="O436" s="39"/>
      <c r="P436" s="194">
        <f>O436*H436</f>
        <v>0</v>
      </c>
      <c r="Q436" s="194">
        <v>0</v>
      </c>
      <c r="R436" s="194">
        <f>Q436*H436</f>
        <v>0</v>
      </c>
      <c r="S436" s="194">
        <v>0</v>
      </c>
      <c r="T436" s="195">
        <f>S436*H436</f>
        <v>0</v>
      </c>
      <c r="AR436" s="21" t="s">
        <v>229</v>
      </c>
      <c r="AT436" s="21" t="s">
        <v>137</v>
      </c>
      <c r="AU436" s="21" t="s">
        <v>84</v>
      </c>
      <c r="AY436" s="21" t="s">
        <v>134</v>
      </c>
      <c r="BE436" s="196">
        <f>IF(N436="základní",J436,0)</f>
        <v>0</v>
      </c>
      <c r="BF436" s="196">
        <f>IF(N436="snížená",J436,0)</f>
        <v>0</v>
      </c>
      <c r="BG436" s="196">
        <f>IF(N436="zákl. přenesená",J436,0)</f>
        <v>0</v>
      </c>
      <c r="BH436" s="196">
        <f>IF(N436="sníž. přenesená",J436,0)</f>
        <v>0</v>
      </c>
      <c r="BI436" s="196">
        <f>IF(N436="nulová",J436,0)</f>
        <v>0</v>
      </c>
      <c r="BJ436" s="21" t="s">
        <v>77</v>
      </c>
      <c r="BK436" s="196">
        <f>ROUND(I436*H436,2)</f>
        <v>0</v>
      </c>
      <c r="BL436" s="21" t="s">
        <v>229</v>
      </c>
      <c r="BM436" s="21" t="s">
        <v>842</v>
      </c>
    </row>
    <row r="437" spans="2:51" s="11" customFormat="1" ht="12">
      <c r="B437" s="197"/>
      <c r="C437" s="198"/>
      <c r="D437" s="199" t="s">
        <v>144</v>
      </c>
      <c r="E437" s="200" t="s">
        <v>21</v>
      </c>
      <c r="F437" s="201" t="s">
        <v>843</v>
      </c>
      <c r="G437" s="198"/>
      <c r="H437" s="202">
        <v>324.1</v>
      </c>
      <c r="I437" s="203"/>
      <c r="J437" s="198"/>
      <c r="K437" s="198"/>
      <c r="L437" s="204"/>
      <c r="M437" s="205"/>
      <c r="N437" s="206"/>
      <c r="O437" s="206"/>
      <c r="P437" s="206"/>
      <c r="Q437" s="206"/>
      <c r="R437" s="206"/>
      <c r="S437" s="206"/>
      <c r="T437" s="207"/>
      <c r="AT437" s="208" t="s">
        <v>144</v>
      </c>
      <c r="AU437" s="208" t="s">
        <v>84</v>
      </c>
      <c r="AV437" s="11" t="s">
        <v>84</v>
      </c>
      <c r="AW437" s="11" t="s">
        <v>35</v>
      </c>
      <c r="AX437" s="11" t="s">
        <v>72</v>
      </c>
      <c r="AY437" s="208" t="s">
        <v>134</v>
      </c>
    </row>
    <row r="438" spans="2:51" s="11" customFormat="1" ht="12">
      <c r="B438" s="197"/>
      <c r="C438" s="198"/>
      <c r="D438" s="199" t="s">
        <v>144</v>
      </c>
      <c r="E438" s="200" t="s">
        <v>21</v>
      </c>
      <c r="F438" s="201" t="s">
        <v>844</v>
      </c>
      <c r="G438" s="198"/>
      <c r="H438" s="202">
        <v>455.52</v>
      </c>
      <c r="I438" s="203"/>
      <c r="J438" s="198"/>
      <c r="K438" s="198"/>
      <c r="L438" s="204"/>
      <c r="M438" s="205"/>
      <c r="N438" s="206"/>
      <c r="O438" s="206"/>
      <c r="P438" s="206"/>
      <c r="Q438" s="206"/>
      <c r="R438" s="206"/>
      <c r="S438" s="206"/>
      <c r="T438" s="207"/>
      <c r="AT438" s="208" t="s">
        <v>144</v>
      </c>
      <c r="AU438" s="208" t="s">
        <v>84</v>
      </c>
      <c r="AV438" s="11" t="s">
        <v>84</v>
      </c>
      <c r="AW438" s="11" t="s">
        <v>35</v>
      </c>
      <c r="AX438" s="11" t="s">
        <v>72</v>
      </c>
      <c r="AY438" s="208" t="s">
        <v>134</v>
      </c>
    </row>
    <row r="439" spans="2:51" s="11" customFormat="1" ht="12">
      <c r="B439" s="197"/>
      <c r="C439" s="198"/>
      <c r="D439" s="199" t="s">
        <v>144</v>
      </c>
      <c r="E439" s="200" t="s">
        <v>21</v>
      </c>
      <c r="F439" s="201" t="s">
        <v>845</v>
      </c>
      <c r="G439" s="198"/>
      <c r="H439" s="202">
        <v>455.52</v>
      </c>
      <c r="I439" s="203"/>
      <c r="J439" s="198"/>
      <c r="K439" s="198"/>
      <c r="L439" s="204"/>
      <c r="M439" s="205"/>
      <c r="N439" s="206"/>
      <c r="O439" s="206"/>
      <c r="P439" s="206"/>
      <c r="Q439" s="206"/>
      <c r="R439" s="206"/>
      <c r="S439" s="206"/>
      <c r="T439" s="207"/>
      <c r="AT439" s="208" t="s">
        <v>144</v>
      </c>
      <c r="AU439" s="208" t="s">
        <v>84</v>
      </c>
      <c r="AV439" s="11" t="s">
        <v>84</v>
      </c>
      <c r="AW439" s="11" t="s">
        <v>35</v>
      </c>
      <c r="AX439" s="11" t="s">
        <v>72</v>
      </c>
      <c r="AY439" s="208" t="s">
        <v>134</v>
      </c>
    </row>
    <row r="440" spans="2:51" s="11" customFormat="1" ht="12">
      <c r="B440" s="197"/>
      <c r="C440" s="198"/>
      <c r="D440" s="199" t="s">
        <v>144</v>
      </c>
      <c r="E440" s="200" t="s">
        <v>21</v>
      </c>
      <c r="F440" s="201" t="s">
        <v>846</v>
      </c>
      <c r="G440" s="198"/>
      <c r="H440" s="202">
        <v>75</v>
      </c>
      <c r="I440" s="203"/>
      <c r="J440" s="198"/>
      <c r="K440" s="198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144</v>
      </c>
      <c r="AU440" s="208" t="s">
        <v>84</v>
      </c>
      <c r="AV440" s="11" t="s">
        <v>84</v>
      </c>
      <c r="AW440" s="11" t="s">
        <v>35</v>
      </c>
      <c r="AX440" s="11" t="s">
        <v>72</v>
      </c>
      <c r="AY440" s="208" t="s">
        <v>134</v>
      </c>
    </row>
    <row r="441" spans="2:51" s="11" customFormat="1" ht="12">
      <c r="B441" s="197"/>
      <c r="C441" s="198"/>
      <c r="D441" s="209" t="s">
        <v>144</v>
      </c>
      <c r="E441" s="210" t="s">
        <v>21</v>
      </c>
      <c r="F441" s="211" t="s">
        <v>847</v>
      </c>
      <c r="G441" s="198"/>
      <c r="H441" s="212">
        <v>45</v>
      </c>
      <c r="I441" s="203"/>
      <c r="J441" s="198"/>
      <c r="K441" s="198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144</v>
      </c>
      <c r="AU441" s="208" t="s">
        <v>84</v>
      </c>
      <c r="AV441" s="11" t="s">
        <v>84</v>
      </c>
      <c r="AW441" s="11" t="s">
        <v>35</v>
      </c>
      <c r="AX441" s="11" t="s">
        <v>72</v>
      </c>
      <c r="AY441" s="208" t="s">
        <v>134</v>
      </c>
    </row>
    <row r="442" spans="2:65" s="1" customFormat="1" ht="22.5" customHeight="1">
      <c r="B442" s="38"/>
      <c r="C442" s="185" t="s">
        <v>848</v>
      </c>
      <c r="D442" s="185" t="s">
        <v>137</v>
      </c>
      <c r="E442" s="186" t="s">
        <v>849</v>
      </c>
      <c r="F442" s="187" t="s">
        <v>850</v>
      </c>
      <c r="G442" s="188" t="s">
        <v>140</v>
      </c>
      <c r="H442" s="189">
        <v>1355.14</v>
      </c>
      <c r="I442" s="190"/>
      <c r="J442" s="191">
        <f>ROUND(I442*H442,2)</f>
        <v>0</v>
      </c>
      <c r="K442" s="187" t="s">
        <v>141</v>
      </c>
      <c r="L442" s="58"/>
      <c r="M442" s="192" t="s">
        <v>21</v>
      </c>
      <c r="N442" s="193" t="s">
        <v>43</v>
      </c>
      <c r="O442" s="39"/>
      <c r="P442" s="194">
        <f>O442*H442</f>
        <v>0</v>
      </c>
      <c r="Q442" s="194">
        <v>0</v>
      </c>
      <c r="R442" s="194">
        <f>Q442*H442</f>
        <v>0</v>
      </c>
      <c r="S442" s="194">
        <v>0.00015</v>
      </c>
      <c r="T442" s="195">
        <f>S442*H442</f>
        <v>0.203271</v>
      </c>
      <c r="AR442" s="21" t="s">
        <v>229</v>
      </c>
      <c r="AT442" s="21" t="s">
        <v>137</v>
      </c>
      <c r="AU442" s="21" t="s">
        <v>84</v>
      </c>
      <c r="AY442" s="21" t="s">
        <v>134</v>
      </c>
      <c r="BE442" s="196">
        <f>IF(N442="základní",J442,0)</f>
        <v>0</v>
      </c>
      <c r="BF442" s="196">
        <f>IF(N442="snížená",J442,0)</f>
        <v>0</v>
      </c>
      <c r="BG442" s="196">
        <f>IF(N442="zákl. přenesená",J442,0)</f>
        <v>0</v>
      </c>
      <c r="BH442" s="196">
        <f>IF(N442="sníž. přenesená",J442,0)</f>
        <v>0</v>
      </c>
      <c r="BI442" s="196">
        <f>IF(N442="nulová",J442,0)</f>
        <v>0</v>
      </c>
      <c r="BJ442" s="21" t="s">
        <v>77</v>
      </c>
      <c r="BK442" s="196">
        <f>ROUND(I442*H442,2)</f>
        <v>0</v>
      </c>
      <c r="BL442" s="21" t="s">
        <v>229</v>
      </c>
      <c r="BM442" s="21" t="s">
        <v>851</v>
      </c>
    </row>
    <row r="443" spans="2:65" s="1" customFormat="1" ht="31.5" customHeight="1">
      <c r="B443" s="38"/>
      <c r="C443" s="185" t="s">
        <v>852</v>
      </c>
      <c r="D443" s="185" t="s">
        <v>137</v>
      </c>
      <c r="E443" s="186" t="s">
        <v>853</v>
      </c>
      <c r="F443" s="187" t="s">
        <v>854</v>
      </c>
      <c r="G443" s="188" t="s">
        <v>140</v>
      </c>
      <c r="H443" s="189">
        <v>1355.14</v>
      </c>
      <c r="I443" s="190"/>
      <c r="J443" s="191">
        <f>ROUND(I443*H443,2)</f>
        <v>0</v>
      </c>
      <c r="K443" s="187" t="s">
        <v>141</v>
      </c>
      <c r="L443" s="58"/>
      <c r="M443" s="192" t="s">
        <v>21</v>
      </c>
      <c r="N443" s="193" t="s">
        <v>43</v>
      </c>
      <c r="O443" s="39"/>
      <c r="P443" s="194">
        <f>O443*H443</f>
        <v>0</v>
      </c>
      <c r="Q443" s="194">
        <v>0.00013</v>
      </c>
      <c r="R443" s="194">
        <f>Q443*H443</f>
        <v>0.1761682</v>
      </c>
      <c r="S443" s="194">
        <v>0</v>
      </c>
      <c r="T443" s="195">
        <f>S443*H443</f>
        <v>0</v>
      </c>
      <c r="AR443" s="21" t="s">
        <v>229</v>
      </c>
      <c r="AT443" s="21" t="s">
        <v>137</v>
      </c>
      <c r="AU443" s="21" t="s">
        <v>84</v>
      </c>
      <c r="AY443" s="21" t="s">
        <v>134</v>
      </c>
      <c r="BE443" s="196">
        <f>IF(N443="základní",J443,0)</f>
        <v>0</v>
      </c>
      <c r="BF443" s="196">
        <f>IF(N443="snížená",J443,0)</f>
        <v>0</v>
      </c>
      <c r="BG443" s="196">
        <f>IF(N443="zákl. přenesená",J443,0)</f>
        <v>0</v>
      </c>
      <c r="BH443" s="196">
        <f>IF(N443="sníž. přenesená",J443,0)</f>
        <v>0</v>
      </c>
      <c r="BI443" s="196">
        <f>IF(N443="nulová",J443,0)</f>
        <v>0</v>
      </c>
      <c r="BJ443" s="21" t="s">
        <v>77</v>
      </c>
      <c r="BK443" s="196">
        <f>ROUND(I443*H443,2)</f>
        <v>0</v>
      </c>
      <c r="BL443" s="21" t="s">
        <v>229</v>
      </c>
      <c r="BM443" s="21" t="s">
        <v>855</v>
      </c>
    </row>
    <row r="444" spans="2:63" s="10" customFormat="1" ht="37.35" customHeight="1">
      <c r="B444" s="168"/>
      <c r="C444" s="169"/>
      <c r="D444" s="170" t="s">
        <v>71</v>
      </c>
      <c r="E444" s="171" t="s">
        <v>856</v>
      </c>
      <c r="F444" s="171" t="s">
        <v>857</v>
      </c>
      <c r="G444" s="169"/>
      <c r="H444" s="169"/>
      <c r="I444" s="172"/>
      <c r="J444" s="173">
        <f>BK444</f>
        <v>0</v>
      </c>
      <c r="K444" s="169"/>
      <c r="L444" s="174"/>
      <c r="M444" s="175"/>
      <c r="N444" s="176"/>
      <c r="O444" s="176"/>
      <c r="P444" s="177">
        <f>P445+P447</f>
        <v>0</v>
      </c>
      <c r="Q444" s="176"/>
      <c r="R444" s="177">
        <f>R445+R447</f>
        <v>0</v>
      </c>
      <c r="S444" s="176"/>
      <c r="T444" s="178">
        <f>T445+T447</f>
        <v>0</v>
      </c>
      <c r="AR444" s="179" t="s">
        <v>169</v>
      </c>
      <c r="AT444" s="180" t="s">
        <v>71</v>
      </c>
      <c r="AU444" s="180" t="s">
        <v>72</v>
      </c>
      <c r="AY444" s="179" t="s">
        <v>134</v>
      </c>
      <c r="BK444" s="181">
        <f>BK445+BK447</f>
        <v>0</v>
      </c>
    </row>
    <row r="445" spans="2:63" s="10" customFormat="1" ht="19.95" customHeight="1">
      <c r="B445" s="168"/>
      <c r="C445" s="169"/>
      <c r="D445" s="182" t="s">
        <v>71</v>
      </c>
      <c r="E445" s="183" t="s">
        <v>858</v>
      </c>
      <c r="F445" s="183" t="s">
        <v>859</v>
      </c>
      <c r="G445" s="169"/>
      <c r="H445" s="169"/>
      <c r="I445" s="172"/>
      <c r="J445" s="184">
        <f>BK445</f>
        <v>0</v>
      </c>
      <c r="K445" s="169"/>
      <c r="L445" s="174"/>
      <c r="M445" s="175"/>
      <c r="N445" s="176"/>
      <c r="O445" s="176"/>
      <c r="P445" s="177">
        <f>P446</f>
        <v>0</v>
      </c>
      <c r="Q445" s="176"/>
      <c r="R445" s="177">
        <f>R446</f>
        <v>0</v>
      </c>
      <c r="S445" s="176"/>
      <c r="T445" s="178">
        <f>T446</f>
        <v>0</v>
      </c>
      <c r="AR445" s="179" t="s">
        <v>169</v>
      </c>
      <c r="AT445" s="180" t="s">
        <v>71</v>
      </c>
      <c r="AU445" s="180" t="s">
        <v>77</v>
      </c>
      <c r="AY445" s="179" t="s">
        <v>134</v>
      </c>
      <c r="BK445" s="181">
        <f>BK446</f>
        <v>0</v>
      </c>
    </row>
    <row r="446" spans="2:65" s="1" customFormat="1" ht="22.5" customHeight="1">
      <c r="B446" s="38"/>
      <c r="C446" s="185" t="s">
        <v>860</v>
      </c>
      <c r="D446" s="185" t="s">
        <v>137</v>
      </c>
      <c r="E446" s="186" t="s">
        <v>861</v>
      </c>
      <c r="F446" s="187" t="s">
        <v>862</v>
      </c>
      <c r="G446" s="188" t="s">
        <v>405</v>
      </c>
      <c r="H446" s="189">
        <v>1</v>
      </c>
      <c r="I446" s="190"/>
      <c r="J446" s="191">
        <f>ROUND(I446*H446,2)</f>
        <v>0</v>
      </c>
      <c r="K446" s="187" t="s">
        <v>141</v>
      </c>
      <c r="L446" s="58"/>
      <c r="M446" s="192" t="s">
        <v>21</v>
      </c>
      <c r="N446" s="193" t="s">
        <v>43</v>
      </c>
      <c r="O446" s="39"/>
      <c r="P446" s="194">
        <f>O446*H446</f>
        <v>0</v>
      </c>
      <c r="Q446" s="194">
        <v>0</v>
      </c>
      <c r="R446" s="194">
        <f>Q446*H446</f>
        <v>0</v>
      </c>
      <c r="S446" s="194">
        <v>0</v>
      </c>
      <c r="T446" s="195">
        <f>S446*H446</f>
        <v>0</v>
      </c>
      <c r="AR446" s="21" t="s">
        <v>863</v>
      </c>
      <c r="AT446" s="21" t="s">
        <v>137</v>
      </c>
      <c r="AU446" s="21" t="s">
        <v>84</v>
      </c>
      <c r="AY446" s="21" t="s">
        <v>134</v>
      </c>
      <c r="BE446" s="196">
        <f>IF(N446="základní",J446,0)</f>
        <v>0</v>
      </c>
      <c r="BF446" s="196">
        <f>IF(N446="snížená",J446,0)</f>
        <v>0</v>
      </c>
      <c r="BG446" s="196">
        <f>IF(N446="zákl. přenesená",J446,0)</f>
        <v>0</v>
      </c>
      <c r="BH446" s="196">
        <f>IF(N446="sníž. přenesená",J446,0)</f>
        <v>0</v>
      </c>
      <c r="BI446" s="196">
        <f>IF(N446="nulová",J446,0)</f>
        <v>0</v>
      </c>
      <c r="BJ446" s="21" t="s">
        <v>77</v>
      </c>
      <c r="BK446" s="196">
        <f>ROUND(I446*H446,2)</f>
        <v>0</v>
      </c>
      <c r="BL446" s="21" t="s">
        <v>863</v>
      </c>
      <c r="BM446" s="21" t="s">
        <v>864</v>
      </c>
    </row>
    <row r="447" spans="2:63" s="10" customFormat="1" ht="29.85" customHeight="1">
      <c r="B447" s="168"/>
      <c r="C447" s="169"/>
      <c r="D447" s="182" t="s">
        <v>71</v>
      </c>
      <c r="E447" s="183" t="s">
        <v>865</v>
      </c>
      <c r="F447" s="183" t="s">
        <v>866</v>
      </c>
      <c r="G447" s="169"/>
      <c r="H447" s="169"/>
      <c r="I447" s="172"/>
      <c r="J447" s="184">
        <f>BK447</f>
        <v>0</v>
      </c>
      <c r="K447" s="169"/>
      <c r="L447" s="174"/>
      <c r="M447" s="175"/>
      <c r="N447" s="176"/>
      <c r="O447" s="176"/>
      <c r="P447" s="177">
        <f>P448</f>
        <v>0</v>
      </c>
      <c r="Q447" s="176"/>
      <c r="R447" s="177">
        <f>R448</f>
        <v>0</v>
      </c>
      <c r="S447" s="176"/>
      <c r="T447" s="178">
        <f>T448</f>
        <v>0</v>
      </c>
      <c r="AR447" s="179" t="s">
        <v>169</v>
      </c>
      <c r="AT447" s="180" t="s">
        <v>71</v>
      </c>
      <c r="AU447" s="180" t="s">
        <v>77</v>
      </c>
      <c r="AY447" s="179" t="s">
        <v>134</v>
      </c>
      <c r="BK447" s="181">
        <f>BK448</f>
        <v>0</v>
      </c>
    </row>
    <row r="448" spans="2:65" s="1" customFormat="1" ht="31.5" customHeight="1">
      <c r="B448" s="38"/>
      <c r="C448" s="185" t="s">
        <v>867</v>
      </c>
      <c r="D448" s="185" t="s">
        <v>137</v>
      </c>
      <c r="E448" s="186" t="s">
        <v>868</v>
      </c>
      <c r="F448" s="187" t="s">
        <v>869</v>
      </c>
      <c r="G448" s="188" t="s">
        <v>405</v>
      </c>
      <c r="H448" s="189">
        <v>1</v>
      </c>
      <c r="I448" s="190"/>
      <c r="J448" s="191">
        <f>ROUND(I448*H448,2)</f>
        <v>0</v>
      </c>
      <c r="K448" s="187" t="s">
        <v>141</v>
      </c>
      <c r="L448" s="58"/>
      <c r="M448" s="192" t="s">
        <v>21</v>
      </c>
      <c r="N448" s="223" t="s">
        <v>43</v>
      </c>
      <c r="O448" s="224"/>
      <c r="P448" s="225">
        <f>O448*H448</f>
        <v>0</v>
      </c>
      <c r="Q448" s="225">
        <v>0</v>
      </c>
      <c r="R448" s="225">
        <f>Q448*H448</f>
        <v>0</v>
      </c>
      <c r="S448" s="225">
        <v>0</v>
      </c>
      <c r="T448" s="226">
        <f>S448*H448</f>
        <v>0</v>
      </c>
      <c r="AR448" s="21" t="s">
        <v>863</v>
      </c>
      <c r="AT448" s="21" t="s">
        <v>137</v>
      </c>
      <c r="AU448" s="21" t="s">
        <v>84</v>
      </c>
      <c r="AY448" s="21" t="s">
        <v>134</v>
      </c>
      <c r="BE448" s="196">
        <f>IF(N448="základní",J448,0)</f>
        <v>0</v>
      </c>
      <c r="BF448" s="196">
        <f>IF(N448="snížená",J448,0)</f>
        <v>0</v>
      </c>
      <c r="BG448" s="196">
        <f>IF(N448="zákl. přenesená",J448,0)</f>
        <v>0</v>
      </c>
      <c r="BH448" s="196">
        <f>IF(N448="sníž. přenesená",J448,0)</f>
        <v>0</v>
      </c>
      <c r="BI448" s="196">
        <f>IF(N448="nulová",J448,0)</f>
        <v>0</v>
      </c>
      <c r="BJ448" s="21" t="s">
        <v>77</v>
      </c>
      <c r="BK448" s="196">
        <f>ROUND(I448*H448,2)</f>
        <v>0</v>
      </c>
      <c r="BL448" s="21" t="s">
        <v>863</v>
      </c>
      <c r="BM448" s="21" t="s">
        <v>870</v>
      </c>
    </row>
    <row r="449" spans="2:12" s="1" customFormat="1" ht="6.9" customHeight="1">
      <c r="B449" s="53"/>
      <c r="C449" s="54"/>
      <c r="D449" s="54"/>
      <c r="E449" s="54"/>
      <c r="F449" s="54"/>
      <c r="G449" s="54"/>
      <c r="H449" s="54"/>
      <c r="I449" s="131"/>
      <c r="J449" s="54"/>
      <c r="K449" s="54"/>
      <c r="L449" s="58"/>
    </row>
  </sheetData>
  <sheetProtection algorithmName="SHA-512" hashValue="B4SBMFfCNaegNkgkK0UeTjOvJQPABeLS3xCQC8nl92gYS6ZgvqDpCcu3Uy0J1UQyI4m+fQEnCgb61IDUYFtZuQ==" saltValue="SO7nFR3+kP7ZP6e8G/xPcg==" spinCount="100000" sheet="1" objects="1" scenarios="1" formatCells="0" formatColumns="0" formatRows="0" sort="0" autoFilter="0"/>
  <autoFilter ref="C96:K448"/>
  <mergeCells count="6">
    <mergeCell ref="L2:V2"/>
    <mergeCell ref="E7:H7"/>
    <mergeCell ref="E22:H22"/>
    <mergeCell ref="E43:H43"/>
    <mergeCell ref="E89:H89"/>
    <mergeCell ref="G1:H1"/>
  </mergeCells>
  <hyperlinks>
    <hyperlink ref="F1:G1" location="C2" display="1) Krycí list soupisu"/>
    <hyperlink ref="G1:H1" location="C50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7" customWidth="1"/>
    <col min="2" max="2" width="1.66796875" style="227" customWidth="1"/>
    <col min="3" max="4" width="5" style="227" customWidth="1"/>
    <col min="5" max="5" width="11.66015625" style="227" customWidth="1"/>
    <col min="6" max="6" width="9.16015625" style="227" customWidth="1"/>
    <col min="7" max="7" width="5" style="227" customWidth="1"/>
    <col min="8" max="8" width="77.83203125" style="227" customWidth="1"/>
    <col min="9" max="10" width="20" style="227" customWidth="1"/>
    <col min="11" max="11" width="1.66796875" style="227" customWidth="1"/>
  </cols>
  <sheetData>
    <row r="1" ht="37.5" customHeight="1"/>
    <row r="2" spans="2:1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12" customFormat="1" ht="45" customHeight="1">
      <c r="B3" s="231"/>
      <c r="C3" s="350" t="s">
        <v>871</v>
      </c>
      <c r="D3" s="350"/>
      <c r="E3" s="350"/>
      <c r="F3" s="350"/>
      <c r="G3" s="350"/>
      <c r="H3" s="350"/>
      <c r="I3" s="350"/>
      <c r="J3" s="350"/>
      <c r="K3" s="232"/>
    </row>
    <row r="4" spans="2:11" ht="25.5" customHeight="1">
      <c r="B4" s="233"/>
      <c r="C4" s="354" t="s">
        <v>872</v>
      </c>
      <c r="D4" s="354"/>
      <c r="E4" s="354"/>
      <c r="F4" s="354"/>
      <c r="G4" s="354"/>
      <c r="H4" s="354"/>
      <c r="I4" s="354"/>
      <c r="J4" s="354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353" t="s">
        <v>873</v>
      </c>
      <c r="D6" s="353"/>
      <c r="E6" s="353"/>
      <c r="F6" s="353"/>
      <c r="G6" s="353"/>
      <c r="H6" s="353"/>
      <c r="I6" s="353"/>
      <c r="J6" s="353"/>
      <c r="K6" s="234"/>
    </row>
    <row r="7" spans="2:11" ht="15" customHeight="1">
      <c r="B7" s="237"/>
      <c r="C7" s="353" t="s">
        <v>874</v>
      </c>
      <c r="D7" s="353"/>
      <c r="E7" s="353"/>
      <c r="F7" s="353"/>
      <c r="G7" s="353"/>
      <c r="H7" s="353"/>
      <c r="I7" s="353"/>
      <c r="J7" s="353"/>
      <c r="K7" s="234"/>
    </row>
    <row r="8" spans="2:11" ht="12.75" customHeight="1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ht="15" customHeight="1">
      <c r="B9" s="237"/>
      <c r="C9" s="353" t="s">
        <v>875</v>
      </c>
      <c r="D9" s="353"/>
      <c r="E9" s="353"/>
      <c r="F9" s="353"/>
      <c r="G9" s="353"/>
      <c r="H9" s="353"/>
      <c r="I9" s="353"/>
      <c r="J9" s="353"/>
      <c r="K9" s="234"/>
    </row>
    <row r="10" spans="2:11" ht="15" customHeight="1">
      <c r="B10" s="237"/>
      <c r="C10" s="236"/>
      <c r="D10" s="353" t="s">
        <v>876</v>
      </c>
      <c r="E10" s="353"/>
      <c r="F10" s="353"/>
      <c r="G10" s="353"/>
      <c r="H10" s="353"/>
      <c r="I10" s="353"/>
      <c r="J10" s="353"/>
      <c r="K10" s="234"/>
    </row>
    <row r="11" spans="2:11" ht="15" customHeight="1">
      <c r="B11" s="237"/>
      <c r="C11" s="238"/>
      <c r="D11" s="353" t="s">
        <v>877</v>
      </c>
      <c r="E11" s="353"/>
      <c r="F11" s="353"/>
      <c r="G11" s="353"/>
      <c r="H11" s="353"/>
      <c r="I11" s="353"/>
      <c r="J11" s="353"/>
      <c r="K11" s="234"/>
    </row>
    <row r="12" spans="2:11" ht="12.75" customHeight="1">
      <c r="B12" s="237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7"/>
      <c r="C13" s="238"/>
      <c r="D13" s="353" t="s">
        <v>878</v>
      </c>
      <c r="E13" s="353"/>
      <c r="F13" s="353"/>
      <c r="G13" s="353"/>
      <c r="H13" s="353"/>
      <c r="I13" s="353"/>
      <c r="J13" s="353"/>
      <c r="K13" s="234"/>
    </row>
    <row r="14" spans="2:11" ht="15" customHeight="1">
      <c r="B14" s="237"/>
      <c r="C14" s="238"/>
      <c r="D14" s="353" t="s">
        <v>879</v>
      </c>
      <c r="E14" s="353"/>
      <c r="F14" s="353"/>
      <c r="G14" s="353"/>
      <c r="H14" s="353"/>
      <c r="I14" s="353"/>
      <c r="J14" s="353"/>
      <c r="K14" s="234"/>
    </row>
    <row r="15" spans="2:11" ht="15" customHeight="1">
      <c r="B15" s="237"/>
      <c r="C15" s="238"/>
      <c r="D15" s="353" t="s">
        <v>880</v>
      </c>
      <c r="E15" s="353"/>
      <c r="F15" s="353"/>
      <c r="G15" s="353"/>
      <c r="H15" s="353"/>
      <c r="I15" s="353"/>
      <c r="J15" s="353"/>
      <c r="K15" s="234"/>
    </row>
    <row r="16" spans="2:11" ht="15" customHeight="1">
      <c r="B16" s="237"/>
      <c r="C16" s="238"/>
      <c r="D16" s="238"/>
      <c r="E16" s="239" t="s">
        <v>76</v>
      </c>
      <c r="F16" s="353" t="s">
        <v>881</v>
      </c>
      <c r="G16" s="353"/>
      <c r="H16" s="353"/>
      <c r="I16" s="353"/>
      <c r="J16" s="353"/>
      <c r="K16" s="234"/>
    </row>
    <row r="17" spans="2:11" ht="15" customHeight="1">
      <c r="B17" s="237"/>
      <c r="C17" s="238"/>
      <c r="D17" s="238"/>
      <c r="E17" s="239" t="s">
        <v>882</v>
      </c>
      <c r="F17" s="353" t="s">
        <v>883</v>
      </c>
      <c r="G17" s="353"/>
      <c r="H17" s="353"/>
      <c r="I17" s="353"/>
      <c r="J17" s="353"/>
      <c r="K17" s="234"/>
    </row>
    <row r="18" spans="2:11" ht="15" customHeight="1">
      <c r="B18" s="237"/>
      <c r="C18" s="238"/>
      <c r="D18" s="238"/>
      <c r="E18" s="239" t="s">
        <v>884</v>
      </c>
      <c r="F18" s="353" t="s">
        <v>885</v>
      </c>
      <c r="G18" s="353"/>
      <c r="H18" s="353"/>
      <c r="I18" s="353"/>
      <c r="J18" s="353"/>
      <c r="K18" s="234"/>
    </row>
    <row r="19" spans="2:11" ht="15" customHeight="1">
      <c r="B19" s="237"/>
      <c r="C19" s="238"/>
      <c r="D19" s="238"/>
      <c r="E19" s="239" t="s">
        <v>886</v>
      </c>
      <c r="F19" s="353" t="s">
        <v>887</v>
      </c>
      <c r="G19" s="353"/>
      <c r="H19" s="353"/>
      <c r="I19" s="353"/>
      <c r="J19" s="353"/>
      <c r="K19" s="234"/>
    </row>
    <row r="20" spans="2:11" ht="15" customHeight="1">
      <c r="B20" s="237"/>
      <c r="C20" s="238"/>
      <c r="D20" s="238"/>
      <c r="E20" s="239" t="s">
        <v>888</v>
      </c>
      <c r="F20" s="353" t="s">
        <v>889</v>
      </c>
      <c r="G20" s="353"/>
      <c r="H20" s="353"/>
      <c r="I20" s="353"/>
      <c r="J20" s="353"/>
      <c r="K20" s="234"/>
    </row>
    <row r="21" spans="2:11" ht="15" customHeight="1">
      <c r="B21" s="237"/>
      <c r="C21" s="238"/>
      <c r="D21" s="238"/>
      <c r="E21" s="239" t="s">
        <v>890</v>
      </c>
      <c r="F21" s="353" t="s">
        <v>891</v>
      </c>
      <c r="G21" s="353"/>
      <c r="H21" s="353"/>
      <c r="I21" s="353"/>
      <c r="J21" s="353"/>
      <c r="K21" s="234"/>
    </row>
    <row r="22" spans="2:11" ht="12.75" customHeight="1">
      <c r="B22" s="237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7"/>
      <c r="C23" s="353" t="s">
        <v>892</v>
      </c>
      <c r="D23" s="353"/>
      <c r="E23" s="353"/>
      <c r="F23" s="353"/>
      <c r="G23" s="353"/>
      <c r="H23" s="353"/>
      <c r="I23" s="353"/>
      <c r="J23" s="353"/>
      <c r="K23" s="234"/>
    </row>
    <row r="24" spans="2:11" ht="15" customHeight="1">
      <c r="B24" s="237"/>
      <c r="C24" s="353" t="s">
        <v>893</v>
      </c>
      <c r="D24" s="353"/>
      <c r="E24" s="353"/>
      <c r="F24" s="353"/>
      <c r="G24" s="353"/>
      <c r="H24" s="353"/>
      <c r="I24" s="353"/>
      <c r="J24" s="353"/>
      <c r="K24" s="234"/>
    </row>
    <row r="25" spans="2:11" ht="15" customHeight="1">
      <c r="B25" s="237"/>
      <c r="C25" s="236"/>
      <c r="D25" s="353" t="s">
        <v>894</v>
      </c>
      <c r="E25" s="353"/>
      <c r="F25" s="353"/>
      <c r="G25" s="353"/>
      <c r="H25" s="353"/>
      <c r="I25" s="353"/>
      <c r="J25" s="353"/>
      <c r="K25" s="234"/>
    </row>
    <row r="26" spans="2:11" ht="15" customHeight="1">
      <c r="B26" s="237"/>
      <c r="C26" s="238"/>
      <c r="D26" s="353" t="s">
        <v>895</v>
      </c>
      <c r="E26" s="353"/>
      <c r="F26" s="353"/>
      <c r="G26" s="353"/>
      <c r="H26" s="353"/>
      <c r="I26" s="353"/>
      <c r="J26" s="353"/>
      <c r="K26" s="234"/>
    </row>
    <row r="27" spans="2:11" ht="12.7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7"/>
      <c r="C28" s="238"/>
      <c r="D28" s="353" t="s">
        <v>896</v>
      </c>
      <c r="E28" s="353"/>
      <c r="F28" s="353"/>
      <c r="G28" s="353"/>
      <c r="H28" s="353"/>
      <c r="I28" s="353"/>
      <c r="J28" s="353"/>
      <c r="K28" s="234"/>
    </row>
    <row r="29" spans="2:11" ht="15" customHeight="1">
      <c r="B29" s="237"/>
      <c r="C29" s="238"/>
      <c r="D29" s="353" t="s">
        <v>897</v>
      </c>
      <c r="E29" s="353"/>
      <c r="F29" s="353"/>
      <c r="G29" s="353"/>
      <c r="H29" s="353"/>
      <c r="I29" s="353"/>
      <c r="J29" s="353"/>
      <c r="K29" s="234"/>
    </row>
    <row r="30" spans="2:11" ht="12.75" customHeight="1">
      <c r="B30" s="237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7"/>
      <c r="C31" s="238"/>
      <c r="D31" s="353" t="s">
        <v>898</v>
      </c>
      <c r="E31" s="353"/>
      <c r="F31" s="353"/>
      <c r="G31" s="353"/>
      <c r="H31" s="353"/>
      <c r="I31" s="353"/>
      <c r="J31" s="353"/>
      <c r="K31" s="234"/>
    </row>
    <row r="32" spans="2:11" ht="15" customHeight="1">
      <c r="B32" s="237"/>
      <c r="C32" s="238"/>
      <c r="D32" s="353" t="s">
        <v>899</v>
      </c>
      <c r="E32" s="353"/>
      <c r="F32" s="353"/>
      <c r="G32" s="353"/>
      <c r="H32" s="353"/>
      <c r="I32" s="353"/>
      <c r="J32" s="353"/>
      <c r="K32" s="234"/>
    </row>
    <row r="33" spans="2:11" ht="15" customHeight="1">
      <c r="B33" s="237"/>
      <c r="C33" s="238"/>
      <c r="D33" s="353" t="s">
        <v>900</v>
      </c>
      <c r="E33" s="353"/>
      <c r="F33" s="353"/>
      <c r="G33" s="353"/>
      <c r="H33" s="353"/>
      <c r="I33" s="353"/>
      <c r="J33" s="353"/>
      <c r="K33" s="234"/>
    </row>
    <row r="34" spans="2:11" ht="15" customHeight="1">
      <c r="B34" s="237"/>
      <c r="C34" s="238"/>
      <c r="D34" s="236"/>
      <c r="E34" s="240" t="s">
        <v>119</v>
      </c>
      <c r="F34" s="236"/>
      <c r="G34" s="353" t="s">
        <v>901</v>
      </c>
      <c r="H34" s="353"/>
      <c r="I34" s="353"/>
      <c r="J34" s="353"/>
      <c r="K34" s="234"/>
    </row>
    <row r="35" spans="2:11" ht="30.75" customHeight="1">
      <c r="B35" s="237"/>
      <c r="C35" s="238"/>
      <c r="D35" s="236"/>
      <c r="E35" s="240" t="s">
        <v>902</v>
      </c>
      <c r="F35" s="236"/>
      <c r="G35" s="353" t="s">
        <v>903</v>
      </c>
      <c r="H35" s="353"/>
      <c r="I35" s="353"/>
      <c r="J35" s="353"/>
      <c r="K35" s="234"/>
    </row>
    <row r="36" spans="2:11" ht="15" customHeight="1">
      <c r="B36" s="237"/>
      <c r="C36" s="238"/>
      <c r="D36" s="236"/>
      <c r="E36" s="240" t="s">
        <v>53</v>
      </c>
      <c r="F36" s="236"/>
      <c r="G36" s="353" t="s">
        <v>904</v>
      </c>
      <c r="H36" s="353"/>
      <c r="I36" s="353"/>
      <c r="J36" s="353"/>
      <c r="K36" s="234"/>
    </row>
    <row r="37" spans="2:11" ht="15" customHeight="1">
      <c r="B37" s="237"/>
      <c r="C37" s="238"/>
      <c r="D37" s="236"/>
      <c r="E37" s="240" t="s">
        <v>120</v>
      </c>
      <c r="F37" s="236"/>
      <c r="G37" s="353" t="s">
        <v>905</v>
      </c>
      <c r="H37" s="353"/>
      <c r="I37" s="353"/>
      <c r="J37" s="353"/>
      <c r="K37" s="234"/>
    </row>
    <row r="38" spans="2:11" ht="15" customHeight="1">
      <c r="B38" s="237"/>
      <c r="C38" s="238"/>
      <c r="D38" s="236"/>
      <c r="E38" s="240" t="s">
        <v>121</v>
      </c>
      <c r="F38" s="236"/>
      <c r="G38" s="353" t="s">
        <v>906</v>
      </c>
      <c r="H38" s="353"/>
      <c r="I38" s="353"/>
      <c r="J38" s="353"/>
      <c r="K38" s="234"/>
    </row>
    <row r="39" spans="2:11" ht="15" customHeight="1">
      <c r="B39" s="237"/>
      <c r="C39" s="238"/>
      <c r="D39" s="236"/>
      <c r="E39" s="240" t="s">
        <v>122</v>
      </c>
      <c r="F39" s="236"/>
      <c r="G39" s="353" t="s">
        <v>907</v>
      </c>
      <c r="H39" s="353"/>
      <c r="I39" s="353"/>
      <c r="J39" s="353"/>
      <c r="K39" s="234"/>
    </row>
    <row r="40" spans="2:11" ht="15" customHeight="1">
      <c r="B40" s="237"/>
      <c r="C40" s="238"/>
      <c r="D40" s="236"/>
      <c r="E40" s="240" t="s">
        <v>908</v>
      </c>
      <c r="F40" s="236"/>
      <c r="G40" s="353" t="s">
        <v>909</v>
      </c>
      <c r="H40" s="353"/>
      <c r="I40" s="353"/>
      <c r="J40" s="353"/>
      <c r="K40" s="234"/>
    </row>
    <row r="41" spans="2:11" ht="15" customHeight="1">
      <c r="B41" s="237"/>
      <c r="C41" s="238"/>
      <c r="D41" s="236"/>
      <c r="E41" s="240"/>
      <c r="F41" s="236"/>
      <c r="G41" s="353" t="s">
        <v>910</v>
      </c>
      <c r="H41" s="353"/>
      <c r="I41" s="353"/>
      <c r="J41" s="353"/>
      <c r="K41" s="234"/>
    </row>
    <row r="42" spans="2:11" ht="15" customHeight="1">
      <c r="B42" s="237"/>
      <c r="C42" s="238"/>
      <c r="D42" s="236"/>
      <c r="E42" s="240" t="s">
        <v>911</v>
      </c>
      <c r="F42" s="236"/>
      <c r="G42" s="353" t="s">
        <v>912</v>
      </c>
      <c r="H42" s="353"/>
      <c r="I42" s="353"/>
      <c r="J42" s="353"/>
      <c r="K42" s="234"/>
    </row>
    <row r="43" spans="2:11" ht="15" customHeight="1">
      <c r="B43" s="237"/>
      <c r="C43" s="238"/>
      <c r="D43" s="236"/>
      <c r="E43" s="240" t="s">
        <v>124</v>
      </c>
      <c r="F43" s="236"/>
      <c r="G43" s="353" t="s">
        <v>913</v>
      </c>
      <c r="H43" s="353"/>
      <c r="I43" s="353"/>
      <c r="J43" s="353"/>
      <c r="K43" s="234"/>
    </row>
    <row r="44" spans="2:11" ht="12.75" customHeight="1">
      <c r="B44" s="237"/>
      <c r="C44" s="238"/>
      <c r="D44" s="236"/>
      <c r="E44" s="236"/>
      <c r="F44" s="236"/>
      <c r="G44" s="236"/>
      <c r="H44" s="236"/>
      <c r="I44" s="236"/>
      <c r="J44" s="236"/>
      <c r="K44" s="234"/>
    </row>
    <row r="45" spans="2:11" ht="15" customHeight="1">
      <c r="B45" s="237"/>
      <c r="C45" s="238"/>
      <c r="D45" s="353" t="s">
        <v>914</v>
      </c>
      <c r="E45" s="353"/>
      <c r="F45" s="353"/>
      <c r="G45" s="353"/>
      <c r="H45" s="353"/>
      <c r="I45" s="353"/>
      <c r="J45" s="353"/>
      <c r="K45" s="234"/>
    </row>
    <row r="46" spans="2:11" ht="15" customHeight="1">
      <c r="B46" s="237"/>
      <c r="C46" s="238"/>
      <c r="D46" s="238"/>
      <c r="E46" s="353" t="s">
        <v>915</v>
      </c>
      <c r="F46" s="353"/>
      <c r="G46" s="353"/>
      <c r="H46" s="353"/>
      <c r="I46" s="353"/>
      <c r="J46" s="353"/>
      <c r="K46" s="234"/>
    </row>
    <row r="47" spans="2:11" ht="15" customHeight="1">
      <c r="B47" s="237"/>
      <c r="C47" s="238"/>
      <c r="D47" s="238"/>
      <c r="E47" s="353" t="s">
        <v>916</v>
      </c>
      <c r="F47" s="353"/>
      <c r="G47" s="353"/>
      <c r="H47" s="353"/>
      <c r="I47" s="353"/>
      <c r="J47" s="353"/>
      <c r="K47" s="234"/>
    </row>
    <row r="48" spans="2:11" ht="15" customHeight="1">
      <c r="B48" s="237"/>
      <c r="C48" s="238"/>
      <c r="D48" s="238"/>
      <c r="E48" s="353" t="s">
        <v>917</v>
      </c>
      <c r="F48" s="353"/>
      <c r="G48" s="353"/>
      <c r="H48" s="353"/>
      <c r="I48" s="353"/>
      <c r="J48" s="353"/>
      <c r="K48" s="234"/>
    </row>
    <row r="49" spans="2:11" ht="15" customHeight="1">
      <c r="B49" s="237"/>
      <c r="C49" s="238"/>
      <c r="D49" s="353" t="s">
        <v>918</v>
      </c>
      <c r="E49" s="353"/>
      <c r="F49" s="353"/>
      <c r="G49" s="353"/>
      <c r="H49" s="353"/>
      <c r="I49" s="353"/>
      <c r="J49" s="353"/>
      <c r="K49" s="234"/>
    </row>
    <row r="50" spans="2:11" ht="25.5" customHeight="1">
      <c r="B50" s="233"/>
      <c r="C50" s="354" t="s">
        <v>919</v>
      </c>
      <c r="D50" s="354"/>
      <c r="E50" s="354"/>
      <c r="F50" s="354"/>
      <c r="G50" s="354"/>
      <c r="H50" s="354"/>
      <c r="I50" s="354"/>
      <c r="J50" s="354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353" t="s">
        <v>920</v>
      </c>
      <c r="D52" s="353"/>
      <c r="E52" s="353"/>
      <c r="F52" s="353"/>
      <c r="G52" s="353"/>
      <c r="H52" s="353"/>
      <c r="I52" s="353"/>
      <c r="J52" s="353"/>
      <c r="K52" s="234"/>
    </row>
    <row r="53" spans="2:11" ht="15" customHeight="1">
      <c r="B53" s="233"/>
      <c r="C53" s="353" t="s">
        <v>921</v>
      </c>
      <c r="D53" s="353"/>
      <c r="E53" s="353"/>
      <c r="F53" s="353"/>
      <c r="G53" s="353"/>
      <c r="H53" s="353"/>
      <c r="I53" s="353"/>
      <c r="J53" s="353"/>
      <c r="K53" s="234"/>
    </row>
    <row r="54" spans="2:11" ht="12.75" customHeight="1">
      <c r="B54" s="233"/>
      <c r="C54" s="236"/>
      <c r="D54" s="236"/>
      <c r="E54" s="236"/>
      <c r="F54" s="236"/>
      <c r="G54" s="236"/>
      <c r="H54" s="236"/>
      <c r="I54" s="236"/>
      <c r="J54" s="236"/>
      <c r="K54" s="234"/>
    </row>
    <row r="55" spans="2:11" ht="15" customHeight="1">
      <c r="B55" s="233"/>
      <c r="C55" s="353" t="s">
        <v>922</v>
      </c>
      <c r="D55" s="353"/>
      <c r="E55" s="353"/>
      <c r="F55" s="353"/>
      <c r="G55" s="353"/>
      <c r="H55" s="353"/>
      <c r="I55" s="353"/>
      <c r="J55" s="353"/>
      <c r="K55" s="234"/>
    </row>
    <row r="56" spans="2:11" ht="15" customHeight="1">
      <c r="B56" s="233"/>
      <c r="C56" s="238"/>
      <c r="D56" s="353" t="s">
        <v>923</v>
      </c>
      <c r="E56" s="353"/>
      <c r="F56" s="353"/>
      <c r="G56" s="353"/>
      <c r="H56" s="353"/>
      <c r="I56" s="353"/>
      <c r="J56" s="353"/>
      <c r="K56" s="234"/>
    </row>
    <row r="57" spans="2:11" ht="15" customHeight="1">
      <c r="B57" s="233"/>
      <c r="C57" s="238"/>
      <c r="D57" s="353" t="s">
        <v>924</v>
      </c>
      <c r="E57" s="353"/>
      <c r="F57" s="353"/>
      <c r="G57" s="353"/>
      <c r="H57" s="353"/>
      <c r="I57" s="353"/>
      <c r="J57" s="353"/>
      <c r="K57" s="234"/>
    </row>
    <row r="58" spans="2:11" ht="15" customHeight="1">
      <c r="B58" s="233"/>
      <c r="C58" s="238"/>
      <c r="D58" s="353" t="s">
        <v>925</v>
      </c>
      <c r="E58" s="353"/>
      <c r="F58" s="353"/>
      <c r="G58" s="353"/>
      <c r="H58" s="353"/>
      <c r="I58" s="353"/>
      <c r="J58" s="353"/>
      <c r="K58" s="234"/>
    </row>
    <row r="59" spans="2:11" ht="15" customHeight="1">
      <c r="B59" s="233"/>
      <c r="C59" s="238"/>
      <c r="D59" s="353" t="s">
        <v>926</v>
      </c>
      <c r="E59" s="353"/>
      <c r="F59" s="353"/>
      <c r="G59" s="353"/>
      <c r="H59" s="353"/>
      <c r="I59" s="353"/>
      <c r="J59" s="353"/>
      <c r="K59" s="234"/>
    </row>
    <row r="60" spans="2:11" ht="15" customHeight="1">
      <c r="B60" s="233"/>
      <c r="C60" s="238"/>
      <c r="D60" s="352" t="s">
        <v>927</v>
      </c>
      <c r="E60" s="352"/>
      <c r="F60" s="352"/>
      <c r="G60" s="352"/>
      <c r="H60" s="352"/>
      <c r="I60" s="352"/>
      <c r="J60" s="352"/>
      <c r="K60" s="234"/>
    </row>
    <row r="61" spans="2:11" ht="15" customHeight="1">
      <c r="B61" s="233"/>
      <c r="C61" s="238"/>
      <c r="D61" s="353" t="s">
        <v>928</v>
      </c>
      <c r="E61" s="353"/>
      <c r="F61" s="353"/>
      <c r="G61" s="353"/>
      <c r="H61" s="353"/>
      <c r="I61" s="353"/>
      <c r="J61" s="353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353" t="s">
        <v>929</v>
      </c>
      <c r="E63" s="353"/>
      <c r="F63" s="353"/>
      <c r="G63" s="353"/>
      <c r="H63" s="353"/>
      <c r="I63" s="353"/>
      <c r="J63" s="353"/>
      <c r="K63" s="234"/>
    </row>
    <row r="64" spans="2:11" ht="15" customHeight="1">
      <c r="B64" s="233"/>
      <c r="C64" s="238"/>
      <c r="D64" s="352" t="s">
        <v>930</v>
      </c>
      <c r="E64" s="352"/>
      <c r="F64" s="352"/>
      <c r="G64" s="352"/>
      <c r="H64" s="352"/>
      <c r="I64" s="352"/>
      <c r="J64" s="352"/>
      <c r="K64" s="234"/>
    </row>
    <row r="65" spans="2:11" ht="15" customHeight="1">
      <c r="B65" s="233"/>
      <c r="C65" s="238"/>
      <c r="D65" s="353" t="s">
        <v>931</v>
      </c>
      <c r="E65" s="353"/>
      <c r="F65" s="353"/>
      <c r="G65" s="353"/>
      <c r="H65" s="353"/>
      <c r="I65" s="353"/>
      <c r="J65" s="353"/>
      <c r="K65" s="234"/>
    </row>
    <row r="66" spans="2:11" ht="15" customHeight="1">
      <c r="B66" s="233"/>
      <c r="C66" s="238"/>
      <c r="D66" s="353" t="s">
        <v>932</v>
      </c>
      <c r="E66" s="353"/>
      <c r="F66" s="353"/>
      <c r="G66" s="353"/>
      <c r="H66" s="353"/>
      <c r="I66" s="353"/>
      <c r="J66" s="353"/>
      <c r="K66" s="234"/>
    </row>
    <row r="67" spans="2:11" ht="15" customHeight="1">
      <c r="B67" s="233"/>
      <c r="C67" s="238"/>
      <c r="D67" s="353" t="s">
        <v>933</v>
      </c>
      <c r="E67" s="353"/>
      <c r="F67" s="353"/>
      <c r="G67" s="353"/>
      <c r="H67" s="353"/>
      <c r="I67" s="353"/>
      <c r="J67" s="353"/>
      <c r="K67" s="234"/>
    </row>
    <row r="68" spans="2:11" ht="15" customHeight="1">
      <c r="B68" s="233"/>
      <c r="C68" s="238"/>
      <c r="D68" s="353" t="s">
        <v>934</v>
      </c>
      <c r="E68" s="353"/>
      <c r="F68" s="353"/>
      <c r="G68" s="353"/>
      <c r="H68" s="353"/>
      <c r="I68" s="353"/>
      <c r="J68" s="353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351" t="s">
        <v>83</v>
      </c>
      <c r="D73" s="351"/>
      <c r="E73" s="351"/>
      <c r="F73" s="351"/>
      <c r="G73" s="351"/>
      <c r="H73" s="351"/>
      <c r="I73" s="351"/>
      <c r="J73" s="351"/>
      <c r="K73" s="251"/>
    </row>
    <row r="74" spans="2:11" ht="17.25" customHeight="1">
      <c r="B74" s="250"/>
      <c r="C74" s="252" t="s">
        <v>935</v>
      </c>
      <c r="D74" s="252"/>
      <c r="E74" s="252"/>
      <c r="F74" s="252" t="s">
        <v>936</v>
      </c>
      <c r="G74" s="253"/>
      <c r="H74" s="252" t="s">
        <v>120</v>
      </c>
      <c r="I74" s="252" t="s">
        <v>57</v>
      </c>
      <c r="J74" s="252" t="s">
        <v>937</v>
      </c>
      <c r="K74" s="251"/>
    </row>
    <row r="75" spans="2:11" ht="17.25" customHeight="1">
      <c r="B75" s="250"/>
      <c r="C75" s="254" t="s">
        <v>938</v>
      </c>
      <c r="D75" s="254"/>
      <c r="E75" s="254"/>
      <c r="F75" s="255" t="s">
        <v>939</v>
      </c>
      <c r="G75" s="256"/>
      <c r="H75" s="254"/>
      <c r="I75" s="254"/>
      <c r="J75" s="254" t="s">
        <v>940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53</v>
      </c>
      <c r="D77" s="257"/>
      <c r="E77" s="257"/>
      <c r="F77" s="259" t="s">
        <v>941</v>
      </c>
      <c r="G77" s="258"/>
      <c r="H77" s="240" t="s">
        <v>942</v>
      </c>
      <c r="I77" s="240" t="s">
        <v>943</v>
      </c>
      <c r="J77" s="240">
        <v>20</v>
      </c>
      <c r="K77" s="251"/>
    </row>
    <row r="78" spans="2:11" ht="15" customHeight="1">
      <c r="B78" s="250"/>
      <c r="C78" s="240" t="s">
        <v>944</v>
      </c>
      <c r="D78" s="240"/>
      <c r="E78" s="240"/>
      <c r="F78" s="259" t="s">
        <v>941</v>
      </c>
      <c r="G78" s="258"/>
      <c r="H78" s="240" t="s">
        <v>945</v>
      </c>
      <c r="I78" s="240" t="s">
        <v>943</v>
      </c>
      <c r="J78" s="240">
        <v>120</v>
      </c>
      <c r="K78" s="251"/>
    </row>
    <row r="79" spans="2:11" ht="15" customHeight="1">
      <c r="B79" s="260"/>
      <c r="C79" s="240" t="s">
        <v>946</v>
      </c>
      <c r="D79" s="240"/>
      <c r="E79" s="240"/>
      <c r="F79" s="259" t="s">
        <v>947</v>
      </c>
      <c r="G79" s="258"/>
      <c r="H79" s="240" t="s">
        <v>948</v>
      </c>
      <c r="I79" s="240" t="s">
        <v>943</v>
      </c>
      <c r="J79" s="240">
        <v>50</v>
      </c>
      <c r="K79" s="251"/>
    </row>
    <row r="80" spans="2:11" ht="15" customHeight="1">
      <c r="B80" s="260"/>
      <c r="C80" s="240" t="s">
        <v>949</v>
      </c>
      <c r="D80" s="240"/>
      <c r="E80" s="240"/>
      <c r="F80" s="259" t="s">
        <v>941</v>
      </c>
      <c r="G80" s="258"/>
      <c r="H80" s="240" t="s">
        <v>950</v>
      </c>
      <c r="I80" s="240" t="s">
        <v>951</v>
      </c>
      <c r="J80" s="240"/>
      <c r="K80" s="251"/>
    </row>
    <row r="81" spans="2:11" ht="15" customHeight="1">
      <c r="B81" s="260"/>
      <c r="C81" s="261" t="s">
        <v>952</v>
      </c>
      <c r="D81" s="261"/>
      <c r="E81" s="261"/>
      <c r="F81" s="262" t="s">
        <v>947</v>
      </c>
      <c r="G81" s="261"/>
      <c r="H81" s="261" t="s">
        <v>953</v>
      </c>
      <c r="I81" s="261" t="s">
        <v>943</v>
      </c>
      <c r="J81" s="261">
        <v>15</v>
      </c>
      <c r="K81" s="251"/>
    </row>
    <row r="82" spans="2:11" ht="15" customHeight="1">
      <c r="B82" s="260"/>
      <c r="C82" s="261" t="s">
        <v>954</v>
      </c>
      <c r="D82" s="261"/>
      <c r="E82" s="261"/>
      <c r="F82" s="262" t="s">
        <v>947</v>
      </c>
      <c r="G82" s="261"/>
      <c r="H82" s="261" t="s">
        <v>955</v>
      </c>
      <c r="I82" s="261" t="s">
        <v>943</v>
      </c>
      <c r="J82" s="261">
        <v>15</v>
      </c>
      <c r="K82" s="251"/>
    </row>
    <row r="83" spans="2:11" ht="15" customHeight="1">
      <c r="B83" s="260"/>
      <c r="C83" s="261" t="s">
        <v>956</v>
      </c>
      <c r="D83" s="261"/>
      <c r="E83" s="261"/>
      <c r="F83" s="262" t="s">
        <v>947</v>
      </c>
      <c r="G83" s="261"/>
      <c r="H83" s="261" t="s">
        <v>957</v>
      </c>
      <c r="I83" s="261" t="s">
        <v>943</v>
      </c>
      <c r="J83" s="261">
        <v>20</v>
      </c>
      <c r="K83" s="251"/>
    </row>
    <row r="84" spans="2:11" ht="15" customHeight="1">
      <c r="B84" s="260"/>
      <c r="C84" s="261" t="s">
        <v>958</v>
      </c>
      <c r="D84" s="261"/>
      <c r="E84" s="261"/>
      <c r="F84" s="262" t="s">
        <v>947</v>
      </c>
      <c r="G84" s="261"/>
      <c r="H84" s="261" t="s">
        <v>959</v>
      </c>
      <c r="I84" s="261" t="s">
        <v>943</v>
      </c>
      <c r="J84" s="261">
        <v>20</v>
      </c>
      <c r="K84" s="251"/>
    </row>
    <row r="85" spans="2:11" ht="15" customHeight="1">
      <c r="B85" s="260"/>
      <c r="C85" s="240" t="s">
        <v>960</v>
      </c>
      <c r="D85" s="240"/>
      <c r="E85" s="240"/>
      <c r="F85" s="259" t="s">
        <v>947</v>
      </c>
      <c r="G85" s="258"/>
      <c r="H85" s="240" t="s">
        <v>961</v>
      </c>
      <c r="I85" s="240" t="s">
        <v>943</v>
      </c>
      <c r="J85" s="240">
        <v>50</v>
      </c>
      <c r="K85" s="251"/>
    </row>
    <row r="86" spans="2:11" ht="15" customHeight="1">
      <c r="B86" s="260"/>
      <c r="C86" s="240" t="s">
        <v>962</v>
      </c>
      <c r="D86" s="240"/>
      <c r="E86" s="240"/>
      <c r="F86" s="259" t="s">
        <v>947</v>
      </c>
      <c r="G86" s="258"/>
      <c r="H86" s="240" t="s">
        <v>963</v>
      </c>
      <c r="I86" s="240" t="s">
        <v>943</v>
      </c>
      <c r="J86" s="240">
        <v>20</v>
      </c>
      <c r="K86" s="251"/>
    </row>
    <row r="87" spans="2:11" ht="15" customHeight="1">
      <c r="B87" s="260"/>
      <c r="C87" s="240" t="s">
        <v>964</v>
      </c>
      <c r="D87" s="240"/>
      <c r="E87" s="240"/>
      <c r="F87" s="259" t="s">
        <v>947</v>
      </c>
      <c r="G87" s="258"/>
      <c r="H87" s="240" t="s">
        <v>965</v>
      </c>
      <c r="I87" s="240" t="s">
        <v>943</v>
      </c>
      <c r="J87" s="240">
        <v>20</v>
      </c>
      <c r="K87" s="251"/>
    </row>
    <row r="88" spans="2:11" ht="15" customHeight="1">
      <c r="B88" s="260"/>
      <c r="C88" s="240" t="s">
        <v>966</v>
      </c>
      <c r="D88" s="240"/>
      <c r="E88" s="240"/>
      <c r="F88" s="259" t="s">
        <v>947</v>
      </c>
      <c r="G88" s="258"/>
      <c r="H88" s="240" t="s">
        <v>967</v>
      </c>
      <c r="I88" s="240" t="s">
        <v>943</v>
      </c>
      <c r="J88" s="240">
        <v>50</v>
      </c>
      <c r="K88" s="251"/>
    </row>
    <row r="89" spans="2:11" ht="15" customHeight="1">
      <c r="B89" s="260"/>
      <c r="C89" s="240" t="s">
        <v>968</v>
      </c>
      <c r="D89" s="240"/>
      <c r="E89" s="240"/>
      <c r="F89" s="259" t="s">
        <v>947</v>
      </c>
      <c r="G89" s="258"/>
      <c r="H89" s="240" t="s">
        <v>968</v>
      </c>
      <c r="I89" s="240" t="s">
        <v>943</v>
      </c>
      <c r="J89" s="240">
        <v>50</v>
      </c>
      <c r="K89" s="251"/>
    </row>
    <row r="90" spans="2:11" ht="15" customHeight="1">
      <c r="B90" s="260"/>
      <c r="C90" s="240" t="s">
        <v>125</v>
      </c>
      <c r="D90" s="240"/>
      <c r="E90" s="240"/>
      <c r="F90" s="259" t="s">
        <v>947</v>
      </c>
      <c r="G90" s="258"/>
      <c r="H90" s="240" t="s">
        <v>969</v>
      </c>
      <c r="I90" s="240" t="s">
        <v>943</v>
      </c>
      <c r="J90" s="240">
        <v>255</v>
      </c>
      <c r="K90" s="251"/>
    </row>
    <row r="91" spans="2:11" ht="15" customHeight="1">
      <c r="B91" s="260"/>
      <c r="C91" s="240" t="s">
        <v>970</v>
      </c>
      <c r="D91" s="240"/>
      <c r="E91" s="240"/>
      <c r="F91" s="259" t="s">
        <v>941</v>
      </c>
      <c r="G91" s="258"/>
      <c r="H91" s="240" t="s">
        <v>971</v>
      </c>
      <c r="I91" s="240" t="s">
        <v>972</v>
      </c>
      <c r="J91" s="240"/>
      <c r="K91" s="251"/>
    </row>
    <row r="92" spans="2:11" ht="15" customHeight="1">
      <c r="B92" s="260"/>
      <c r="C92" s="240" t="s">
        <v>973</v>
      </c>
      <c r="D92" s="240"/>
      <c r="E92" s="240"/>
      <c r="F92" s="259" t="s">
        <v>941</v>
      </c>
      <c r="G92" s="258"/>
      <c r="H92" s="240" t="s">
        <v>974</v>
      </c>
      <c r="I92" s="240" t="s">
        <v>975</v>
      </c>
      <c r="J92" s="240"/>
      <c r="K92" s="251"/>
    </row>
    <row r="93" spans="2:11" ht="15" customHeight="1">
      <c r="B93" s="260"/>
      <c r="C93" s="240" t="s">
        <v>976</v>
      </c>
      <c r="D93" s="240"/>
      <c r="E93" s="240"/>
      <c r="F93" s="259" t="s">
        <v>941</v>
      </c>
      <c r="G93" s="258"/>
      <c r="H93" s="240" t="s">
        <v>976</v>
      </c>
      <c r="I93" s="240" t="s">
        <v>975</v>
      </c>
      <c r="J93" s="240"/>
      <c r="K93" s="251"/>
    </row>
    <row r="94" spans="2:11" ht="15" customHeight="1">
      <c r="B94" s="260"/>
      <c r="C94" s="240" t="s">
        <v>38</v>
      </c>
      <c r="D94" s="240"/>
      <c r="E94" s="240"/>
      <c r="F94" s="259" t="s">
        <v>941</v>
      </c>
      <c r="G94" s="258"/>
      <c r="H94" s="240" t="s">
        <v>977</v>
      </c>
      <c r="I94" s="240" t="s">
        <v>975</v>
      </c>
      <c r="J94" s="240"/>
      <c r="K94" s="251"/>
    </row>
    <row r="95" spans="2:11" ht="15" customHeight="1">
      <c r="B95" s="260"/>
      <c r="C95" s="240" t="s">
        <v>48</v>
      </c>
      <c r="D95" s="240"/>
      <c r="E95" s="240"/>
      <c r="F95" s="259" t="s">
        <v>941</v>
      </c>
      <c r="G95" s="258"/>
      <c r="H95" s="240" t="s">
        <v>978</v>
      </c>
      <c r="I95" s="240" t="s">
        <v>975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351" t="s">
        <v>979</v>
      </c>
      <c r="D100" s="351"/>
      <c r="E100" s="351"/>
      <c r="F100" s="351"/>
      <c r="G100" s="351"/>
      <c r="H100" s="351"/>
      <c r="I100" s="351"/>
      <c r="J100" s="351"/>
      <c r="K100" s="251"/>
    </row>
    <row r="101" spans="2:11" ht="17.25" customHeight="1">
      <c r="B101" s="250"/>
      <c r="C101" s="252" t="s">
        <v>935</v>
      </c>
      <c r="D101" s="252"/>
      <c r="E101" s="252"/>
      <c r="F101" s="252" t="s">
        <v>936</v>
      </c>
      <c r="G101" s="253"/>
      <c r="H101" s="252" t="s">
        <v>120</v>
      </c>
      <c r="I101" s="252" t="s">
        <v>57</v>
      </c>
      <c r="J101" s="252" t="s">
        <v>937</v>
      </c>
      <c r="K101" s="251"/>
    </row>
    <row r="102" spans="2:11" ht="17.25" customHeight="1">
      <c r="B102" s="250"/>
      <c r="C102" s="254" t="s">
        <v>938</v>
      </c>
      <c r="D102" s="254"/>
      <c r="E102" s="254"/>
      <c r="F102" s="255" t="s">
        <v>939</v>
      </c>
      <c r="G102" s="256"/>
      <c r="H102" s="254"/>
      <c r="I102" s="254"/>
      <c r="J102" s="254" t="s">
        <v>940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53</v>
      </c>
      <c r="D104" s="257"/>
      <c r="E104" s="257"/>
      <c r="F104" s="259" t="s">
        <v>941</v>
      </c>
      <c r="G104" s="268"/>
      <c r="H104" s="240" t="s">
        <v>980</v>
      </c>
      <c r="I104" s="240" t="s">
        <v>943</v>
      </c>
      <c r="J104" s="240">
        <v>20</v>
      </c>
      <c r="K104" s="251"/>
    </row>
    <row r="105" spans="2:11" ht="15" customHeight="1">
      <c r="B105" s="250"/>
      <c r="C105" s="240" t="s">
        <v>944</v>
      </c>
      <c r="D105" s="240"/>
      <c r="E105" s="240"/>
      <c r="F105" s="259" t="s">
        <v>941</v>
      </c>
      <c r="G105" s="240"/>
      <c r="H105" s="240" t="s">
        <v>980</v>
      </c>
      <c r="I105" s="240" t="s">
        <v>943</v>
      </c>
      <c r="J105" s="240">
        <v>120</v>
      </c>
      <c r="K105" s="251"/>
    </row>
    <row r="106" spans="2:11" ht="15" customHeight="1">
      <c r="B106" s="260"/>
      <c r="C106" s="240" t="s">
        <v>946</v>
      </c>
      <c r="D106" s="240"/>
      <c r="E106" s="240"/>
      <c r="F106" s="259" t="s">
        <v>947</v>
      </c>
      <c r="G106" s="240"/>
      <c r="H106" s="240" t="s">
        <v>980</v>
      </c>
      <c r="I106" s="240" t="s">
        <v>943</v>
      </c>
      <c r="J106" s="240">
        <v>50</v>
      </c>
      <c r="K106" s="251"/>
    </row>
    <row r="107" spans="2:11" ht="15" customHeight="1">
      <c r="B107" s="260"/>
      <c r="C107" s="240" t="s">
        <v>949</v>
      </c>
      <c r="D107" s="240"/>
      <c r="E107" s="240"/>
      <c r="F107" s="259" t="s">
        <v>941</v>
      </c>
      <c r="G107" s="240"/>
      <c r="H107" s="240" t="s">
        <v>980</v>
      </c>
      <c r="I107" s="240" t="s">
        <v>951</v>
      </c>
      <c r="J107" s="240"/>
      <c r="K107" s="251"/>
    </row>
    <row r="108" spans="2:11" ht="15" customHeight="1">
      <c r="B108" s="260"/>
      <c r="C108" s="240" t="s">
        <v>960</v>
      </c>
      <c r="D108" s="240"/>
      <c r="E108" s="240"/>
      <c r="F108" s="259" t="s">
        <v>947</v>
      </c>
      <c r="G108" s="240"/>
      <c r="H108" s="240" t="s">
        <v>980</v>
      </c>
      <c r="I108" s="240" t="s">
        <v>943</v>
      </c>
      <c r="J108" s="240">
        <v>50</v>
      </c>
      <c r="K108" s="251"/>
    </row>
    <row r="109" spans="2:11" ht="15" customHeight="1">
      <c r="B109" s="260"/>
      <c r="C109" s="240" t="s">
        <v>968</v>
      </c>
      <c r="D109" s="240"/>
      <c r="E109" s="240"/>
      <c r="F109" s="259" t="s">
        <v>947</v>
      </c>
      <c r="G109" s="240"/>
      <c r="H109" s="240" t="s">
        <v>980</v>
      </c>
      <c r="I109" s="240" t="s">
        <v>943</v>
      </c>
      <c r="J109" s="240">
        <v>50</v>
      </c>
      <c r="K109" s="251"/>
    </row>
    <row r="110" spans="2:11" ht="15" customHeight="1">
      <c r="B110" s="260"/>
      <c r="C110" s="240" t="s">
        <v>966</v>
      </c>
      <c r="D110" s="240"/>
      <c r="E110" s="240"/>
      <c r="F110" s="259" t="s">
        <v>947</v>
      </c>
      <c r="G110" s="240"/>
      <c r="H110" s="240" t="s">
        <v>980</v>
      </c>
      <c r="I110" s="240" t="s">
        <v>943</v>
      </c>
      <c r="J110" s="240">
        <v>50</v>
      </c>
      <c r="K110" s="251"/>
    </row>
    <row r="111" spans="2:11" ht="15" customHeight="1">
      <c r="B111" s="260"/>
      <c r="C111" s="240" t="s">
        <v>53</v>
      </c>
      <c r="D111" s="240"/>
      <c r="E111" s="240"/>
      <c r="F111" s="259" t="s">
        <v>941</v>
      </c>
      <c r="G111" s="240"/>
      <c r="H111" s="240" t="s">
        <v>981</v>
      </c>
      <c r="I111" s="240" t="s">
        <v>943</v>
      </c>
      <c r="J111" s="240">
        <v>20</v>
      </c>
      <c r="K111" s="251"/>
    </row>
    <row r="112" spans="2:11" ht="15" customHeight="1">
      <c r="B112" s="260"/>
      <c r="C112" s="240" t="s">
        <v>982</v>
      </c>
      <c r="D112" s="240"/>
      <c r="E112" s="240"/>
      <c r="F112" s="259" t="s">
        <v>941</v>
      </c>
      <c r="G112" s="240"/>
      <c r="H112" s="240" t="s">
        <v>983</v>
      </c>
      <c r="I112" s="240" t="s">
        <v>943</v>
      </c>
      <c r="J112" s="240">
        <v>120</v>
      </c>
      <c r="K112" s="251"/>
    </row>
    <row r="113" spans="2:11" ht="15" customHeight="1">
      <c r="B113" s="260"/>
      <c r="C113" s="240" t="s">
        <v>38</v>
      </c>
      <c r="D113" s="240"/>
      <c r="E113" s="240"/>
      <c r="F113" s="259" t="s">
        <v>941</v>
      </c>
      <c r="G113" s="240"/>
      <c r="H113" s="240" t="s">
        <v>984</v>
      </c>
      <c r="I113" s="240" t="s">
        <v>975</v>
      </c>
      <c r="J113" s="240"/>
      <c r="K113" s="251"/>
    </row>
    <row r="114" spans="2:11" ht="15" customHeight="1">
      <c r="B114" s="260"/>
      <c r="C114" s="240" t="s">
        <v>48</v>
      </c>
      <c r="D114" s="240"/>
      <c r="E114" s="240"/>
      <c r="F114" s="259" t="s">
        <v>941</v>
      </c>
      <c r="G114" s="240"/>
      <c r="H114" s="240" t="s">
        <v>985</v>
      </c>
      <c r="I114" s="240" t="s">
        <v>975</v>
      </c>
      <c r="J114" s="240"/>
      <c r="K114" s="251"/>
    </row>
    <row r="115" spans="2:11" ht="15" customHeight="1">
      <c r="B115" s="260"/>
      <c r="C115" s="240" t="s">
        <v>57</v>
      </c>
      <c r="D115" s="240"/>
      <c r="E115" s="240"/>
      <c r="F115" s="259" t="s">
        <v>941</v>
      </c>
      <c r="G115" s="240"/>
      <c r="H115" s="240" t="s">
        <v>986</v>
      </c>
      <c r="I115" s="240" t="s">
        <v>987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6"/>
      <c r="D117" s="236"/>
      <c r="E117" s="236"/>
      <c r="F117" s="271"/>
      <c r="G117" s="236"/>
      <c r="H117" s="236"/>
      <c r="I117" s="236"/>
      <c r="J117" s="236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350" t="s">
        <v>988</v>
      </c>
      <c r="D120" s="350"/>
      <c r="E120" s="350"/>
      <c r="F120" s="350"/>
      <c r="G120" s="350"/>
      <c r="H120" s="350"/>
      <c r="I120" s="350"/>
      <c r="J120" s="350"/>
      <c r="K120" s="276"/>
    </row>
    <row r="121" spans="2:11" ht="17.25" customHeight="1">
      <c r="B121" s="277"/>
      <c r="C121" s="252" t="s">
        <v>935</v>
      </c>
      <c r="D121" s="252"/>
      <c r="E121" s="252"/>
      <c r="F121" s="252" t="s">
        <v>936</v>
      </c>
      <c r="G121" s="253"/>
      <c r="H121" s="252" t="s">
        <v>120</v>
      </c>
      <c r="I121" s="252" t="s">
        <v>57</v>
      </c>
      <c r="J121" s="252" t="s">
        <v>937</v>
      </c>
      <c r="K121" s="278"/>
    </row>
    <row r="122" spans="2:11" ht="17.25" customHeight="1">
      <c r="B122" s="277"/>
      <c r="C122" s="254" t="s">
        <v>938</v>
      </c>
      <c r="D122" s="254"/>
      <c r="E122" s="254"/>
      <c r="F122" s="255" t="s">
        <v>939</v>
      </c>
      <c r="G122" s="256"/>
      <c r="H122" s="254"/>
      <c r="I122" s="254"/>
      <c r="J122" s="254" t="s">
        <v>940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944</v>
      </c>
      <c r="D124" s="257"/>
      <c r="E124" s="257"/>
      <c r="F124" s="259" t="s">
        <v>941</v>
      </c>
      <c r="G124" s="240"/>
      <c r="H124" s="240" t="s">
        <v>980</v>
      </c>
      <c r="I124" s="240" t="s">
        <v>943</v>
      </c>
      <c r="J124" s="240">
        <v>120</v>
      </c>
      <c r="K124" s="281"/>
    </row>
    <row r="125" spans="2:11" ht="15" customHeight="1">
      <c r="B125" s="279"/>
      <c r="C125" s="240" t="s">
        <v>989</v>
      </c>
      <c r="D125" s="240"/>
      <c r="E125" s="240"/>
      <c r="F125" s="259" t="s">
        <v>941</v>
      </c>
      <c r="G125" s="240"/>
      <c r="H125" s="240" t="s">
        <v>990</v>
      </c>
      <c r="I125" s="240" t="s">
        <v>943</v>
      </c>
      <c r="J125" s="240" t="s">
        <v>991</v>
      </c>
      <c r="K125" s="281"/>
    </row>
    <row r="126" spans="2:11" ht="15" customHeight="1">
      <c r="B126" s="279"/>
      <c r="C126" s="240" t="s">
        <v>890</v>
      </c>
      <c r="D126" s="240"/>
      <c r="E126" s="240"/>
      <c r="F126" s="259" t="s">
        <v>941</v>
      </c>
      <c r="G126" s="240"/>
      <c r="H126" s="240" t="s">
        <v>992</v>
      </c>
      <c r="I126" s="240" t="s">
        <v>943</v>
      </c>
      <c r="J126" s="240" t="s">
        <v>991</v>
      </c>
      <c r="K126" s="281"/>
    </row>
    <row r="127" spans="2:11" ht="15" customHeight="1">
      <c r="B127" s="279"/>
      <c r="C127" s="240" t="s">
        <v>952</v>
      </c>
      <c r="D127" s="240"/>
      <c r="E127" s="240"/>
      <c r="F127" s="259" t="s">
        <v>947</v>
      </c>
      <c r="G127" s="240"/>
      <c r="H127" s="240" t="s">
        <v>953</v>
      </c>
      <c r="I127" s="240" t="s">
        <v>943</v>
      </c>
      <c r="J127" s="240">
        <v>15</v>
      </c>
      <c r="K127" s="281"/>
    </row>
    <row r="128" spans="2:11" ht="15" customHeight="1">
      <c r="B128" s="279"/>
      <c r="C128" s="261" t="s">
        <v>954</v>
      </c>
      <c r="D128" s="261"/>
      <c r="E128" s="261"/>
      <c r="F128" s="262" t="s">
        <v>947</v>
      </c>
      <c r="G128" s="261"/>
      <c r="H128" s="261" t="s">
        <v>955</v>
      </c>
      <c r="I128" s="261" t="s">
        <v>943</v>
      </c>
      <c r="J128" s="261">
        <v>15</v>
      </c>
      <c r="K128" s="281"/>
    </row>
    <row r="129" spans="2:11" ht="15" customHeight="1">
      <c r="B129" s="279"/>
      <c r="C129" s="261" t="s">
        <v>956</v>
      </c>
      <c r="D129" s="261"/>
      <c r="E129" s="261"/>
      <c r="F129" s="262" t="s">
        <v>947</v>
      </c>
      <c r="G129" s="261"/>
      <c r="H129" s="261" t="s">
        <v>957</v>
      </c>
      <c r="I129" s="261" t="s">
        <v>943</v>
      </c>
      <c r="J129" s="261">
        <v>20</v>
      </c>
      <c r="K129" s="281"/>
    </row>
    <row r="130" spans="2:11" ht="15" customHeight="1">
      <c r="B130" s="279"/>
      <c r="C130" s="261" t="s">
        <v>958</v>
      </c>
      <c r="D130" s="261"/>
      <c r="E130" s="261"/>
      <c r="F130" s="262" t="s">
        <v>947</v>
      </c>
      <c r="G130" s="261"/>
      <c r="H130" s="261" t="s">
        <v>959</v>
      </c>
      <c r="I130" s="261" t="s">
        <v>943</v>
      </c>
      <c r="J130" s="261">
        <v>20</v>
      </c>
      <c r="K130" s="281"/>
    </row>
    <row r="131" spans="2:11" ht="15" customHeight="1">
      <c r="B131" s="279"/>
      <c r="C131" s="240" t="s">
        <v>946</v>
      </c>
      <c r="D131" s="240"/>
      <c r="E131" s="240"/>
      <c r="F131" s="259" t="s">
        <v>947</v>
      </c>
      <c r="G131" s="240"/>
      <c r="H131" s="240" t="s">
        <v>980</v>
      </c>
      <c r="I131" s="240" t="s">
        <v>943</v>
      </c>
      <c r="J131" s="240">
        <v>50</v>
      </c>
      <c r="K131" s="281"/>
    </row>
    <row r="132" spans="2:11" ht="15" customHeight="1">
      <c r="B132" s="279"/>
      <c r="C132" s="240" t="s">
        <v>960</v>
      </c>
      <c r="D132" s="240"/>
      <c r="E132" s="240"/>
      <c r="F132" s="259" t="s">
        <v>947</v>
      </c>
      <c r="G132" s="240"/>
      <c r="H132" s="240" t="s">
        <v>980</v>
      </c>
      <c r="I132" s="240" t="s">
        <v>943</v>
      </c>
      <c r="J132" s="240">
        <v>50</v>
      </c>
      <c r="K132" s="281"/>
    </row>
    <row r="133" spans="2:11" ht="15" customHeight="1">
      <c r="B133" s="279"/>
      <c r="C133" s="240" t="s">
        <v>966</v>
      </c>
      <c r="D133" s="240"/>
      <c r="E133" s="240"/>
      <c r="F133" s="259" t="s">
        <v>947</v>
      </c>
      <c r="G133" s="240"/>
      <c r="H133" s="240" t="s">
        <v>980</v>
      </c>
      <c r="I133" s="240" t="s">
        <v>943</v>
      </c>
      <c r="J133" s="240">
        <v>50</v>
      </c>
      <c r="K133" s="281"/>
    </row>
    <row r="134" spans="2:11" ht="15" customHeight="1">
      <c r="B134" s="279"/>
      <c r="C134" s="240" t="s">
        <v>968</v>
      </c>
      <c r="D134" s="240"/>
      <c r="E134" s="240"/>
      <c r="F134" s="259" t="s">
        <v>947</v>
      </c>
      <c r="G134" s="240"/>
      <c r="H134" s="240" t="s">
        <v>980</v>
      </c>
      <c r="I134" s="240" t="s">
        <v>943</v>
      </c>
      <c r="J134" s="240">
        <v>50</v>
      </c>
      <c r="K134" s="281"/>
    </row>
    <row r="135" spans="2:11" ht="15" customHeight="1">
      <c r="B135" s="279"/>
      <c r="C135" s="240" t="s">
        <v>125</v>
      </c>
      <c r="D135" s="240"/>
      <c r="E135" s="240"/>
      <c r="F135" s="259" t="s">
        <v>947</v>
      </c>
      <c r="G135" s="240"/>
      <c r="H135" s="240" t="s">
        <v>993</v>
      </c>
      <c r="I135" s="240" t="s">
        <v>943</v>
      </c>
      <c r="J135" s="240">
        <v>255</v>
      </c>
      <c r="K135" s="281"/>
    </row>
    <row r="136" spans="2:11" ht="15" customHeight="1">
      <c r="B136" s="279"/>
      <c r="C136" s="240" t="s">
        <v>970</v>
      </c>
      <c r="D136" s="240"/>
      <c r="E136" s="240"/>
      <c r="F136" s="259" t="s">
        <v>941</v>
      </c>
      <c r="G136" s="240"/>
      <c r="H136" s="240" t="s">
        <v>994</v>
      </c>
      <c r="I136" s="240" t="s">
        <v>972</v>
      </c>
      <c r="J136" s="240"/>
      <c r="K136" s="281"/>
    </row>
    <row r="137" spans="2:11" ht="15" customHeight="1">
      <c r="B137" s="279"/>
      <c r="C137" s="240" t="s">
        <v>973</v>
      </c>
      <c r="D137" s="240"/>
      <c r="E137" s="240"/>
      <c r="F137" s="259" t="s">
        <v>941</v>
      </c>
      <c r="G137" s="240"/>
      <c r="H137" s="240" t="s">
        <v>995</v>
      </c>
      <c r="I137" s="240" t="s">
        <v>975</v>
      </c>
      <c r="J137" s="240"/>
      <c r="K137" s="281"/>
    </row>
    <row r="138" spans="2:11" ht="15" customHeight="1">
      <c r="B138" s="279"/>
      <c r="C138" s="240" t="s">
        <v>976</v>
      </c>
      <c r="D138" s="240"/>
      <c r="E138" s="240"/>
      <c r="F138" s="259" t="s">
        <v>941</v>
      </c>
      <c r="G138" s="240"/>
      <c r="H138" s="240" t="s">
        <v>976</v>
      </c>
      <c r="I138" s="240" t="s">
        <v>975</v>
      </c>
      <c r="J138" s="240"/>
      <c r="K138" s="281"/>
    </row>
    <row r="139" spans="2:11" ht="15" customHeight="1">
      <c r="B139" s="279"/>
      <c r="C139" s="240" t="s">
        <v>38</v>
      </c>
      <c r="D139" s="240"/>
      <c r="E139" s="240"/>
      <c r="F139" s="259" t="s">
        <v>941</v>
      </c>
      <c r="G139" s="240"/>
      <c r="H139" s="240" t="s">
        <v>996</v>
      </c>
      <c r="I139" s="240" t="s">
        <v>975</v>
      </c>
      <c r="J139" s="240"/>
      <c r="K139" s="281"/>
    </row>
    <row r="140" spans="2:11" ht="15" customHeight="1">
      <c r="B140" s="279"/>
      <c r="C140" s="240" t="s">
        <v>997</v>
      </c>
      <c r="D140" s="240"/>
      <c r="E140" s="240"/>
      <c r="F140" s="259" t="s">
        <v>941</v>
      </c>
      <c r="G140" s="240"/>
      <c r="H140" s="240" t="s">
        <v>998</v>
      </c>
      <c r="I140" s="240" t="s">
        <v>975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6"/>
      <c r="C142" s="236"/>
      <c r="D142" s="236"/>
      <c r="E142" s="236"/>
      <c r="F142" s="271"/>
      <c r="G142" s="236"/>
      <c r="H142" s="236"/>
      <c r="I142" s="236"/>
      <c r="J142" s="236"/>
      <c r="K142" s="236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351" t="s">
        <v>999</v>
      </c>
      <c r="D145" s="351"/>
      <c r="E145" s="351"/>
      <c r="F145" s="351"/>
      <c r="G145" s="351"/>
      <c r="H145" s="351"/>
      <c r="I145" s="351"/>
      <c r="J145" s="351"/>
      <c r="K145" s="251"/>
    </row>
    <row r="146" spans="2:11" ht="17.25" customHeight="1">
      <c r="B146" s="250"/>
      <c r="C146" s="252" t="s">
        <v>935</v>
      </c>
      <c r="D146" s="252"/>
      <c r="E146" s="252"/>
      <c r="F146" s="252" t="s">
        <v>936</v>
      </c>
      <c r="G146" s="253"/>
      <c r="H146" s="252" t="s">
        <v>120</v>
      </c>
      <c r="I146" s="252" t="s">
        <v>57</v>
      </c>
      <c r="J146" s="252" t="s">
        <v>937</v>
      </c>
      <c r="K146" s="251"/>
    </row>
    <row r="147" spans="2:11" ht="17.25" customHeight="1">
      <c r="B147" s="250"/>
      <c r="C147" s="254" t="s">
        <v>938</v>
      </c>
      <c r="D147" s="254"/>
      <c r="E147" s="254"/>
      <c r="F147" s="255" t="s">
        <v>939</v>
      </c>
      <c r="G147" s="256"/>
      <c r="H147" s="254"/>
      <c r="I147" s="254"/>
      <c r="J147" s="254" t="s">
        <v>940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944</v>
      </c>
      <c r="D149" s="240"/>
      <c r="E149" s="240"/>
      <c r="F149" s="286" t="s">
        <v>941</v>
      </c>
      <c r="G149" s="240"/>
      <c r="H149" s="285" t="s">
        <v>980</v>
      </c>
      <c r="I149" s="285" t="s">
        <v>943</v>
      </c>
      <c r="J149" s="285">
        <v>120</v>
      </c>
      <c r="K149" s="281"/>
    </row>
    <row r="150" spans="2:11" ht="15" customHeight="1">
      <c r="B150" s="260"/>
      <c r="C150" s="285" t="s">
        <v>989</v>
      </c>
      <c r="D150" s="240"/>
      <c r="E150" s="240"/>
      <c r="F150" s="286" t="s">
        <v>941</v>
      </c>
      <c r="G150" s="240"/>
      <c r="H150" s="285" t="s">
        <v>1000</v>
      </c>
      <c r="I150" s="285" t="s">
        <v>943</v>
      </c>
      <c r="J150" s="285" t="s">
        <v>991</v>
      </c>
      <c r="K150" s="281"/>
    </row>
    <row r="151" spans="2:11" ht="15" customHeight="1">
      <c r="B151" s="260"/>
      <c r="C151" s="285" t="s">
        <v>890</v>
      </c>
      <c r="D151" s="240"/>
      <c r="E151" s="240"/>
      <c r="F151" s="286" t="s">
        <v>941</v>
      </c>
      <c r="G151" s="240"/>
      <c r="H151" s="285" t="s">
        <v>1001</v>
      </c>
      <c r="I151" s="285" t="s">
        <v>943</v>
      </c>
      <c r="J151" s="285" t="s">
        <v>991</v>
      </c>
      <c r="K151" s="281"/>
    </row>
    <row r="152" spans="2:11" ht="15" customHeight="1">
      <c r="B152" s="260"/>
      <c r="C152" s="285" t="s">
        <v>946</v>
      </c>
      <c r="D152" s="240"/>
      <c r="E152" s="240"/>
      <c r="F152" s="286" t="s">
        <v>947</v>
      </c>
      <c r="G152" s="240"/>
      <c r="H152" s="285" t="s">
        <v>980</v>
      </c>
      <c r="I152" s="285" t="s">
        <v>943</v>
      </c>
      <c r="J152" s="285">
        <v>50</v>
      </c>
      <c r="K152" s="281"/>
    </row>
    <row r="153" spans="2:11" ht="15" customHeight="1">
      <c r="B153" s="260"/>
      <c r="C153" s="285" t="s">
        <v>949</v>
      </c>
      <c r="D153" s="240"/>
      <c r="E153" s="240"/>
      <c r="F153" s="286" t="s">
        <v>941</v>
      </c>
      <c r="G153" s="240"/>
      <c r="H153" s="285" t="s">
        <v>980</v>
      </c>
      <c r="I153" s="285" t="s">
        <v>951</v>
      </c>
      <c r="J153" s="285"/>
      <c r="K153" s="281"/>
    </row>
    <row r="154" spans="2:11" ht="15" customHeight="1">
      <c r="B154" s="260"/>
      <c r="C154" s="285" t="s">
        <v>960</v>
      </c>
      <c r="D154" s="240"/>
      <c r="E154" s="240"/>
      <c r="F154" s="286" t="s">
        <v>947</v>
      </c>
      <c r="G154" s="240"/>
      <c r="H154" s="285" t="s">
        <v>980</v>
      </c>
      <c r="I154" s="285" t="s">
        <v>943</v>
      </c>
      <c r="J154" s="285">
        <v>50</v>
      </c>
      <c r="K154" s="281"/>
    </row>
    <row r="155" spans="2:11" ht="15" customHeight="1">
      <c r="B155" s="260"/>
      <c r="C155" s="285" t="s">
        <v>968</v>
      </c>
      <c r="D155" s="240"/>
      <c r="E155" s="240"/>
      <c r="F155" s="286" t="s">
        <v>947</v>
      </c>
      <c r="G155" s="240"/>
      <c r="H155" s="285" t="s">
        <v>980</v>
      </c>
      <c r="I155" s="285" t="s">
        <v>943</v>
      </c>
      <c r="J155" s="285">
        <v>50</v>
      </c>
      <c r="K155" s="281"/>
    </row>
    <row r="156" spans="2:11" ht="15" customHeight="1">
      <c r="B156" s="260"/>
      <c r="C156" s="285" t="s">
        <v>966</v>
      </c>
      <c r="D156" s="240"/>
      <c r="E156" s="240"/>
      <c r="F156" s="286" t="s">
        <v>947</v>
      </c>
      <c r="G156" s="240"/>
      <c r="H156" s="285" t="s">
        <v>980</v>
      </c>
      <c r="I156" s="285" t="s">
        <v>943</v>
      </c>
      <c r="J156" s="285">
        <v>50</v>
      </c>
      <c r="K156" s="281"/>
    </row>
    <row r="157" spans="2:11" ht="15" customHeight="1">
      <c r="B157" s="260"/>
      <c r="C157" s="285" t="s">
        <v>87</v>
      </c>
      <c r="D157" s="240"/>
      <c r="E157" s="240"/>
      <c r="F157" s="286" t="s">
        <v>941</v>
      </c>
      <c r="G157" s="240"/>
      <c r="H157" s="285" t="s">
        <v>1002</v>
      </c>
      <c r="I157" s="285" t="s">
        <v>943</v>
      </c>
      <c r="J157" s="285" t="s">
        <v>1003</v>
      </c>
      <c r="K157" s="281"/>
    </row>
    <row r="158" spans="2:11" ht="15" customHeight="1">
      <c r="B158" s="260"/>
      <c r="C158" s="285" t="s">
        <v>1004</v>
      </c>
      <c r="D158" s="240"/>
      <c r="E158" s="240"/>
      <c r="F158" s="286" t="s">
        <v>941</v>
      </c>
      <c r="G158" s="240"/>
      <c r="H158" s="285" t="s">
        <v>1005</v>
      </c>
      <c r="I158" s="285" t="s">
        <v>975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6"/>
      <c r="C160" s="240"/>
      <c r="D160" s="240"/>
      <c r="E160" s="240"/>
      <c r="F160" s="259"/>
      <c r="G160" s="240"/>
      <c r="H160" s="240"/>
      <c r="I160" s="240"/>
      <c r="J160" s="240"/>
      <c r="K160" s="236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8"/>
      <c r="C162" s="229"/>
      <c r="D162" s="229"/>
      <c r="E162" s="229"/>
      <c r="F162" s="229"/>
      <c r="G162" s="229"/>
      <c r="H162" s="229"/>
      <c r="I162" s="229"/>
      <c r="J162" s="229"/>
      <c r="K162" s="230"/>
    </row>
    <row r="163" spans="2:11" ht="45" customHeight="1">
      <c r="B163" s="231"/>
      <c r="C163" s="350" t="s">
        <v>1006</v>
      </c>
      <c r="D163" s="350"/>
      <c r="E163" s="350"/>
      <c r="F163" s="350"/>
      <c r="G163" s="350"/>
      <c r="H163" s="350"/>
      <c r="I163" s="350"/>
      <c r="J163" s="350"/>
      <c r="K163" s="232"/>
    </row>
    <row r="164" spans="2:11" ht="17.25" customHeight="1">
      <c r="B164" s="231"/>
      <c r="C164" s="252" t="s">
        <v>935</v>
      </c>
      <c r="D164" s="252"/>
      <c r="E164" s="252"/>
      <c r="F164" s="252" t="s">
        <v>936</v>
      </c>
      <c r="G164" s="289"/>
      <c r="H164" s="290" t="s">
        <v>120</v>
      </c>
      <c r="I164" s="290" t="s">
        <v>57</v>
      </c>
      <c r="J164" s="252" t="s">
        <v>937</v>
      </c>
      <c r="K164" s="232"/>
    </row>
    <row r="165" spans="2:11" ht="17.25" customHeight="1">
      <c r="B165" s="233"/>
      <c r="C165" s="254" t="s">
        <v>938</v>
      </c>
      <c r="D165" s="254"/>
      <c r="E165" s="254"/>
      <c r="F165" s="255" t="s">
        <v>939</v>
      </c>
      <c r="G165" s="291"/>
      <c r="H165" s="292"/>
      <c r="I165" s="292"/>
      <c r="J165" s="254" t="s">
        <v>940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944</v>
      </c>
      <c r="D167" s="240"/>
      <c r="E167" s="240"/>
      <c r="F167" s="259" t="s">
        <v>941</v>
      </c>
      <c r="G167" s="240"/>
      <c r="H167" s="240" t="s">
        <v>980</v>
      </c>
      <c r="I167" s="240" t="s">
        <v>943</v>
      </c>
      <c r="J167" s="240">
        <v>120</v>
      </c>
      <c r="K167" s="281"/>
    </row>
    <row r="168" spans="2:11" ht="15" customHeight="1">
      <c r="B168" s="260"/>
      <c r="C168" s="240" t="s">
        <v>989</v>
      </c>
      <c r="D168" s="240"/>
      <c r="E168" s="240"/>
      <c r="F168" s="259" t="s">
        <v>941</v>
      </c>
      <c r="G168" s="240"/>
      <c r="H168" s="240" t="s">
        <v>990</v>
      </c>
      <c r="I168" s="240" t="s">
        <v>943</v>
      </c>
      <c r="J168" s="240" t="s">
        <v>991</v>
      </c>
      <c r="K168" s="281"/>
    </row>
    <row r="169" spans="2:11" ht="15" customHeight="1">
      <c r="B169" s="260"/>
      <c r="C169" s="240" t="s">
        <v>890</v>
      </c>
      <c r="D169" s="240"/>
      <c r="E169" s="240"/>
      <c r="F169" s="259" t="s">
        <v>941</v>
      </c>
      <c r="G169" s="240"/>
      <c r="H169" s="240" t="s">
        <v>1007</v>
      </c>
      <c r="I169" s="240" t="s">
        <v>943</v>
      </c>
      <c r="J169" s="240" t="s">
        <v>991</v>
      </c>
      <c r="K169" s="281"/>
    </row>
    <row r="170" spans="2:11" ht="15" customHeight="1">
      <c r="B170" s="260"/>
      <c r="C170" s="240" t="s">
        <v>946</v>
      </c>
      <c r="D170" s="240"/>
      <c r="E170" s="240"/>
      <c r="F170" s="259" t="s">
        <v>947</v>
      </c>
      <c r="G170" s="240"/>
      <c r="H170" s="240" t="s">
        <v>1007</v>
      </c>
      <c r="I170" s="240" t="s">
        <v>943</v>
      </c>
      <c r="J170" s="240">
        <v>50</v>
      </c>
      <c r="K170" s="281"/>
    </row>
    <row r="171" spans="2:11" ht="15" customHeight="1">
      <c r="B171" s="260"/>
      <c r="C171" s="240" t="s">
        <v>949</v>
      </c>
      <c r="D171" s="240"/>
      <c r="E171" s="240"/>
      <c r="F171" s="259" t="s">
        <v>941</v>
      </c>
      <c r="G171" s="240"/>
      <c r="H171" s="240" t="s">
        <v>1007</v>
      </c>
      <c r="I171" s="240" t="s">
        <v>951</v>
      </c>
      <c r="J171" s="240"/>
      <c r="K171" s="281"/>
    </row>
    <row r="172" spans="2:11" ht="15" customHeight="1">
      <c r="B172" s="260"/>
      <c r="C172" s="240" t="s">
        <v>960</v>
      </c>
      <c r="D172" s="240"/>
      <c r="E172" s="240"/>
      <c r="F172" s="259" t="s">
        <v>947</v>
      </c>
      <c r="G172" s="240"/>
      <c r="H172" s="240" t="s">
        <v>1007</v>
      </c>
      <c r="I172" s="240" t="s">
        <v>943</v>
      </c>
      <c r="J172" s="240">
        <v>50</v>
      </c>
      <c r="K172" s="281"/>
    </row>
    <row r="173" spans="2:11" ht="15" customHeight="1">
      <c r="B173" s="260"/>
      <c r="C173" s="240" t="s">
        <v>968</v>
      </c>
      <c r="D173" s="240"/>
      <c r="E173" s="240"/>
      <c r="F173" s="259" t="s">
        <v>947</v>
      </c>
      <c r="G173" s="240"/>
      <c r="H173" s="240" t="s">
        <v>1007</v>
      </c>
      <c r="I173" s="240" t="s">
        <v>943</v>
      </c>
      <c r="J173" s="240">
        <v>50</v>
      </c>
      <c r="K173" s="281"/>
    </row>
    <row r="174" spans="2:11" ht="15" customHeight="1">
      <c r="B174" s="260"/>
      <c r="C174" s="240" t="s">
        <v>966</v>
      </c>
      <c r="D174" s="240"/>
      <c r="E174" s="240"/>
      <c r="F174" s="259" t="s">
        <v>947</v>
      </c>
      <c r="G174" s="240"/>
      <c r="H174" s="240" t="s">
        <v>1007</v>
      </c>
      <c r="I174" s="240" t="s">
        <v>943</v>
      </c>
      <c r="J174" s="240">
        <v>50</v>
      </c>
      <c r="K174" s="281"/>
    </row>
    <row r="175" spans="2:11" ht="15" customHeight="1">
      <c r="B175" s="260"/>
      <c r="C175" s="240" t="s">
        <v>119</v>
      </c>
      <c r="D175" s="240"/>
      <c r="E175" s="240"/>
      <c r="F175" s="259" t="s">
        <v>941</v>
      </c>
      <c r="G175" s="240"/>
      <c r="H175" s="240" t="s">
        <v>1008</v>
      </c>
      <c r="I175" s="240" t="s">
        <v>1009</v>
      </c>
      <c r="J175" s="240"/>
      <c r="K175" s="281"/>
    </row>
    <row r="176" spans="2:11" ht="15" customHeight="1">
      <c r="B176" s="260"/>
      <c r="C176" s="240" t="s">
        <v>57</v>
      </c>
      <c r="D176" s="240"/>
      <c r="E176" s="240"/>
      <c r="F176" s="259" t="s">
        <v>941</v>
      </c>
      <c r="G176" s="240"/>
      <c r="H176" s="240" t="s">
        <v>1010</v>
      </c>
      <c r="I176" s="240" t="s">
        <v>1011</v>
      </c>
      <c r="J176" s="240">
        <v>1</v>
      </c>
      <c r="K176" s="281"/>
    </row>
    <row r="177" spans="2:11" ht="15" customHeight="1">
      <c r="B177" s="260"/>
      <c r="C177" s="240" t="s">
        <v>53</v>
      </c>
      <c r="D177" s="240"/>
      <c r="E177" s="240"/>
      <c r="F177" s="259" t="s">
        <v>941</v>
      </c>
      <c r="G177" s="240"/>
      <c r="H177" s="240" t="s">
        <v>1012</v>
      </c>
      <c r="I177" s="240" t="s">
        <v>943</v>
      </c>
      <c r="J177" s="240">
        <v>20</v>
      </c>
      <c r="K177" s="281"/>
    </row>
    <row r="178" spans="2:11" ht="15" customHeight="1">
      <c r="B178" s="260"/>
      <c r="C178" s="240" t="s">
        <v>120</v>
      </c>
      <c r="D178" s="240"/>
      <c r="E178" s="240"/>
      <c r="F178" s="259" t="s">
        <v>941</v>
      </c>
      <c r="G178" s="240"/>
      <c r="H178" s="240" t="s">
        <v>1013</v>
      </c>
      <c r="I178" s="240" t="s">
        <v>943</v>
      </c>
      <c r="J178" s="240">
        <v>255</v>
      </c>
      <c r="K178" s="281"/>
    </row>
    <row r="179" spans="2:11" ht="15" customHeight="1">
      <c r="B179" s="260"/>
      <c r="C179" s="240" t="s">
        <v>121</v>
      </c>
      <c r="D179" s="240"/>
      <c r="E179" s="240"/>
      <c r="F179" s="259" t="s">
        <v>941</v>
      </c>
      <c r="G179" s="240"/>
      <c r="H179" s="240" t="s">
        <v>906</v>
      </c>
      <c r="I179" s="240" t="s">
        <v>943</v>
      </c>
      <c r="J179" s="240">
        <v>10</v>
      </c>
      <c r="K179" s="281"/>
    </row>
    <row r="180" spans="2:11" ht="15" customHeight="1">
      <c r="B180" s="260"/>
      <c r="C180" s="240" t="s">
        <v>122</v>
      </c>
      <c r="D180" s="240"/>
      <c r="E180" s="240"/>
      <c r="F180" s="259" t="s">
        <v>941</v>
      </c>
      <c r="G180" s="240"/>
      <c r="H180" s="240" t="s">
        <v>1014</v>
      </c>
      <c r="I180" s="240" t="s">
        <v>975</v>
      </c>
      <c r="J180" s="240"/>
      <c r="K180" s="281"/>
    </row>
    <row r="181" spans="2:11" ht="15" customHeight="1">
      <c r="B181" s="260"/>
      <c r="C181" s="240" t="s">
        <v>1015</v>
      </c>
      <c r="D181" s="240"/>
      <c r="E181" s="240"/>
      <c r="F181" s="259" t="s">
        <v>941</v>
      </c>
      <c r="G181" s="240"/>
      <c r="H181" s="240" t="s">
        <v>1016</v>
      </c>
      <c r="I181" s="240" t="s">
        <v>975</v>
      </c>
      <c r="J181" s="240"/>
      <c r="K181" s="281"/>
    </row>
    <row r="182" spans="2:11" ht="15" customHeight="1">
      <c r="B182" s="260"/>
      <c r="C182" s="240" t="s">
        <v>1004</v>
      </c>
      <c r="D182" s="240"/>
      <c r="E182" s="240"/>
      <c r="F182" s="259" t="s">
        <v>941</v>
      </c>
      <c r="G182" s="240"/>
      <c r="H182" s="240" t="s">
        <v>1017</v>
      </c>
      <c r="I182" s="240" t="s">
        <v>975</v>
      </c>
      <c r="J182" s="240"/>
      <c r="K182" s="281"/>
    </row>
    <row r="183" spans="2:11" ht="15" customHeight="1">
      <c r="B183" s="260"/>
      <c r="C183" s="240" t="s">
        <v>124</v>
      </c>
      <c r="D183" s="240"/>
      <c r="E183" s="240"/>
      <c r="F183" s="259" t="s">
        <v>947</v>
      </c>
      <c r="G183" s="240"/>
      <c r="H183" s="240" t="s">
        <v>1018</v>
      </c>
      <c r="I183" s="240" t="s">
        <v>943</v>
      </c>
      <c r="J183" s="240">
        <v>50</v>
      </c>
      <c r="K183" s="281"/>
    </row>
    <row r="184" spans="2:11" ht="15" customHeight="1">
      <c r="B184" s="260"/>
      <c r="C184" s="240" t="s">
        <v>1019</v>
      </c>
      <c r="D184" s="240"/>
      <c r="E184" s="240"/>
      <c r="F184" s="259" t="s">
        <v>947</v>
      </c>
      <c r="G184" s="240"/>
      <c r="H184" s="240" t="s">
        <v>1020</v>
      </c>
      <c r="I184" s="240" t="s">
        <v>1021</v>
      </c>
      <c r="J184" s="240"/>
      <c r="K184" s="281"/>
    </row>
    <row r="185" spans="2:11" ht="15" customHeight="1">
      <c r="B185" s="260"/>
      <c r="C185" s="240" t="s">
        <v>1022</v>
      </c>
      <c r="D185" s="240"/>
      <c r="E185" s="240"/>
      <c r="F185" s="259" t="s">
        <v>947</v>
      </c>
      <c r="G185" s="240"/>
      <c r="H185" s="240" t="s">
        <v>1023</v>
      </c>
      <c r="I185" s="240" t="s">
        <v>1021</v>
      </c>
      <c r="J185" s="240"/>
      <c r="K185" s="281"/>
    </row>
    <row r="186" spans="2:11" ht="15" customHeight="1">
      <c r="B186" s="260"/>
      <c r="C186" s="240" t="s">
        <v>1024</v>
      </c>
      <c r="D186" s="240"/>
      <c r="E186" s="240"/>
      <c r="F186" s="259" t="s">
        <v>947</v>
      </c>
      <c r="G186" s="240"/>
      <c r="H186" s="240" t="s">
        <v>1025</v>
      </c>
      <c r="I186" s="240" t="s">
        <v>1021</v>
      </c>
      <c r="J186" s="240"/>
      <c r="K186" s="281"/>
    </row>
    <row r="187" spans="2:11" ht="15" customHeight="1">
      <c r="B187" s="260"/>
      <c r="C187" s="293" t="s">
        <v>1026</v>
      </c>
      <c r="D187" s="240"/>
      <c r="E187" s="240"/>
      <c r="F187" s="259" t="s">
        <v>947</v>
      </c>
      <c r="G187" s="240"/>
      <c r="H187" s="240" t="s">
        <v>1027</v>
      </c>
      <c r="I187" s="240" t="s">
        <v>1028</v>
      </c>
      <c r="J187" s="294" t="s">
        <v>1029</v>
      </c>
      <c r="K187" s="281"/>
    </row>
    <row r="188" spans="2:11" ht="15" customHeight="1">
      <c r="B188" s="260"/>
      <c r="C188" s="245" t="s">
        <v>42</v>
      </c>
      <c r="D188" s="240"/>
      <c r="E188" s="240"/>
      <c r="F188" s="259" t="s">
        <v>941</v>
      </c>
      <c r="G188" s="240"/>
      <c r="H188" s="236" t="s">
        <v>1030</v>
      </c>
      <c r="I188" s="240" t="s">
        <v>1031</v>
      </c>
      <c r="J188" s="240"/>
      <c r="K188" s="281"/>
    </row>
    <row r="189" spans="2:11" ht="15" customHeight="1">
      <c r="B189" s="260"/>
      <c r="C189" s="245" t="s">
        <v>1032</v>
      </c>
      <c r="D189" s="240"/>
      <c r="E189" s="240"/>
      <c r="F189" s="259" t="s">
        <v>941</v>
      </c>
      <c r="G189" s="240"/>
      <c r="H189" s="240" t="s">
        <v>1033</v>
      </c>
      <c r="I189" s="240" t="s">
        <v>975</v>
      </c>
      <c r="J189" s="240"/>
      <c r="K189" s="281"/>
    </row>
    <row r="190" spans="2:11" ht="15" customHeight="1">
      <c r="B190" s="260"/>
      <c r="C190" s="245" t="s">
        <v>1034</v>
      </c>
      <c r="D190" s="240"/>
      <c r="E190" s="240"/>
      <c r="F190" s="259" t="s">
        <v>941</v>
      </c>
      <c r="G190" s="240"/>
      <c r="H190" s="240" t="s">
        <v>1035</v>
      </c>
      <c r="I190" s="240" t="s">
        <v>975</v>
      </c>
      <c r="J190" s="240"/>
      <c r="K190" s="281"/>
    </row>
    <row r="191" spans="2:11" ht="15" customHeight="1">
      <c r="B191" s="260"/>
      <c r="C191" s="245" t="s">
        <v>1036</v>
      </c>
      <c r="D191" s="240"/>
      <c r="E191" s="240"/>
      <c r="F191" s="259" t="s">
        <v>947</v>
      </c>
      <c r="G191" s="240"/>
      <c r="H191" s="240" t="s">
        <v>1037</v>
      </c>
      <c r="I191" s="240" t="s">
        <v>975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6"/>
      <c r="C193" s="240"/>
      <c r="D193" s="240"/>
      <c r="E193" s="240"/>
      <c r="F193" s="259"/>
      <c r="G193" s="240"/>
      <c r="H193" s="240"/>
      <c r="I193" s="240"/>
      <c r="J193" s="240"/>
      <c r="K193" s="236"/>
    </row>
    <row r="194" spans="2:11" ht="18.75" customHeight="1">
      <c r="B194" s="236"/>
      <c r="C194" s="240"/>
      <c r="D194" s="240"/>
      <c r="E194" s="240"/>
      <c r="F194" s="259"/>
      <c r="G194" s="240"/>
      <c r="H194" s="240"/>
      <c r="I194" s="240"/>
      <c r="J194" s="240"/>
      <c r="K194" s="236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8"/>
      <c r="C196" s="229"/>
      <c r="D196" s="229"/>
      <c r="E196" s="229"/>
      <c r="F196" s="229"/>
      <c r="G196" s="229"/>
      <c r="H196" s="229"/>
      <c r="I196" s="229"/>
      <c r="J196" s="229"/>
      <c r="K196" s="230"/>
    </row>
    <row r="197" spans="2:11" ht="22.2">
      <c r="B197" s="231"/>
      <c r="C197" s="350" t="s">
        <v>1038</v>
      </c>
      <c r="D197" s="350"/>
      <c r="E197" s="350"/>
      <c r="F197" s="350"/>
      <c r="G197" s="350"/>
      <c r="H197" s="350"/>
      <c r="I197" s="350"/>
      <c r="J197" s="350"/>
      <c r="K197" s="232"/>
    </row>
    <row r="198" spans="2:11" ht="25.5" customHeight="1">
      <c r="B198" s="231"/>
      <c r="C198" s="296" t="s">
        <v>1039</v>
      </c>
      <c r="D198" s="296"/>
      <c r="E198" s="296"/>
      <c r="F198" s="296" t="s">
        <v>1040</v>
      </c>
      <c r="G198" s="297"/>
      <c r="H198" s="349" t="s">
        <v>1041</v>
      </c>
      <c r="I198" s="349"/>
      <c r="J198" s="349"/>
      <c r="K198" s="232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1031</v>
      </c>
      <c r="D200" s="240"/>
      <c r="E200" s="240"/>
      <c r="F200" s="259" t="s">
        <v>43</v>
      </c>
      <c r="G200" s="240"/>
      <c r="H200" s="347" t="s">
        <v>1042</v>
      </c>
      <c r="I200" s="347"/>
      <c r="J200" s="347"/>
      <c r="K200" s="281"/>
    </row>
    <row r="201" spans="2:11" ht="15" customHeight="1">
      <c r="B201" s="260"/>
      <c r="C201" s="266"/>
      <c r="D201" s="240"/>
      <c r="E201" s="240"/>
      <c r="F201" s="259" t="s">
        <v>44</v>
      </c>
      <c r="G201" s="240"/>
      <c r="H201" s="347" t="s">
        <v>1043</v>
      </c>
      <c r="I201" s="347"/>
      <c r="J201" s="347"/>
      <c r="K201" s="281"/>
    </row>
    <row r="202" spans="2:11" ht="15" customHeight="1">
      <c r="B202" s="260"/>
      <c r="C202" s="266"/>
      <c r="D202" s="240"/>
      <c r="E202" s="240"/>
      <c r="F202" s="259" t="s">
        <v>47</v>
      </c>
      <c r="G202" s="240"/>
      <c r="H202" s="347" t="s">
        <v>1044</v>
      </c>
      <c r="I202" s="347"/>
      <c r="J202" s="347"/>
      <c r="K202" s="281"/>
    </row>
    <row r="203" spans="2:11" ht="15" customHeight="1">
      <c r="B203" s="260"/>
      <c r="C203" s="240"/>
      <c r="D203" s="240"/>
      <c r="E203" s="240"/>
      <c r="F203" s="259" t="s">
        <v>45</v>
      </c>
      <c r="G203" s="240"/>
      <c r="H203" s="347" t="s">
        <v>1045</v>
      </c>
      <c r="I203" s="347"/>
      <c r="J203" s="347"/>
      <c r="K203" s="281"/>
    </row>
    <row r="204" spans="2:11" ht="15" customHeight="1">
      <c r="B204" s="260"/>
      <c r="C204" s="240"/>
      <c r="D204" s="240"/>
      <c r="E204" s="240"/>
      <c r="F204" s="259" t="s">
        <v>46</v>
      </c>
      <c r="G204" s="240"/>
      <c r="H204" s="347" t="s">
        <v>1046</v>
      </c>
      <c r="I204" s="347"/>
      <c r="J204" s="347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987</v>
      </c>
      <c r="D206" s="240"/>
      <c r="E206" s="240"/>
      <c r="F206" s="259" t="s">
        <v>76</v>
      </c>
      <c r="G206" s="240"/>
      <c r="H206" s="347" t="s">
        <v>1047</v>
      </c>
      <c r="I206" s="347"/>
      <c r="J206" s="347"/>
      <c r="K206" s="281"/>
    </row>
    <row r="207" spans="2:11" ht="15" customHeight="1">
      <c r="B207" s="260"/>
      <c r="C207" s="266"/>
      <c r="D207" s="240"/>
      <c r="E207" s="240"/>
      <c r="F207" s="259" t="s">
        <v>884</v>
      </c>
      <c r="G207" s="240"/>
      <c r="H207" s="347" t="s">
        <v>885</v>
      </c>
      <c r="I207" s="347"/>
      <c r="J207" s="347"/>
      <c r="K207" s="281"/>
    </row>
    <row r="208" spans="2:11" ht="15" customHeight="1">
      <c r="B208" s="260"/>
      <c r="C208" s="240"/>
      <c r="D208" s="240"/>
      <c r="E208" s="240"/>
      <c r="F208" s="259" t="s">
        <v>882</v>
      </c>
      <c r="G208" s="240"/>
      <c r="H208" s="347" t="s">
        <v>1048</v>
      </c>
      <c r="I208" s="347"/>
      <c r="J208" s="347"/>
      <c r="K208" s="281"/>
    </row>
    <row r="209" spans="2:11" ht="15" customHeight="1">
      <c r="B209" s="298"/>
      <c r="C209" s="266"/>
      <c r="D209" s="266"/>
      <c r="E209" s="266"/>
      <c r="F209" s="259" t="s">
        <v>886</v>
      </c>
      <c r="G209" s="245"/>
      <c r="H209" s="348" t="s">
        <v>887</v>
      </c>
      <c r="I209" s="348"/>
      <c r="J209" s="348"/>
      <c r="K209" s="299"/>
    </row>
    <row r="210" spans="2:11" ht="15" customHeight="1">
      <c r="B210" s="298"/>
      <c r="C210" s="266"/>
      <c r="D210" s="266"/>
      <c r="E210" s="266"/>
      <c r="F210" s="259" t="s">
        <v>888</v>
      </c>
      <c r="G210" s="245"/>
      <c r="H210" s="348" t="s">
        <v>1049</v>
      </c>
      <c r="I210" s="348"/>
      <c r="J210" s="348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1011</v>
      </c>
      <c r="D212" s="266"/>
      <c r="E212" s="266"/>
      <c r="F212" s="259">
        <v>1</v>
      </c>
      <c r="G212" s="245"/>
      <c r="H212" s="348" t="s">
        <v>1050</v>
      </c>
      <c r="I212" s="348"/>
      <c r="J212" s="348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348" t="s">
        <v>1051</v>
      </c>
      <c r="I213" s="348"/>
      <c r="J213" s="348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348" t="s">
        <v>1052</v>
      </c>
      <c r="I214" s="348"/>
      <c r="J214" s="348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348" t="s">
        <v>1053</v>
      </c>
      <c r="I215" s="348"/>
      <c r="J215" s="348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sheetProtection algorithmName="SHA-512" hashValue="qZ+dglAhPnfhl4/wxQocqefoymJnY12EtrEqhCA/t0x5qhD7pLqpZcJ60D2TsjIoTxhh7JP/CnTA/mWr7AD9+A==" saltValue="dLZreXlYw2GWLekTu8EwV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LAPTOP-PPI6HNC6\uzivatel</dc:creator>
  <cp:keywords/>
  <dc:description/>
  <cp:lastModifiedBy>uzivatel</cp:lastModifiedBy>
  <dcterms:created xsi:type="dcterms:W3CDTF">2018-03-02T18:04:56Z</dcterms:created>
  <dcterms:modified xsi:type="dcterms:W3CDTF">2018-03-02T18:05:01Z</dcterms:modified>
  <cp:category/>
  <cp:version/>
  <cp:contentType/>
  <cp:contentStatus/>
</cp:coreProperties>
</file>