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uba\Desktop\Veřejné zakázky\DOZP Horní Bříza, příspěvková organizace\ZŘ_služby_Úklidové služby_04_2018-03_2021\"/>
    </mc:Choice>
  </mc:AlternateContent>
  <bookViews>
    <workbookView xWindow="0" yWindow="0" windowWidth="24300" windowHeight="7365"/>
  </bookViews>
  <sheets>
    <sheet name="List1" sheetId="1" r:id="rId1"/>
  </sheets>
  <definedNames>
    <definedName name="_xlnm._FilterDatabase" localSheetId="0" hidden="1">List1!$F$1:$F$125</definedName>
    <definedName name="_xlnm.Print_Area" localSheetId="0">List1!$B$1:$I$118</definedName>
  </definedNames>
  <calcPr calcId="162913"/>
  <fileRecoveryPr autoRecover="0"/>
</workbook>
</file>

<file path=xl/calcChain.xml><?xml version="1.0" encoding="utf-8"?>
<calcChain xmlns="http://schemas.openxmlformats.org/spreadsheetml/2006/main">
  <c r="H98" i="1" l="1"/>
  <c r="H97" i="1"/>
  <c r="J46" i="1" l="1"/>
  <c r="K46" i="1" s="1"/>
  <c r="I117" i="1"/>
  <c r="J117" i="1" s="1"/>
  <c r="K117" i="1" s="1"/>
  <c r="I116" i="1"/>
  <c r="J116" i="1" s="1"/>
  <c r="K116" i="1" s="1"/>
  <c r="I115" i="1"/>
  <c r="J115" i="1" s="1"/>
  <c r="K115" i="1" s="1"/>
  <c r="I114" i="1"/>
  <c r="J114" i="1" s="1"/>
  <c r="K114" i="1" s="1"/>
  <c r="I113" i="1"/>
  <c r="J113" i="1" s="1"/>
  <c r="K113" i="1" s="1"/>
  <c r="I112" i="1"/>
  <c r="J112" i="1" s="1"/>
  <c r="K112" i="1" s="1"/>
  <c r="I111" i="1"/>
  <c r="J111" i="1" s="1"/>
  <c r="K111" i="1" s="1"/>
  <c r="I110" i="1"/>
  <c r="J110" i="1" s="1"/>
  <c r="K110" i="1" s="1"/>
  <c r="I109" i="1"/>
  <c r="J109" i="1" s="1"/>
  <c r="K109" i="1" s="1"/>
  <c r="I108" i="1"/>
  <c r="J108" i="1" s="1"/>
  <c r="K108" i="1" s="1"/>
  <c r="I107" i="1"/>
  <c r="J107" i="1" s="1"/>
  <c r="K107" i="1" s="1"/>
  <c r="I106" i="1"/>
  <c r="J106" i="1" s="1"/>
  <c r="K106" i="1" s="1"/>
  <c r="I105" i="1"/>
  <c r="J105" i="1" s="1"/>
  <c r="K105" i="1" s="1"/>
  <c r="I104" i="1"/>
  <c r="J104" i="1" s="1"/>
  <c r="K104" i="1" s="1"/>
  <c r="I103" i="1"/>
  <c r="J103" i="1" s="1"/>
  <c r="K103" i="1" s="1"/>
  <c r="I102" i="1"/>
  <c r="J102" i="1" s="1"/>
  <c r="K102" i="1" s="1"/>
  <c r="I101" i="1"/>
  <c r="J101" i="1" s="1"/>
  <c r="K101" i="1" s="1"/>
  <c r="I99" i="1"/>
  <c r="J99" i="1" s="1"/>
  <c r="K99" i="1" s="1"/>
  <c r="I98" i="1"/>
  <c r="J98" i="1" s="1"/>
  <c r="K98" i="1" s="1"/>
  <c r="I95" i="1"/>
  <c r="J95" i="1" s="1"/>
  <c r="K95" i="1" s="1"/>
  <c r="I94" i="1"/>
  <c r="J94" i="1" s="1"/>
  <c r="K94" i="1" s="1"/>
  <c r="I92" i="1"/>
  <c r="J92" i="1" s="1"/>
  <c r="K92" i="1" s="1"/>
  <c r="I91" i="1"/>
  <c r="J91" i="1" s="1"/>
  <c r="K91" i="1" s="1"/>
  <c r="I90" i="1"/>
  <c r="J90" i="1" s="1"/>
  <c r="K90" i="1" s="1"/>
  <c r="I89" i="1"/>
  <c r="J89" i="1" s="1"/>
  <c r="K89" i="1" s="1"/>
  <c r="I88" i="1"/>
  <c r="J88" i="1" s="1"/>
  <c r="K88" i="1" s="1"/>
  <c r="I87" i="1"/>
  <c r="J87" i="1" s="1"/>
  <c r="K87" i="1" s="1"/>
  <c r="I86" i="1"/>
  <c r="J86" i="1" s="1"/>
  <c r="K86" i="1" s="1"/>
  <c r="I80" i="1"/>
  <c r="J80" i="1" s="1"/>
  <c r="K80" i="1" s="1"/>
  <c r="I79" i="1"/>
  <c r="J79" i="1" s="1"/>
  <c r="K79" i="1" s="1"/>
  <c r="I78" i="1"/>
  <c r="J78" i="1" s="1"/>
  <c r="K78" i="1" s="1"/>
  <c r="I77" i="1"/>
  <c r="J77" i="1" s="1"/>
  <c r="K77" i="1" s="1"/>
  <c r="I76" i="1"/>
  <c r="J76" i="1" s="1"/>
  <c r="K76" i="1" s="1"/>
  <c r="I68" i="1"/>
  <c r="J68" i="1" s="1"/>
  <c r="K68" i="1" s="1"/>
  <c r="I67" i="1"/>
  <c r="J67" i="1" s="1"/>
  <c r="K67" i="1" s="1"/>
  <c r="I66" i="1"/>
  <c r="J66" i="1" s="1"/>
  <c r="K66" i="1" s="1"/>
  <c r="I65" i="1"/>
  <c r="J65" i="1" s="1"/>
  <c r="K65" i="1" s="1"/>
  <c r="I64" i="1"/>
  <c r="J64" i="1" s="1"/>
  <c r="K64" i="1" s="1"/>
  <c r="I63" i="1"/>
  <c r="J63" i="1" s="1"/>
  <c r="K63" i="1" s="1"/>
  <c r="I59" i="1"/>
  <c r="J59" i="1" s="1"/>
  <c r="K59" i="1" s="1"/>
  <c r="I58" i="1"/>
  <c r="J58" i="1" s="1"/>
  <c r="K58" i="1" s="1"/>
  <c r="I57" i="1"/>
  <c r="J57" i="1" s="1"/>
  <c r="K57" i="1" s="1"/>
  <c r="I56" i="1"/>
  <c r="J56" i="1" s="1"/>
  <c r="K56" i="1" s="1"/>
  <c r="I55" i="1"/>
  <c r="J55" i="1" s="1"/>
  <c r="K55" i="1" s="1"/>
  <c r="I54" i="1"/>
  <c r="J54" i="1" s="1"/>
  <c r="K54" i="1" s="1"/>
  <c r="I53" i="1"/>
  <c r="J53" i="1" s="1"/>
  <c r="K53" i="1" s="1"/>
  <c r="I52" i="1"/>
  <c r="J52" i="1" s="1"/>
  <c r="K52" i="1" s="1"/>
  <c r="I51" i="1"/>
  <c r="J51" i="1" s="1"/>
  <c r="K51" i="1" s="1"/>
  <c r="I50" i="1"/>
  <c r="J50" i="1" s="1"/>
  <c r="K50" i="1" s="1"/>
  <c r="I49" i="1"/>
  <c r="J49" i="1" s="1"/>
  <c r="K49" i="1" s="1"/>
  <c r="I48" i="1"/>
  <c r="J48" i="1" s="1"/>
  <c r="K48" i="1" s="1"/>
  <c r="I45" i="1"/>
  <c r="J45" i="1" s="1"/>
  <c r="K45" i="1" s="1"/>
  <c r="I40" i="1"/>
  <c r="J40" i="1" s="1"/>
  <c r="K40" i="1" s="1"/>
  <c r="I39" i="1"/>
  <c r="J39" i="1" s="1"/>
  <c r="K39" i="1" s="1"/>
  <c r="I36" i="1"/>
  <c r="J36" i="1" s="1"/>
  <c r="K36" i="1" s="1"/>
  <c r="I35" i="1"/>
  <c r="J35" i="1" s="1"/>
  <c r="K35" i="1" s="1"/>
  <c r="I30" i="1"/>
  <c r="J30" i="1" s="1"/>
  <c r="K30" i="1" s="1"/>
  <c r="I28" i="1"/>
  <c r="J28" i="1" s="1"/>
  <c r="K28" i="1" s="1"/>
  <c r="I27" i="1"/>
  <c r="J27" i="1" s="1"/>
  <c r="K27" i="1" s="1"/>
  <c r="I25" i="1"/>
  <c r="J25" i="1" s="1"/>
  <c r="K25" i="1" s="1"/>
  <c r="I14" i="1"/>
  <c r="J14" i="1" s="1"/>
  <c r="K14" i="1" s="1"/>
  <c r="I12" i="1"/>
  <c r="J12" i="1" s="1"/>
  <c r="K12" i="1" s="1"/>
  <c r="I5" i="1"/>
  <c r="J5" i="1" s="1"/>
  <c r="K5" i="1" s="1"/>
  <c r="I4" i="1"/>
  <c r="J4" i="1" s="1"/>
  <c r="K4" i="1" s="1"/>
  <c r="J118" i="1" l="1"/>
  <c r="K118" i="1" s="1"/>
</calcChain>
</file>

<file path=xl/sharedStrings.xml><?xml version="1.0" encoding="utf-8"?>
<sst xmlns="http://schemas.openxmlformats.org/spreadsheetml/2006/main" count="324" uniqueCount="133">
  <si>
    <t>Název objektu</t>
  </si>
  <si>
    <t>Typ oken/dveří</t>
  </si>
  <si>
    <t>dveře</t>
  </si>
  <si>
    <t>Počet (ks)</t>
  </si>
  <si>
    <t>Rozměry (1 ks)</t>
  </si>
  <si>
    <t>Celková úklidová plocha (m²)</t>
  </si>
  <si>
    <t>okna dvojdílná</t>
  </si>
  <si>
    <t>okna jednodílná</t>
  </si>
  <si>
    <t>okna trojdílná</t>
  </si>
  <si>
    <t>0,8x1,5</t>
  </si>
  <si>
    <t>1,6x1,5</t>
  </si>
  <si>
    <t>1,5x1,5</t>
  </si>
  <si>
    <t>okna čtyřdílná</t>
  </si>
  <si>
    <t>2,4x1,5</t>
  </si>
  <si>
    <t>střešní okna</t>
  </si>
  <si>
    <t>0,7x1,3</t>
  </si>
  <si>
    <t>1,7x1,5</t>
  </si>
  <si>
    <t>1,4x2,3</t>
  </si>
  <si>
    <t>balkonová stěna</t>
  </si>
  <si>
    <t>1,2x1,8x2 + 0,8x2,5</t>
  </si>
  <si>
    <t>1,1x1,5</t>
  </si>
  <si>
    <t>okno jednodílné</t>
  </si>
  <si>
    <t>1,2x1,5</t>
  </si>
  <si>
    <t>2x1,5</t>
  </si>
  <si>
    <t>2,3x0,8+1,2x1,6</t>
  </si>
  <si>
    <t>vchodové dveře-dvojdílné</t>
  </si>
  <si>
    <t>1,55x2,5</t>
  </si>
  <si>
    <t>1,5x2,1</t>
  </si>
  <si>
    <t>prosklené kovové dveře-dvojkřídlé</t>
  </si>
  <si>
    <t>dřevěné prosklené dveře-dvojkřídlé</t>
  </si>
  <si>
    <t>1,7x2,5</t>
  </si>
  <si>
    <t>únikový vchod-jednokřídlé dveře</t>
  </si>
  <si>
    <t>1,1x2,2</t>
  </si>
  <si>
    <t>0,8x2</t>
  </si>
  <si>
    <t>0,9x2</t>
  </si>
  <si>
    <t>0,6x2</t>
  </si>
  <si>
    <t>1x2,1</t>
  </si>
  <si>
    <t>výtah osobní-dveře</t>
  </si>
  <si>
    <t>výtah nákladní-dveře</t>
  </si>
  <si>
    <t>0,8x0,8</t>
  </si>
  <si>
    <t>dvojdílné dveře-chodba</t>
  </si>
  <si>
    <t>0,7x0,9</t>
  </si>
  <si>
    <t>0,7x2</t>
  </si>
  <si>
    <t>Četnost úklidu oken/dveří ročně</t>
  </si>
  <si>
    <t>1,1x2</t>
  </si>
  <si>
    <t>2,55x1,4+1,5x1,8</t>
  </si>
  <si>
    <t>vchodové dveře dvojdílné</t>
  </si>
  <si>
    <t>1,4x2,1</t>
  </si>
  <si>
    <t>0,5x0,8</t>
  </si>
  <si>
    <t>0,75x0,95</t>
  </si>
  <si>
    <t>0,75x1,6</t>
  </si>
  <si>
    <t>1,1x1</t>
  </si>
  <si>
    <t>1,2x1,6</t>
  </si>
  <si>
    <t>zadní dveře-únikový vchod</t>
  </si>
  <si>
    <t>1x2,85</t>
  </si>
  <si>
    <t>dveře terasa-jednokřídlé</t>
  </si>
  <si>
    <t>1,05x2,2</t>
  </si>
  <si>
    <t>4,2x1,8</t>
  </si>
  <si>
    <t>spojovací chodba-stěna makrolon</t>
  </si>
  <si>
    <t>0,95x1</t>
  </si>
  <si>
    <t>okno jednodílné-spojovací chodba</t>
  </si>
  <si>
    <t>0,7x1,2</t>
  </si>
  <si>
    <t>0,8x0,7+ 0,8x1,5</t>
  </si>
  <si>
    <t>hlavní vchod-proskl.automat.dveře</t>
  </si>
  <si>
    <t>6,8x3</t>
  </si>
  <si>
    <t>vchodové dveře automatické</t>
  </si>
  <si>
    <t>2,7x2,5</t>
  </si>
  <si>
    <t>zadní vchodové dveře automat.</t>
  </si>
  <si>
    <t>2,65x2,5</t>
  </si>
  <si>
    <t>dveře protipožární automatické</t>
  </si>
  <si>
    <t>2,4x2,5</t>
  </si>
  <si>
    <t>1,95x2,5</t>
  </si>
  <si>
    <t>2x2,4</t>
  </si>
  <si>
    <t>1,5x0,8</t>
  </si>
  <si>
    <t>okno jednodílné-kotelna</t>
  </si>
  <si>
    <t>0,9x1</t>
  </si>
  <si>
    <t>okna střešní-podkroví</t>
  </si>
  <si>
    <t>1,1x0,6</t>
  </si>
  <si>
    <t>okno jednodílné-chodba</t>
  </si>
  <si>
    <t>pavilonH - rehabilitace</t>
  </si>
  <si>
    <t>pavilon H - rehabilitace</t>
  </si>
  <si>
    <t>paviloh H - rehabilitace</t>
  </si>
  <si>
    <t xml:space="preserve">pavilonH-hosp.část </t>
  </si>
  <si>
    <t>1x2,4</t>
  </si>
  <si>
    <t>0,8x0,7</t>
  </si>
  <si>
    <t>0,95x2,05</t>
  </si>
  <si>
    <t>2,4x2,4</t>
  </si>
  <si>
    <t>1,7x1,2</t>
  </si>
  <si>
    <t>1,7x0,5</t>
  </si>
  <si>
    <t>1,7x0,7</t>
  </si>
  <si>
    <t>3,6x2,05</t>
  </si>
  <si>
    <t>3,6x2+2,8x0,8</t>
  </si>
  <si>
    <t>2,3x1,45</t>
  </si>
  <si>
    <t>prosklená stěna přízemí-vchod aut.</t>
  </si>
  <si>
    <t>3,2x3,6</t>
  </si>
  <si>
    <t>2,3x2,85</t>
  </si>
  <si>
    <t>vchodové dveře-plat</t>
  </si>
  <si>
    <t>2,5x2,85</t>
  </si>
  <si>
    <t>3,5x1,9</t>
  </si>
  <si>
    <t>0,9x2,1</t>
  </si>
  <si>
    <t>dveře plast-nová rampa</t>
  </si>
  <si>
    <t>1,4x2,9</t>
  </si>
  <si>
    <t>dveře plast-stará rampa-dvoudílné</t>
  </si>
  <si>
    <t>dveře-výtahové u kuchyně</t>
  </si>
  <si>
    <t>dveře-výtah osobní</t>
  </si>
  <si>
    <t>dveře-evakuační výtah</t>
  </si>
  <si>
    <t>1,4x2,2</t>
  </si>
  <si>
    <t>skleněná stěna u venkov.vchodů</t>
  </si>
  <si>
    <t>3,3x3</t>
  </si>
  <si>
    <t>dveře plechové-kotelna</t>
  </si>
  <si>
    <t>dveře-dvoudílné</t>
  </si>
  <si>
    <t>1,4x2</t>
  </si>
  <si>
    <t>dveře u společenského sálu</t>
  </si>
  <si>
    <t>1,6x2</t>
  </si>
  <si>
    <t xml:space="preserve"> vchodové dveře automatické skleněné</t>
  </si>
  <si>
    <t>stěna zadní vchod</t>
  </si>
  <si>
    <t>6,9x6</t>
  </si>
  <si>
    <t>Cenová nabídka - mytí oken a dveří</t>
  </si>
  <si>
    <t>1x2,2</t>
  </si>
  <si>
    <t xml:space="preserve">okna jednodílná </t>
  </si>
  <si>
    <t>Četnost úklidu dveří měsíčně</t>
  </si>
  <si>
    <t>Pavilon L3</t>
  </si>
  <si>
    <t>pavilon L2</t>
  </si>
  <si>
    <t>pavilon L1 - podkroví</t>
  </si>
  <si>
    <t>Pavilon L1 3.NP</t>
  </si>
  <si>
    <t>Pavilon L1 2.NP</t>
  </si>
  <si>
    <t>Pavilon L1 - 1.NP</t>
  </si>
  <si>
    <t>Pavilon L2</t>
  </si>
  <si>
    <t xml:space="preserve">vrátnice posklená stěna </t>
  </si>
  <si>
    <t>okno trojdílné - hlavní schodiště</t>
  </si>
  <si>
    <t>2x3,7</t>
  </si>
  <si>
    <t>okno trojdílné - vysoké - hlavní schodiště</t>
  </si>
  <si>
    <t>3,6x3,7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</si>
</sst>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7" xfId="0" applyBorder="1"/>
    <xf numFmtId="0" fontId="2" fillId="0" borderId="8" xfId="0" applyFont="1" applyFill="1" applyBorder="1"/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Fill="1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2" fillId="0" borderId="11" xfId="0" applyFont="1" applyBorder="1"/>
    <xf numFmtId="0" fontId="0" fillId="0" borderId="14" xfId="0" applyBorder="1" applyAlignment="1">
      <alignment horizontal="center"/>
    </xf>
    <xf numFmtId="4" fontId="1" fillId="0" borderId="0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/>
    </xf>
    <xf numFmtId="4" fontId="0" fillId="0" borderId="7" xfId="0" applyNumberFormat="1" applyBorder="1"/>
    <xf numFmtId="4" fontId="3" fillId="2" borderId="16" xfId="0" applyNumberFormat="1" applyFont="1" applyFill="1" applyBorder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0" fillId="0" borderId="0" xfId="0" applyBorder="1"/>
    <xf numFmtId="0" fontId="2" fillId="0" borderId="29" xfId="0" applyFont="1" applyFill="1" applyBorder="1"/>
    <xf numFmtId="0" fontId="0" fillId="0" borderId="31" xfId="0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0" fontId="2" fillId="0" borderId="7" xfId="0" applyFont="1" applyFill="1" applyBorder="1"/>
    <xf numFmtId="0" fontId="0" fillId="0" borderId="3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37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2" fillId="0" borderId="36" xfId="0" applyFont="1" applyFill="1" applyBorder="1"/>
    <xf numFmtId="0" fontId="0" fillId="0" borderId="38" xfId="0" applyBorder="1"/>
    <xf numFmtId="0" fontId="0" fillId="0" borderId="37" xfId="0" applyFill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16" xfId="0" applyFont="1" applyFill="1" applyBorder="1"/>
    <xf numFmtId="4" fontId="0" fillId="0" borderId="39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32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0" borderId="23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Fill="1" applyBorder="1" applyAlignment="1">
      <alignment horizontal="center" wrapText="1"/>
    </xf>
    <xf numFmtId="0" fontId="0" fillId="0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2" fillId="0" borderId="32" xfId="0" applyFont="1" applyFill="1" applyBorder="1"/>
    <xf numFmtId="0" fontId="4" fillId="0" borderId="32" xfId="0" applyFont="1" applyFill="1" applyBorder="1" applyAlignment="1">
      <alignment horizontal="center" wrapText="1"/>
    </xf>
    <xf numFmtId="0" fontId="6" fillId="4" borderId="13" xfId="0" applyFont="1" applyFill="1" applyBorder="1"/>
    <xf numFmtId="0" fontId="5" fillId="4" borderId="14" xfId="0" applyFont="1" applyFill="1" applyBorder="1" applyAlignment="1">
      <alignment horizontal="center" wrapText="1"/>
    </xf>
    <xf numFmtId="0" fontId="0" fillId="4" borderId="14" xfId="0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6" xfId="0" applyFont="1" applyBorder="1"/>
    <xf numFmtId="0" fontId="0" fillId="0" borderId="32" xfId="0" applyBorder="1" applyAlignment="1">
      <alignment horizontal="center"/>
    </xf>
    <xf numFmtId="0" fontId="2" fillId="0" borderId="41" xfId="0" applyFont="1" applyBorder="1"/>
    <xf numFmtId="0" fontId="2" fillId="0" borderId="42" xfId="0" applyFont="1" applyFill="1" applyBorder="1"/>
    <xf numFmtId="0" fontId="0" fillId="0" borderId="27" xfId="0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0" fillId="0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9"/>
  <sheetViews>
    <sheetView tabSelected="1" zoomScaleNormal="100" workbookViewId="0">
      <selection activeCell="L1" sqref="L1"/>
    </sheetView>
  </sheetViews>
  <sheetFormatPr defaultRowHeight="15" x14ac:dyDescent="0.25"/>
  <cols>
    <col min="2" max="2" width="19.140625" customWidth="1"/>
    <col min="3" max="3" width="32.28515625" customWidth="1"/>
    <col min="4" max="4" width="12.28515625" customWidth="1"/>
    <col min="5" max="5" width="18.42578125" customWidth="1"/>
    <col min="6" max="6" width="16.5703125" customWidth="1"/>
    <col min="7" max="7" width="15.7109375" customWidth="1"/>
    <col min="8" max="8" width="17.28515625" customWidth="1"/>
    <col min="9" max="9" width="13.28515625" style="20" hidden="1" customWidth="1"/>
    <col min="10" max="10" width="29.5703125" style="20" hidden="1" customWidth="1"/>
    <col min="11" max="11" width="19.28515625" hidden="1" customWidth="1"/>
    <col min="12" max="12" width="14.85546875" customWidth="1"/>
    <col min="13" max="13" width="16.42578125" customWidth="1"/>
    <col min="14" max="14" width="14.5703125" customWidth="1"/>
  </cols>
  <sheetData>
    <row r="1" spans="2:16" s="4" customFormat="1" ht="16.5" customHeight="1" x14ac:dyDescent="0.25">
      <c r="B1" s="100" t="s">
        <v>117</v>
      </c>
      <c r="C1" s="101"/>
      <c r="D1" s="101"/>
      <c r="E1" s="101"/>
      <c r="F1" s="101"/>
      <c r="G1" s="101"/>
      <c r="H1" s="102"/>
      <c r="I1" s="19"/>
      <c r="J1" s="19"/>
      <c r="K1" s="3"/>
      <c r="L1" s="3"/>
      <c r="M1" s="3"/>
      <c r="N1" s="3"/>
      <c r="O1" s="3"/>
      <c r="P1" s="3"/>
    </row>
    <row r="2" spans="2:16" s="4" customFormat="1" ht="10.5" customHeight="1" thickBot="1" x14ac:dyDescent="0.3">
      <c r="B2" s="103"/>
      <c r="C2" s="104"/>
      <c r="D2" s="104"/>
      <c r="E2" s="104"/>
      <c r="F2" s="104"/>
      <c r="G2" s="104"/>
      <c r="H2" s="105"/>
      <c r="I2" s="19"/>
      <c r="J2" s="19"/>
      <c r="K2" s="3"/>
      <c r="L2" s="3"/>
      <c r="M2" s="3"/>
      <c r="N2" s="3"/>
      <c r="O2" s="3"/>
      <c r="P2" s="3"/>
    </row>
    <row r="3" spans="2:16" ht="26.25" customHeight="1" thickBot="1" x14ac:dyDescent="0.3">
      <c r="B3" s="92" t="s">
        <v>0</v>
      </c>
      <c r="C3" s="93" t="s">
        <v>1</v>
      </c>
      <c r="D3" s="93" t="s">
        <v>3</v>
      </c>
      <c r="E3" s="93" t="s">
        <v>4</v>
      </c>
      <c r="F3" s="94" t="s">
        <v>120</v>
      </c>
      <c r="G3" s="94" t="s">
        <v>43</v>
      </c>
      <c r="H3" s="95" t="s">
        <v>5</v>
      </c>
      <c r="I3" s="24" t="s">
        <v>4</v>
      </c>
    </row>
    <row r="4" spans="2:16" x14ac:dyDescent="0.25">
      <c r="B4" s="15" t="s">
        <v>121</v>
      </c>
      <c r="C4" s="16" t="s">
        <v>7</v>
      </c>
      <c r="D4" s="16">
        <v>1</v>
      </c>
      <c r="E4" s="16" t="s">
        <v>59</v>
      </c>
      <c r="F4" s="16"/>
      <c r="G4" s="16">
        <v>2</v>
      </c>
      <c r="H4" s="8">
        <v>0.95</v>
      </c>
      <c r="I4" s="25">
        <f>0.9*1.7</f>
        <v>1.53</v>
      </c>
      <c r="J4" s="21">
        <f>D4*I4</f>
        <v>1.53</v>
      </c>
      <c r="K4" s="20">
        <f>H4-J4</f>
        <v>-0.58000000000000007</v>
      </c>
    </row>
    <row r="5" spans="2:16" x14ac:dyDescent="0.25">
      <c r="B5" s="17" t="s">
        <v>121</v>
      </c>
      <c r="C5" s="1" t="s">
        <v>7</v>
      </c>
      <c r="D5" s="1">
        <v>2</v>
      </c>
      <c r="E5" s="1" t="s">
        <v>73</v>
      </c>
      <c r="F5" s="1"/>
      <c r="G5" s="1">
        <v>2</v>
      </c>
      <c r="H5" s="10">
        <v>2.4</v>
      </c>
      <c r="I5" s="26">
        <f>1*1.7</f>
        <v>1.7</v>
      </c>
      <c r="J5" s="21">
        <f>D5*I5</f>
        <v>3.4</v>
      </c>
      <c r="K5" s="20">
        <f t="shared" ref="K5:K102" si="0">H5-J5</f>
        <v>-1</v>
      </c>
    </row>
    <row r="6" spans="2:16" x14ac:dyDescent="0.25">
      <c r="B6" s="17" t="s">
        <v>121</v>
      </c>
      <c r="C6" s="1" t="s">
        <v>74</v>
      </c>
      <c r="D6" s="1">
        <v>1</v>
      </c>
      <c r="E6" s="1" t="s">
        <v>75</v>
      </c>
      <c r="F6" s="1"/>
      <c r="G6" s="1">
        <v>2</v>
      </c>
      <c r="H6" s="10">
        <v>0.9</v>
      </c>
      <c r="I6" s="26"/>
      <c r="J6" s="21"/>
      <c r="K6" s="20"/>
    </row>
    <row r="7" spans="2:16" x14ac:dyDescent="0.25">
      <c r="B7" s="17" t="s">
        <v>121</v>
      </c>
      <c r="C7" s="1" t="s">
        <v>6</v>
      </c>
      <c r="D7" s="1">
        <v>5</v>
      </c>
      <c r="E7" s="1" t="s">
        <v>10</v>
      </c>
      <c r="F7" s="1"/>
      <c r="G7" s="1">
        <v>2</v>
      </c>
      <c r="H7" s="10">
        <v>12</v>
      </c>
      <c r="I7" s="26"/>
      <c r="J7" s="21"/>
      <c r="K7" s="20"/>
    </row>
    <row r="8" spans="2:16" x14ac:dyDescent="0.25">
      <c r="B8" s="17" t="s">
        <v>121</v>
      </c>
      <c r="C8" s="1" t="s">
        <v>6</v>
      </c>
      <c r="D8" s="1">
        <v>8</v>
      </c>
      <c r="E8" s="1" t="s">
        <v>62</v>
      </c>
      <c r="F8" s="1"/>
      <c r="G8" s="1">
        <v>2</v>
      </c>
      <c r="H8" s="10">
        <v>14.08</v>
      </c>
      <c r="I8" s="26"/>
      <c r="J8" s="21"/>
      <c r="K8" s="20"/>
    </row>
    <row r="9" spans="2:16" x14ac:dyDescent="0.25">
      <c r="B9" s="17" t="s">
        <v>121</v>
      </c>
      <c r="C9" s="1" t="s">
        <v>8</v>
      </c>
      <c r="D9" s="1">
        <v>30</v>
      </c>
      <c r="E9" s="1" t="s">
        <v>11</v>
      </c>
      <c r="F9" s="1"/>
      <c r="G9" s="1">
        <v>2</v>
      </c>
      <c r="H9" s="10">
        <v>67.5</v>
      </c>
      <c r="I9" s="26"/>
      <c r="J9" s="21"/>
      <c r="K9" s="20"/>
    </row>
    <row r="10" spans="2:16" x14ac:dyDescent="0.25">
      <c r="B10" s="17" t="s">
        <v>121</v>
      </c>
      <c r="C10" s="1" t="s">
        <v>12</v>
      </c>
      <c r="D10" s="1">
        <v>33</v>
      </c>
      <c r="E10" s="1" t="s">
        <v>13</v>
      </c>
      <c r="F10" s="1"/>
      <c r="G10" s="1">
        <v>2</v>
      </c>
      <c r="H10" s="10">
        <v>118.8</v>
      </c>
      <c r="I10" s="26"/>
      <c r="J10" s="21"/>
      <c r="K10" s="20"/>
    </row>
    <row r="11" spans="2:16" x14ac:dyDescent="0.25">
      <c r="B11" s="17" t="s">
        <v>121</v>
      </c>
      <c r="C11" s="1" t="s">
        <v>14</v>
      </c>
      <c r="D11" s="1">
        <v>31</v>
      </c>
      <c r="E11" s="1" t="s">
        <v>15</v>
      </c>
      <c r="F11" s="1"/>
      <c r="G11" s="1">
        <v>2</v>
      </c>
      <c r="H11" s="10">
        <v>28.21</v>
      </c>
      <c r="I11" s="26"/>
      <c r="J11" s="21"/>
      <c r="K11" s="20"/>
    </row>
    <row r="12" spans="2:16" x14ac:dyDescent="0.25">
      <c r="B12" s="17" t="s">
        <v>121</v>
      </c>
      <c r="C12" s="1" t="s">
        <v>2</v>
      </c>
      <c r="D12" s="1">
        <v>6</v>
      </c>
      <c r="E12" s="1" t="s">
        <v>42</v>
      </c>
      <c r="F12" s="1">
        <v>1</v>
      </c>
      <c r="G12" s="1"/>
      <c r="H12" s="10">
        <v>8.4</v>
      </c>
      <c r="I12" s="26">
        <f>1.5*2</f>
        <v>3</v>
      </c>
      <c r="J12" s="21">
        <f>D12*I12</f>
        <v>18</v>
      </c>
      <c r="K12" s="20">
        <f t="shared" si="0"/>
        <v>-9.6</v>
      </c>
    </row>
    <row r="13" spans="2:16" x14ac:dyDescent="0.25">
      <c r="B13" s="17" t="s">
        <v>121</v>
      </c>
      <c r="C13" s="53" t="s">
        <v>2</v>
      </c>
      <c r="D13" s="53">
        <v>16</v>
      </c>
      <c r="E13" s="53" t="s">
        <v>33</v>
      </c>
      <c r="F13" s="53">
        <v>1</v>
      </c>
      <c r="G13" s="53"/>
      <c r="H13" s="35">
        <v>25.6</v>
      </c>
      <c r="I13" s="54"/>
      <c r="J13" s="21"/>
      <c r="K13" s="20"/>
    </row>
    <row r="14" spans="2:16" ht="15.75" thickBot="1" x14ac:dyDescent="0.3">
      <c r="B14" s="17" t="s">
        <v>121</v>
      </c>
      <c r="C14" s="1" t="s">
        <v>2</v>
      </c>
      <c r="D14" s="1">
        <v>37</v>
      </c>
      <c r="E14" s="1" t="s">
        <v>34</v>
      </c>
      <c r="F14" s="1">
        <v>1</v>
      </c>
      <c r="G14" s="1"/>
      <c r="H14" s="10">
        <v>66.599999999999994</v>
      </c>
      <c r="I14" s="27">
        <f>1.1*2.6</f>
        <v>2.8600000000000003</v>
      </c>
      <c r="J14" s="21">
        <f>D14*I14</f>
        <v>105.82000000000001</v>
      </c>
      <c r="K14" s="20">
        <f t="shared" si="0"/>
        <v>-39.220000000000013</v>
      </c>
    </row>
    <row r="15" spans="2:16" x14ac:dyDescent="0.25">
      <c r="B15" s="17" t="s">
        <v>121</v>
      </c>
      <c r="C15" s="1" t="s">
        <v>63</v>
      </c>
      <c r="D15" s="1">
        <v>1</v>
      </c>
      <c r="E15" s="1" t="s">
        <v>64</v>
      </c>
      <c r="F15" s="1">
        <v>1</v>
      </c>
      <c r="G15" s="1"/>
      <c r="H15" s="10">
        <v>20.399999999999999</v>
      </c>
      <c r="I15" s="55"/>
      <c r="J15" s="21"/>
      <c r="K15" s="20"/>
    </row>
    <row r="16" spans="2:16" x14ac:dyDescent="0.25">
      <c r="B16" s="17" t="s">
        <v>121</v>
      </c>
      <c r="C16" s="1" t="s">
        <v>65</v>
      </c>
      <c r="D16" s="1">
        <v>1</v>
      </c>
      <c r="E16" s="1" t="s">
        <v>66</v>
      </c>
      <c r="F16" s="1">
        <v>1</v>
      </c>
      <c r="G16" s="1"/>
      <c r="H16" s="10">
        <v>6.75</v>
      </c>
      <c r="I16" s="55"/>
      <c r="J16" s="21"/>
      <c r="K16" s="20"/>
    </row>
    <row r="17" spans="2:12" x14ac:dyDescent="0.25">
      <c r="B17" s="17" t="s">
        <v>121</v>
      </c>
      <c r="C17" s="1" t="s">
        <v>67</v>
      </c>
      <c r="D17" s="1">
        <v>1</v>
      </c>
      <c r="E17" s="1" t="s">
        <v>68</v>
      </c>
      <c r="F17" s="1">
        <v>1</v>
      </c>
      <c r="G17" s="1"/>
      <c r="H17" s="10">
        <v>6.62</v>
      </c>
      <c r="I17" s="55"/>
      <c r="J17" s="21"/>
      <c r="K17" s="20"/>
    </row>
    <row r="18" spans="2:12" x14ac:dyDescent="0.25">
      <c r="B18" s="17" t="s">
        <v>121</v>
      </c>
      <c r="C18" s="1" t="s">
        <v>69</v>
      </c>
      <c r="D18" s="1">
        <v>4</v>
      </c>
      <c r="E18" s="1" t="s">
        <v>70</v>
      </c>
      <c r="F18" s="1">
        <v>1</v>
      </c>
      <c r="G18" s="1"/>
      <c r="H18" s="10">
        <v>6</v>
      </c>
      <c r="I18" s="55"/>
      <c r="J18" s="21"/>
      <c r="K18" s="20"/>
    </row>
    <row r="19" spans="2:12" x14ac:dyDescent="0.25">
      <c r="B19" s="17" t="s">
        <v>121</v>
      </c>
      <c r="C19" s="1" t="s">
        <v>69</v>
      </c>
      <c r="D19" s="1">
        <v>4</v>
      </c>
      <c r="E19" s="1" t="s">
        <v>71</v>
      </c>
      <c r="F19" s="1">
        <v>1</v>
      </c>
      <c r="G19" s="1"/>
      <c r="H19" s="10">
        <v>4.87</v>
      </c>
      <c r="I19" s="55"/>
      <c r="J19" s="21"/>
      <c r="K19" s="20"/>
    </row>
    <row r="20" spans="2:12" ht="15.75" thickBot="1" x14ac:dyDescent="0.3">
      <c r="B20" s="17" t="s">
        <v>121</v>
      </c>
      <c r="C20" s="18" t="s">
        <v>69</v>
      </c>
      <c r="D20" s="18">
        <v>5</v>
      </c>
      <c r="E20" s="18" t="s">
        <v>72</v>
      </c>
      <c r="F20" s="53">
        <v>1</v>
      </c>
      <c r="G20" s="1"/>
      <c r="H20" s="56">
        <v>4.8</v>
      </c>
      <c r="I20" s="55"/>
      <c r="J20" s="21"/>
      <c r="K20" s="20"/>
    </row>
    <row r="21" spans="2:12" ht="15.75" thickBot="1" x14ac:dyDescent="0.3">
      <c r="B21" s="72"/>
      <c r="C21" s="73"/>
      <c r="D21" s="73"/>
      <c r="E21" s="73"/>
      <c r="F21" s="73"/>
      <c r="G21" s="73"/>
      <c r="H21" s="74"/>
      <c r="I21" s="55"/>
      <c r="J21" s="21"/>
      <c r="K21" s="20"/>
    </row>
    <row r="22" spans="2:12" x14ac:dyDescent="0.25">
      <c r="B22" s="15" t="s">
        <v>123</v>
      </c>
      <c r="C22" s="7" t="s">
        <v>76</v>
      </c>
      <c r="D22" s="7">
        <v>17</v>
      </c>
      <c r="E22" s="7" t="s">
        <v>41</v>
      </c>
      <c r="F22" s="7"/>
      <c r="G22" s="7">
        <v>2</v>
      </c>
      <c r="H22" s="86">
        <v>10.71</v>
      </c>
      <c r="I22" s="55"/>
      <c r="J22" s="21"/>
      <c r="K22" s="20"/>
    </row>
    <row r="23" spans="2:12" x14ac:dyDescent="0.25">
      <c r="B23" s="17" t="s">
        <v>123</v>
      </c>
      <c r="C23" s="1" t="s">
        <v>2</v>
      </c>
      <c r="D23" s="2">
        <v>6</v>
      </c>
      <c r="E23" s="2" t="s">
        <v>42</v>
      </c>
      <c r="F23" s="2">
        <v>1</v>
      </c>
      <c r="G23" s="2"/>
      <c r="H23" s="69">
        <v>8.4</v>
      </c>
      <c r="I23" s="55"/>
      <c r="J23" s="21"/>
      <c r="K23" s="20"/>
    </row>
    <row r="24" spans="2:12" ht="15.75" thickBot="1" x14ac:dyDescent="0.3">
      <c r="B24" s="17" t="s">
        <v>123</v>
      </c>
      <c r="C24" s="2" t="s">
        <v>2</v>
      </c>
      <c r="D24" s="2">
        <v>9</v>
      </c>
      <c r="E24" s="2" t="s">
        <v>33</v>
      </c>
      <c r="F24" s="2">
        <v>1</v>
      </c>
      <c r="G24" s="2"/>
      <c r="H24" s="69">
        <v>14.4</v>
      </c>
      <c r="I24" s="55"/>
      <c r="J24" s="21"/>
      <c r="K24" s="20"/>
    </row>
    <row r="25" spans="2:12" x14ac:dyDescent="0.25">
      <c r="B25" s="87" t="s">
        <v>124</v>
      </c>
      <c r="C25" s="88" t="s">
        <v>7</v>
      </c>
      <c r="D25" s="88">
        <v>7</v>
      </c>
      <c r="E25" s="88" t="s">
        <v>9</v>
      </c>
      <c r="F25" s="88"/>
      <c r="G25" s="88">
        <v>2</v>
      </c>
      <c r="H25" s="67">
        <v>8.4</v>
      </c>
      <c r="I25" s="25">
        <f>1.17*1.2</f>
        <v>1.4039999999999999</v>
      </c>
      <c r="J25" s="21">
        <f>D25*I25</f>
        <v>9.8279999999999994</v>
      </c>
      <c r="K25" s="20">
        <f t="shared" si="0"/>
        <v>-1.427999999999999</v>
      </c>
    </row>
    <row r="26" spans="2:12" x14ac:dyDescent="0.25">
      <c r="B26" s="87" t="s">
        <v>124</v>
      </c>
      <c r="C26" s="1" t="s">
        <v>21</v>
      </c>
      <c r="D26" s="1">
        <v>1</v>
      </c>
      <c r="E26" s="1" t="s">
        <v>39</v>
      </c>
      <c r="F26" s="1"/>
      <c r="G26" s="1">
        <v>2</v>
      </c>
      <c r="H26" s="67">
        <v>0.64</v>
      </c>
      <c r="I26" s="49"/>
      <c r="J26" s="21"/>
      <c r="K26" s="20"/>
    </row>
    <row r="27" spans="2:12" x14ac:dyDescent="0.25">
      <c r="B27" s="87" t="s">
        <v>124</v>
      </c>
      <c r="C27" s="2" t="s">
        <v>6</v>
      </c>
      <c r="D27" s="2">
        <v>1</v>
      </c>
      <c r="E27" s="2" t="s">
        <v>16</v>
      </c>
      <c r="F27" s="2"/>
      <c r="G27" s="2">
        <v>2</v>
      </c>
      <c r="H27" s="66">
        <v>2.5499999999999998</v>
      </c>
      <c r="I27" s="28">
        <f>2.36*1.47</f>
        <v>3.4691999999999998</v>
      </c>
      <c r="J27" s="21">
        <f>D27*I27</f>
        <v>3.4691999999999998</v>
      </c>
      <c r="K27" s="20">
        <f t="shared" si="0"/>
        <v>-0.91920000000000002</v>
      </c>
    </row>
    <row r="28" spans="2:12" x14ac:dyDescent="0.25">
      <c r="B28" s="87" t="s">
        <v>124</v>
      </c>
      <c r="C28" s="2" t="s">
        <v>6</v>
      </c>
      <c r="D28" s="2">
        <v>11</v>
      </c>
      <c r="E28" s="2" t="s">
        <v>13</v>
      </c>
      <c r="F28" s="2"/>
      <c r="G28" s="2">
        <v>2</v>
      </c>
      <c r="H28" s="66">
        <v>39.6</v>
      </c>
      <c r="I28" s="28">
        <f>1.78*1.47</f>
        <v>2.6166</v>
      </c>
      <c r="J28" s="21">
        <f>D28*I28</f>
        <v>28.782600000000002</v>
      </c>
      <c r="K28" s="20">
        <f t="shared" si="0"/>
        <v>10.817399999999999</v>
      </c>
    </row>
    <row r="29" spans="2:12" x14ac:dyDescent="0.25">
      <c r="B29" s="87" t="s">
        <v>124</v>
      </c>
      <c r="C29" s="2" t="s">
        <v>18</v>
      </c>
      <c r="D29" s="2">
        <v>18</v>
      </c>
      <c r="E29" s="2" t="s">
        <v>19</v>
      </c>
      <c r="F29" s="2"/>
      <c r="G29" s="2">
        <v>2</v>
      </c>
      <c r="H29" s="68">
        <v>113.76</v>
      </c>
      <c r="I29" s="36"/>
      <c r="J29" s="21"/>
      <c r="K29" s="20"/>
    </row>
    <row r="30" spans="2:12" ht="15.75" thickBot="1" x14ac:dyDescent="0.3">
      <c r="B30" s="87" t="s">
        <v>124</v>
      </c>
      <c r="C30" s="2" t="s">
        <v>40</v>
      </c>
      <c r="D30" s="2">
        <v>2</v>
      </c>
      <c r="E30" s="2" t="s">
        <v>17</v>
      </c>
      <c r="F30" s="2"/>
      <c r="G30" s="2">
        <v>2</v>
      </c>
      <c r="H30" s="66">
        <v>6.44</v>
      </c>
      <c r="I30" s="29">
        <f>2.38*0.8</f>
        <v>1.9039999999999999</v>
      </c>
      <c r="J30" s="21">
        <f>D30*I30</f>
        <v>3.8079999999999998</v>
      </c>
      <c r="K30" s="20">
        <f t="shared" si="0"/>
        <v>2.6320000000000006</v>
      </c>
      <c r="L30" s="40"/>
    </row>
    <row r="31" spans="2:12" x14ac:dyDescent="0.25">
      <c r="B31" s="87" t="s">
        <v>124</v>
      </c>
      <c r="C31" s="2" t="s">
        <v>2</v>
      </c>
      <c r="D31" s="2">
        <v>7</v>
      </c>
      <c r="E31" s="2" t="s">
        <v>35</v>
      </c>
      <c r="F31" s="2">
        <v>1</v>
      </c>
      <c r="G31" s="2"/>
      <c r="H31" s="69">
        <v>7.2</v>
      </c>
      <c r="I31" s="46"/>
      <c r="J31" s="47"/>
      <c r="K31" s="21"/>
      <c r="L31" s="20"/>
    </row>
    <row r="32" spans="2:12" x14ac:dyDescent="0.25">
      <c r="B32" s="87" t="s">
        <v>124</v>
      </c>
      <c r="C32" s="2" t="s">
        <v>2</v>
      </c>
      <c r="D32" s="2">
        <v>7</v>
      </c>
      <c r="E32" s="2" t="s">
        <v>33</v>
      </c>
      <c r="F32" s="2">
        <v>1</v>
      </c>
      <c r="G32" s="2"/>
      <c r="H32" s="70">
        <v>11.2</v>
      </c>
      <c r="I32" s="46"/>
      <c r="J32" s="47"/>
      <c r="K32" s="21"/>
      <c r="L32" s="20"/>
    </row>
    <row r="33" spans="2:12" ht="15.75" thickBot="1" x14ac:dyDescent="0.3">
      <c r="B33" s="89" t="s">
        <v>124</v>
      </c>
      <c r="C33" s="13" t="s">
        <v>2</v>
      </c>
      <c r="D33" s="13">
        <v>28</v>
      </c>
      <c r="E33" s="13" t="s">
        <v>44</v>
      </c>
      <c r="F33" s="13">
        <v>1</v>
      </c>
      <c r="G33" s="13"/>
      <c r="H33" s="71">
        <v>61.6</v>
      </c>
      <c r="I33" s="46"/>
      <c r="J33" s="47"/>
      <c r="K33" s="21"/>
      <c r="L33" s="20"/>
    </row>
    <row r="34" spans="2:12" ht="15.75" thickBot="1" x14ac:dyDescent="0.3">
      <c r="B34" s="41"/>
      <c r="C34" s="37"/>
      <c r="D34" s="37"/>
      <c r="E34" s="37"/>
      <c r="F34" s="37"/>
      <c r="G34" s="37"/>
      <c r="H34" s="42"/>
      <c r="I34" s="46"/>
      <c r="J34" s="47"/>
      <c r="K34" s="21"/>
      <c r="L34" s="20"/>
    </row>
    <row r="35" spans="2:12" x14ac:dyDescent="0.25">
      <c r="B35" s="6" t="s">
        <v>125</v>
      </c>
      <c r="C35" s="7" t="s">
        <v>7</v>
      </c>
      <c r="D35" s="7">
        <v>7</v>
      </c>
      <c r="E35" s="7" t="s">
        <v>9</v>
      </c>
      <c r="F35" s="7"/>
      <c r="G35" s="7">
        <v>2</v>
      </c>
      <c r="H35" s="8">
        <v>8.4</v>
      </c>
      <c r="I35" s="28">
        <f>3.16*1.47</f>
        <v>4.6452</v>
      </c>
      <c r="J35" s="21">
        <f>D35*I35</f>
        <v>32.516399999999997</v>
      </c>
      <c r="K35" s="20">
        <f t="shared" si="0"/>
        <v>-24.116399999999999</v>
      </c>
    </row>
    <row r="36" spans="2:12" x14ac:dyDescent="0.25">
      <c r="B36" s="9" t="s">
        <v>125</v>
      </c>
      <c r="C36" s="45" t="s">
        <v>21</v>
      </c>
      <c r="D36" s="45">
        <v>1</v>
      </c>
      <c r="E36" s="45" t="s">
        <v>39</v>
      </c>
      <c r="F36" s="45"/>
      <c r="G36" s="45">
        <v>2</v>
      </c>
      <c r="H36" s="48">
        <v>0.64</v>
      </c>
      <c r="I36" s="28">
        <f>1.78*1.47</f>
        <v>2.6166</v>
      </c>
      <c r="J36" s="21">
        <f>D36*I36</f>
        <v>2.6166</v>
      </c>
      <c r="K36" s="20">
        <f t="shared" si="0"/>
        <v>-1.9765999999999999</v>
      </c>
    </row>
    <row r="37" spans="2:12" x14ac:dyDescent="0.25">
      <c r="B37" s="9" t="s">
        <v>125</v>
      </c>
      <c r="C37" s="2" t="s">
        <v>6</v>
      </c>
      <c r="D37" s="2">
        <v>1</v>
      </c>
      <c r="E37" s="2" t="s">
        <v>16</v>
      </c>
      <c r="F37" s="2"/>
      <c r="G37" s="2">
        <v>2</v>
      </c>
      <c r="H37" s="10">
        <v>2.5499999999999998</v>
      </c>
      <c r="I37" s="28"/>
      <c r="J37" s="21"/>
      <c r="K37" s="20"/>
    </row>
    <row r="38" spans="2:12" x14ac:dyDescent="0.25">
      <c r="B38" s="9" t="s">
        <v>125</v>
      </c>
      <c r="C38" s="2" t="s">
        <v>6</v>
      </c>
      <c r="D38" s="2">
        <v>11</v>
      </c>
      <c r="E38" s="2" t="s">
        <v>13</v>
      </c>
      <c r="F38" s="2"/>
      <c r="G38" s="2">
        <v>2</v>
      </c>
      <c r="H38" s="10">
        <v>39.6</v>
      </c>
      <c r="I38" s="28"/>
      <c r="J38" s="21"/>
      <c r="K38" s="20"/>
    </row>
    <row r="39" spans="2:12" x14ac:dyDescent="0.25">
      <c r="B39" s="9" t="s">
        <v>125</v>
      </c>
      <c r="C39" s="2" t="s">
        <v>18</v>
      </c>
      <c r="D39" s="2">
        <v>18</v>
      </c>
      <c r="E39" s="2" t="s">
        <v>19</v>
      </c>
      <c r="F39" s="2"/>
      <c r="G39" s="2">
        <v>2</v>
      </c>
      <c r="H39" s="10">
        <v>113.76</v>
      </c>
      <c r="I39" s="28">
        <f>0.8*2.38</f>
        <v>1.9039999999999999</v>
      </c>
      <c r="J39" s="21">
        <f>D39*I39</f>
        <v>34.271999999999998</v>
      </c>
      <c r="K39" s="20">
        <f t="shared" si="0"/>
        <v>79.488</v>
      </c>
    </row>
    <row r="40" spans="2:12" ht="15.75" thickBot="1" x14ac:dyDescent="0.3">
      <c r="B40" s="9" t="s">
        <v>125</v>
      </c>
      <c r="C40" s="34" t="s">
        <v>40</v>
      </c>
      <c r="D40" s="34">
        <v>2</v>
      </c>
      <c r="E40" s="34" t="s">
        <v>17</v>
      </c>
      <c r="F40" s="34"/>
      <c r="G40" s="2">
        <v>2</v>
      </c>
      <c r="H40" s="35">
        <v>6.44</v>
      </c>
      <c r="I40" s="29">
        <f>1.65*2.15</f>
        <v>3.5474999999999999</v>
      </c>
      <c r="J40" s="21">
        <f>D40*I40</f>
        <v>7.0949999999999998</v>
      </c>
      <c r="K40" s="20">
        <f t="shared" si="0"/>
        <v>-0.65499999999999936</v>
      </c>
    </row>
    <row r="41" spans="2:12" x14ac:dyDescent="0.25">
      <c r="B41" s="9" t="s">
        <v>125</v>
      </c>
      <c r="C41" s="2" t="s">
        <v>2</v>
      </c>
      <c r="D41" s="2">
        <v>7</v>
      </c>
      <c r="E41" s="2" t="s">
        <v>35</v>
      </c>
      <c r="F41" s="2">
        <v>1</v>
      </c>
      <c r="G41" s="2"/>
      <c r="H41" s="10">
        <v>8.4</v>
      </c>
      <c r="I41" s="39"/>
      <c r="J41" s="21"/>
      <c r="K41" s="20"/>
    </row>
    <row r="42" spans="2:12" x14ac:dyDescent="0.25">
      <c r="B42" s="9" t="s">
        <v>125</v>
      </c>
      <c r="C42" s="45" t="s">
        <v>2</v>
      </c>
      <c r="D42" s="45">
        <v>7</v>
      </c>
      <c r="E42" s="45" t="s">
        <v>33</v>
      </c>
      <c r="F42" s="45">
        <v>1</v>
      </c>
      <c r="G42" s="2"/>
      <c r="H42" s="48">
        <v>11.2</v>
      </c>
      <c r="I42" s="39"/>
      <c r="J42" s="21"/>
      <c r="K42" s="20"/>
    </row>
    <row r="43" spans="2:12" ht="15.75" thickBot="1" x14ac:dyDescent="0.3">
      <c r="B43" s="12" t="s">
        <v>125</v>
      </c>
      <c r="C43" s="13" t="s">
        <v>2</v>
      </c>
      <c r="D43" s="13">
        <v>28</v>
      </c>
      <c r="E43" s="13" t="s">
        <v>44</v>
      </c>
      <c r="F43" s="13">
        <v>1</v>
      </c>
      <c r="G43" s="13"/>
      <c r="H43" s="56">
        <v>61.6</v>
      </c>
      <c r="I43" s="39"/>
      <c r="J43" s="21"/>
      <c r="K43" s="20"/>
    </row>
    <row r="44" spans="2:12" ht="15.75" thickBot="1" x14ac:dyDescent="0.3">
      <c r="B44" s="60"/>
      <c r="C44" s="37"/>
      <c r="D44" s="37"/>
      <c r="E44" s="37"/>
      <c r="F44" s="37"/>
      <c r="G44" s="37"/>
      <c r="H44" s="38"/>
      <c r="I44" s="39"/>
      <c r="J44" s="21"/>
      <c r="K44" s="20"/>
    </row>
    <row r="45" spans="2:12" x14ac:dyDescent="0.25">
      <c r="B45" s="6" t="s">
        <v>126</v>
      </c>
      <c r="C45" s="7" t="s">
        <v>7</v>
      </c>
      <c r="D45" s="7">
        <v>7</v>
      </c>
      <c r="E45" s="7" t="s">
        <v>9</v>
      </c>
      <c r="F45" s="7"/>
      <c r="G45" s="7">
        <v>2</v>
      </c>
      <c r="H45" s="8">
        <v>8.4</v>
      </c>
      <c r="I45" s="30">
        <f>1.18*1.47</f>
        <v>1.7345999999999999</v>
      </c>
      <c r="J45" s="21">
        <f>D45*I45</f>
        <v>12.142199999999999</v>
      </c>
      <c r="K45" s="20">
        <f t="shared" si="0"/>
        <v>-3.7421999999999986</v>
      </c>
    </row>
    <row r="46" spans="2:12" x14ac:dyDescent="0.25">
      <c r="B46" s="9" t="s">
        <v>126</v>
      </c>
      <c r="C46" s="2" t="s">
        <v>21</v>
      </c>
      <c r="D46" s="2">
        <v>1</v>
      </c>
      <c r="E46" s="2" t="s">
        <v>39</v>
      </c>
      <c r="F46" s="2"/>
      <c r="G46" s="2">
        <v>2</v>
      </c>
      <c r="H46" s="10">
        <v>0.64</v>
      </c>
      <c r="I46" s="28">
        <v>3.3</v>
      </c>
      <c r="J46" s="21">
        <f>D46*I46</f>
        <v>3.3</v>
      </c>
      <c r="K46" s="20">
        <f t="shared" si="0"/>
        <v>-2.6599999999999997</v>
      </c>
    </row>
    <row r="47" spans="2:12" x14ac:dyDescent="0.25">
      <c r="B47" s="9" t="s">
        <v>126</v>
      </c>
      <c r="C47" s="2" t="s">
        <v>21</v>
      </c>
      <c r="D47" s="2">
        <v>1</v>
      </c>
      <c r="E47" s="2" t="s">
        <v>48</v>
      </c>
      <c r="F47" s="2"/>
      <c r="G47" s="2">
        <v>2</v>
      </c>
      <c r="H47" s="10">
        <v>0.4</v>
      </c>
      <c r="I47" s="28"/>
      <c r="J47" s="21"/>
      <c r="K47" s="20"/>
    </row>
    <row r="48" spans="2:12" x14ac:dyDescent="0.25">
      <c r="B48" s="9" t="s">
        <v>126</v>
      </c>
      <c r="C48" s="2" t="s">
        <v>6</v>
      </c>
      <c r="D48" s="2">
        <v>1</v>
      </c>
      <c r="E48" s="2" t="s">
        <v>16</v>
      </c>
      <c r="F48" s="2"/>
      <c r="G48" s="2">
        <v>2</v>
      </c>
      <c r="H48" s="10">
        <v>2.5499999999999998</v>
      </c>
      <c r="I48" s="28">
        <f>1.18*1.47</f>
        <v>1.7345999999999999</v>
      </c>
      <c r="J48" s="21">
        <f t="shared" ref="J48:J59" si="1">D48*I48</f>
        <v>1.7345999999999999</v>
      </c>
      <c r="K48" s="20">
        <f t="shared" si="0"/>
        <v>0.8153999999999999</v>
      </c>
    </row>
    <row r="49" spans="2:11" x14ac:dyDescent="0.25">
      <c r="B49" s="9" t="s">
        <v>126</v>
      </c>
      <c r="C49" s="2" t="s">
        <v>6</v>
      </c>
      <c r="D49" s="2">
        <v>7</v>
      </c>
      <c r="E49" s="2" t="s">
        <v>13</v>
      </c>
      <c r="F49" s="2"/>
      <c r="G49" s="2">
        <v>2</v>
      </c>
      <c r="H49" s="10">
        <v>25.2</v>
      </c>
      <c r="I49" s="28">
        <f>3.16*1.47</f>
        <v>4.6452</v>
      </c>
      <c r="J49" s="21">
        <f t="shared" si="1"/>
        <v>32.516399999999997</v>
      </c>
      <c r="K49" s="20">
        <f t="shared" si="0"/>
        <v>-7.316399999999998</v>
      </c>
    </row>
    <row r="50" spans="2:11" x14ac:dyDescent="0.25">
      <c r="B50" s="9" t="s">
        <v>126</v>
      </c>
      <c r="C50" s="2" t="s">
        <v>18</v>
      </c>
      <c r="D50" s="2">
        <v>14</v>
      </c>
      <c r="E50" s="2" t="s">
        <v>45</v>
      </c>
      <c r="F50" s="2"/>
      <c r="G50" s="2">
        <v>2</v>
      </c>
      <c r="H50" s="10">
        <v>87.78</v>
      </c>
      <c r="I50" s="28">
        <f>1.78*1.47</f>
        <v>2.6166</v>
      </c>
      <c r="J50" s="21">
        <f t="shared" si="1"/>
        <v>36.632400000000004</v>
      </c>
      <c r="K50" s="20">
        <f t="shared" si="0"/>
        <v>51.147599999999997</v>
      </c>
    </row>
    <row r="51" spans="2:11" x14ac:dyDescent="0.25">
      <c r="B51" s="9" t="s">
        <v>126</v>
      </c>
      <c r="C51" s="2" t="s">
        <v>2</v>
      </c>
      <c r="D51" s="2">
        <v>9</v>
      </c>
      <c r="E51" s="2" t="s">
        <v>35</v>
      </c>
      <c r="F51" s="2">
        <v>1</v>
      </c>
      <c r="G51" s="2"/>
      <c r="H51" s="10">
        <v>10.8</v>
      </c>
      <c r="I51" s="28">
        <f>2.38*0.9</f>
        <v>2.1419999999999999</v>
      </c>
      <c r="J51" s="21">
        <f t="shared" si="1"/>
        <v>19.277999999999999</v>
      </c>
      <c r="K51" s="20">
        <f t="shared" si="0"/>
        <v>-8.477999999999998</v>
      </c>
    </row>
    <row r="52" spans="2:11" x14ac:dyDescent="0.25">
      <c r="B52" s="9" t="s">
        <v>126</v>
      </c>
      <c r="C52" s="2" t="s">
        <v>2</v>
      </c>
      <c r="D52" s="2">
        <v>7</v>
      </c>
      <c r="E52" s="2" t="s">
        <v>33</v>
      </c>
      <c r="F52" s="2">
        <v>1</v>
      </c>
      <c r="G52" s="2"/>
      <c r="H52" s="10">
        <v>11.2</v>
      </c>
      <c r="I52" s="28">
        <f>1.65*2.13</f>
        <v>3.5144999999999995</v>
      </c>
      <c r="J52" s="21">
        <f t="shared" si="1"/>
        <v>24.601499999999998</v>
      </c>
      <c r="K52" s="20">
        <f t="shared" si="0"/>
        <v>-13.401499999999999</v>
      </c>
    </row>
    <row r="53" spans="2:11" x14ac:dyDescent="0.25">
      <c r="B53" s="9" t="s">
        <v>126</v>
      </c>
      <c r="C53" s="2" t="s">
        <v>2</v>
      </c>
      <c r="D53" s="2">
        <v>20</v>
      </c>
      <c r="E53" s="2" t="s">
        <v>44</v>
      </c>
      <c r="F53" s="2">
        <v>1</v>
      </c>
      <c r="G53" s="2"/>
      <c r="H53" s="10">
        <v>44</v>
      </c>
      <c r="I53" s="28">
        <f>1.5*2.23</f>
        <v>3.3449999999999998</v>
      </c>
      <c r="J53" s="21">
        <f t="shared" si="1"/>
        <v>66.899999999999991</v>
      </c>
      <c r="K53" s="20">
        <f t="shared" si="0"/>
        <v>-22.899999999999991</v>
      </c>
    </row>
    <row r="54" spans="2:11" ht="15.75" thickBot="1" x14ac:dyDescent="0.3">
      <c r="B54" s="12" t="s">
        <v>126</v>
      </c>
      <c r="C54" s="13" t="s">
        <v>46</v>
      </c>
      <c r="D54" s="13">
        <v>1</v>
      </c>
      <c r="E54" s="13" t="s">
        <v>47</v>
      </c>
      <c r="F54" s="13">
        <v>1</v>
      </c>
      <c r="G54" s="13"/>
      <c r="H54" s="14">
        <v>2.94</v>
      </c>
      <c r="I54" s="28">
        <f>1.18*1.47</f>
        <v>1.7345999999999999</v>
      </c>
      <c r="J54" s="21">
        <f t="shared" si="1"/>
        <v>1.7345999999999999</v>
      </c>
      <c r="K54" s="20">
        <f t="shared" si="0"/>
        <v>1.2054</v>
      </c>
    </row>
    <row r="55" spans="2:11" ht="15.75" thickBot="1" x14ac:dyDescent="0.3">
      <c r="B55" s="41"/>
      <c r="C55" s="37"/>
      <c r="D55" s="37"/>
      <c r="E55" s="37"/>
      <c r="F55" s="37"/>
      <c r="G55" s="37"/>
      <c r="H55" s="42"/>
      <c r="I55" s="29">
        <f>1.13*0.5</f>
        <v>0.56499999999999995</v>
      </c>
      <c r="J55" s="21">
        <f t="shared" si="1"/>
        <v>0</v>
      </c>
      <c r="K55" s="20">
        <f t="shared" si="0"/>
        <v>0</v>
      </c>
    </row>
    <row r="56" spans="2:11" x14ac:dyDescent="0.25">
      <c r="B56" s="6" t="s">
        <v>127</v>
      </c>
      <c r="C56" s="7" t="s">
        <v>7</v>
      </c>
      <c r="D56" s="7">
        <v>1</v>
      </c>
      <c r="E56" s="7" t="s">
        <v>9</v>
      </c>
      <c r="F56" s="7"/>
      <c r="G56" s="7">
        <v>2</v>
      </c>
      <c r="H56" s="22">
        <v>1.2</v>
      </c>
      <c r="I56" s="31">
        <f>1.33*1.49</f>
        <v>1.9817</v>
      </c>
      <c r="J56" s="21">
        <f t="shared" si="1"/>
        <v>1.9817</v>
      </c>
      <c r="K56" s="20">
        <f t="shared" si="0"/>
        <v>-0.78170000000000006</v>
      </c>
    </row>
    <row r="57" spans="2:11" x14ac:dyDescent="0.25">
      <c r="B57" s="9" t="s">
        <v>122</v>
      </c>
      <c r="C57" s="2" t="s">
        <v>7</v>
      </c>
      <c r="D57" s="2">
        <v>21</v>
      </c>
      <c r="E57" s="2" t="s">
        <v>77</v>
      </c>
      <c r="F57" s="2"/>
      <c r="G57" s="2">
        <v>2</v>
      </c>
      <c r="H57" s="11">
        <v>13.86</v>
      </c>
      <c r="I57" s="32">
        <f>1.94*1.49</f>
        <v>2.8906000000000001</v>
      </c>
      <c r="J57" s="21">
        <f t="shared" si="1"/>
        <v>60.702600000000004</v>
      </c>
      <c r="K57" s="20">
        <f t="shared" si="0"/>
        <v>-46.842600000000004</v>
      </c>
    </row>
    <row r="58" spans="2:11" x14ac:dyDescent="0.25">
      <c r="B58" s="9" t="s">
        <v>122</v>
      </c>
      <c r="C58" s="2" t="s">
        <v>7</v>
      </c>
      <c r="D58" s="2">
        <v>12</v>
      </c>
      <c r="E58" s="2" t="s">
        <v>20</v>
      </c>
      <c r="F58" s="2"/>
      <c r="G58" s="2">
        <v>2</v>
      </c>
      <c r="H58" s="11">
        <v>19.8</v>
      </c>
      <c r="I58" s="32">
        <f>0.64*1.49</f>
        <v>0.9536</v>
      </c>
      <c r="J58" s="21">
        <f t="shared" si="1"/>
        <v>11.443200000000001</v>
      </c>
      <c r="K58" s="20">
        <f t="shared" si="0"/>
        <v>8.3567999999999998</v>
      </c>
    </row>
    <row r="59" spans="2:11" x14ac:dyDescent="0.25">
      <c r="B59" s="9" t="s">
        <v>122</v>
      </c>
      <c r="C59" s="2" t="s">
        <v>21</v>
      </c>
      <c r="D59" s="2">
        <v>1</v>
      </c>
      <c r="E59" s="2" t="s">
        <v>22</v>
      </c>
      <c r="F59" s="2"/>
      <c r="G59" s="2">
        <v>2</v>
      </c>
      <c r="H59" s="11">
        <v>1.8</v>
      </c>
      <c r="I59" s="32">
        <f>2*2.5</f>
        <v>5</v>
      </c>
      <c r="J59" s="21">
        <f t="shared" si="1"/>
        <v>5</v>
      </c>
      <c r="K59" s="20">
        <f t="shared" si="0"/>
        <v>-3.2</v>
      </c>
    </row>
    <row r="60" spans="2:11" x14ac:dyDescent="0.25">
      <c r="B60" s="9" t="s">
        <v>122</v>
      </c>
      <c r="C60" s="2" t="s">
        <v>119</v>
      </c>
      <c r="D60" s="2">
        <v>6</v>
      </c>
      <c r="E60" s="2" t="s">
        <v>49</v>
      </c>
      <c r="F60" s="2"/>
      <c r="G60" s="2">
        <v>2</v>
      </c>
      <c r="H60" s="11">
        <v>4.26</v>
      </c>
      <c r="I60" s="32"/>
      <c r="J60" s="21"/>
      <c r="K60" s="20"/>
    </row>
    <row r="61" spans="2:11" x14ac:dyDescent="0.25">
      <c r="B61" s="9" t="s">
        <v>122</v>
      </c>
      <c r="C61" s="2" t="s">
        <v>78</v>
      </c>
      <c r="D61" s="2">
        <v>4</v>
      </c>
      <c r="E61" s="2" t="s">
        <v>20</v>
      </c>
      <c r="F61" s="2"/>
      <c r="G61" s="2">
        <v>2</v>
      </c>
      <c r="H61" s="11">
        <v>6.6</v>
      </c>
      <c r="I61" s="32"/>
      <c r="J61" s="21"/>
      <c r="K61" s="20"/>
    </row>
    <row r="62" spans="2:11" x14ac:dyDescent="0.25">
      <c r="B62" s="9" t="s">
        <v>122</v>
      </c>
      <c r="C62" s="2" t="s">
        <v>60</v>
      </c>
      <c r="D62" s="2">
        <v>4</v>
      </c>
      <c r="E62" s="2" t="s">
        <v>61</v>
      </c>
      <c r="F62" s="2"/>
      <c r="G62" s="2">
        <v>2</v>
      </c>
      <c r="H62" s="11">
        <v>3.36</v>
      </c>
      <c r="I62" s="32"/>
      <c r="J62" s="21"/>
      <c r="K62" s="20"/>
    </row>
    <row r="63" spans="2:11" x14ac:dyDescent="0.25">
      <c r="B63" s="9" t="s">
        <v>122</v>
      </c>
      <c r="C63" s="2" t="s">
        <v>6</v>
      </c>
      <c r="D63" s="2">
        <v>12</v>
      </c>
      <c r="E63" s="2" t="s">
        <v>23</v>
      </c>
      <c r="F63" s="2"/>
      <c r="G63" s="2">
        <v>2</v>
      </c>
      <c r="H63" s="11">
        <v>36</v>
      </c>
      <c r="I63" s="32">
        <f>1.33*1.49</f>
        <v>1.9817</v>
      </c>
      <c r="J63" s="21">
        <f t="shared" ref="J63:J68" si="2">D63*I63</f>
        <v>23.7804</v>
      </c>
      <c r="K63" s="20">
        <f t="shared" si="0"/>
        <v>12.2196</v>
      </c>
    </row>
    <row r="64" spans="2:11" x14ac:dyDescent="0.25">
      <c r="B64" s="9" t="s">
        <v>122</v>
      </c>
      <c r="C64" s="2" t="s">
        <v>6</v>
      </c>
      <c r="D64" s="2">
        <v>1</v>
      </c>
      <c r="E64" s="2" t="s">
        <v>51</v>
      </c>
      <c r="F64" s="2"/>
      <c r="G64" s="2">
        <v>2</v>
      </c>
      <c r="H64" s="11">
        <v>1.1000000000000001</v>
      </c>
      <c r="I64" s="32">
        <f>0.64*1.49</f>
        <v>0.9536</v>
      </c>
      <c r="J64" s="21">
        <f t="shared" si="2"/>
        <v>0.9536</v>
      </c>
      <c r="K64" s="20">
        <f t="shared" si="0"/>
        <v>0.14640000000000009</v>
      </c>
    </row>
    <row r="65" spans="2:12" x14ac:dyDescent="0.25">
      <c r="B65" s="9" t="s">
        <v>122</v>
      </c>
      <c r="C65" s="2" t="s">
        <v>18</v>
      </c>
      <c r="D65" s="2">
        <v>7</v>
      </c>
      <c r="E65" s="2" t="s">
        <v>24</v>
      </c>
      <c r="F65" s="2"/>
      <c r="G65" s="2">
        <v>2</v>
      </c>
      <c r="H65" s="11">
        <v>26.32</v>
      </c>
      <c r="I65" s="32">
        <f>1.94*1.49</f>
        <v>2.8906000000000001</v>
      </c>
      <c r="J65" s="21">
        <f t="shared" si="2"/>
        <v>20.234200000000001</v>
      </c>
      <c r="K65" s="20">
        <f t="shared" si="0"/>
        <v>6.085799999999999</v>
      </c>
      <c r="L65" s="51"/>
    </row>
    <row r="66" spans="2:12" x14ac:dyDescent="0.25">
      <c r="B66" s="9" t="s">
        <v>122</v>
      </c>
      <c r="C66" s="2" t="s">
        <v>25</v>
      </c>
      <c r="D66" s="2">
        <v>1</v>
      </c>
      <c r="E66" s="2" t="s">
        <v>26</v>
      </c>
      <c r="F66" s="2"/>
      <c r="G66" s="2">
        <v>2</v>
      </c>
      <c r="H66" s="11">
        <v>3.87</v>
      </c>
      <c r="I66" s="32">
        <f>1.33*1.49</f>
        <v>1.9817</v>
      </c>
      <c r="J66" s="21">
        <f t="shared" si="2"/>
        <v>1.9817</v>
      </c>
      <c r="K66" s="20">
        <f t="shared" si="0"/>
        <v>1.8883000000000001</v>
      </c>
      <c r="L66" s="51"/>
    </row>
    <row r="67" spans="2:12" x14ac:dyDescent="0.25">
      <c r="B67" s="9" t="s">
        <v>122</v>
      </c>
      <c r="C67" s="2" t="s">
        <v>28</v>
      </c>
      <c r="D67" s="2">
        <v>3</v>
      </c>
      <c r="E67" s="2" t="s">
        <v>27</v>
      </c>
      <c r="F67" s="2"/>
      <c r="G67" s="2">
        <v>2</v>
      </c>
      <c r="H67" s="11">
        <v>9.4499999999999993</v>
      </c>
      <c r="I67" s="32">
        <f>1.38*1.48</f>
        <v>2.0423999999999998</v>
      </c>
      <c r="J67" s="21">
        <f t="shared" si="2"/>
        <v>6.1271999999999993</v>
      </c>
      <c r="K67" s="20">
        <f t="shared" si="0"/>
        <v>3.3228</v>
      </c>
      <c r="L67" s="51"/>
    </row>
    <row r="68" spans="2:12" ht="15.75" thickBot="1" x14ac:dyDescent="0.3">
      <c r="B68" s="9" t="s">
        <v>122</v>
      </c>
      <c r="C68" s="2" t="s">
        <v>29</v>
      </c>
      <c r="D68" s="2">
        <v>1</v>
      </c>
      <c r="E68" s="2" t="s">
        <v>30</v>
      </c>
      <c r="F68" s="2"/>
      <c r="G68" s="2">
        <v>2</v>
      </c>
      <c r="H68" s="11">
        <v>4.25</v>
      </c>
      <c r="I68" s="33">
        <f>1.6*2.5</f>
        <v>4</v>
      </c>
      <c r="J68" s="21">
        <f t="shared" si="2"/>
        <v>4</v>
      </c>
      <c r="K68" s="20">
        <f t="shared" si="0"/>
        <v>0.25</v>
      </c>
      <c r="L68" s="51"/>
    </row>
    <row r="69" spans="2:12" ht="15.75" thickBot="1" x14ac:dyDescent="0.3">
      <c r="B69" s="90" t="s">
        <v>122</v>
      </c>
      <c r="C69" s="34" t="s">
        <v>31</v>
      </c>
      <c r="D69" s="34">
        <v>1</v>
      </c>
      <c r="E69" s="34" t="s">
        <v>118</v>
      </c>
      <c r="F69" s="34"/>
      <c r="G69" s="34">
        <v>2</v>
      </c>
      <c r="H69" s="91">
        <v>2.42</v>
      </c>
      <c r="I69" s="43"/>
      <c r="J69" s="21"/>
      <c r="K69" s="20"/>
      <c r="L69" s="51"/>
    </row>
    <row r="70" spans="2:12" x14ac:dyDescent="0.25">
      <c r="B70" s="6" t="s">
        <v>122</v>
      </c>
      <c r="C70" s="7" t="s">
        <v>2</v>
      </c>
      <c r="D70" s="7">
        <v>3</v>
      </c>
      <c r="E70" s="7" t="s">
        <v>35</v>
      </c>
      <c r="F70" s="7">
        <v>1</v>
      </c>
      <c r="G70" s="7"/>
      <c r="H70" s="22">
        <v>3.6</v>
      </c>
      <c r="I70" s="43"/>
      <c r="J70" s="21"/>
      <c r="K70" s="20"/>
      <c r="L70" s="51"/>
    </row>
    <row r="71" spans="2:12" x14ac:dyDescent="0.25">
      <c r="B71" s="9" t="s">
        <v>122</v>
      </c>
      <c r="C71" s="2" t="s">
        <v>2</v>
      </c>
      <c r="D71" s="2">
        <v>24</v>
      </c>
      <c r="E71" s="2" t="s">
        <v>33</v>
      </c>
      <c r="F71" s="2">
        <v>1</v>
      </c>
      <c r="G71" s="2"/>
      <c r="H71" s="11">
        <v>38.4</v>
      </c>
      <c r="I71" s="43"/>
      <c r="J71" s="21"/>
      <c r="K71" s="20"/>
      <c r="L71" s="51"/>
    </row>
    <row r="72" spans="2:12" x14ac:dyDescent="0.25">
      <c r="B72" s="9" t="s">
        <v>122</v>
      </c>
      <c r="C72" s="2" t="s">
        <v>2</v>
      </c>
      <c r="D72" s="2">
        <v>33</v>
      </c>
      <c r="E72" s="2" t="s">
        <v>34</v>
      </c>
      <c r="F72" s="2">
        <v>1</v>
      </c>
      <c r="G72" s="2"/>
      <c r="H72" s="11">
        <v>59.4</v>
      </c>
      <c r="I72" s="43"/>
      <c r="J72" s="21"/>
      <c r="K72" s="20"/>
      <c r="L72" s="51"/>
    </row>
    <row r="73" spans="2:12" x14ac:dyDescent="0.25">
      <c r="B73" s="9" t="s">
        <v>122</v>
      </c>
      <c r="C73" s="2" t="s">
        <v>38</v>
      </c>
      <c r="D73" s="2">
        <v>3</v>
      </c>
      <c r="E73" s="2" t="s">
        <v>36</v>
      </c>
      <c r="F73" s="2">
        <v>1</v>
      </c>
      <c r="G73" s="2"/>
      <c r="H73" s="11">
        <v>6.3</v>
      </c>
      <c r="I73" s="43"/>
      <c r="J73" s="21"/>
      <c r="K73" s="20"/>
      <c r="L73" s="51"/>
    </row>
    <row r="74" spans="2:12" ht="15.75" thickBot="1" x14ac:dyDescent="0.3">
      <c r="B74" s="12" t="s">
        <v>122</v>
      </c>
      <c r="C74" s="13" t="s">
        <v>37</v>
      </c>
      <c r="D74" s="13">
        <v>3</v>
      </c>
      <c r="E74" s="13" t="s">
        <v>36</v>
      </c>
      <c r="F74" s="13">
        <v>1</v>
      </c>
      <c r="G74" s="13"/>
      <c r="H74" s="14">
        <v>6.3</v>
      </c>
      <c r="I74" s="43"/>
      <c r="J74" s="21"/>
      <c r="K74" s="20"/>
    </row>
    <row r="75" spans="2:12" ht="15.75" thickBot="1" x14ac:dyDescent="0.3">
      <c r="B75" s="57"/>
      <c r="C75" s="76"/>
      <c r="D75" s="58"/>
      <c r="E75" s="58"/>
      <c r="F75" s="58"/>
      <c r="G75" s="58"/>
      <c r="H75" s="59"/>
      <c r="I75" s="61"/>
      <c r="J75" s="21"/>
      <c r="K75" s="20"/>
    </row>
    <row r="76" spans="2:12" x14ac:dyDescent="0.25">
      <c r="B76" s="6" t="s">
        <v>79</v>
      </c>
      <c r="C76" s="16" t="s">
        <v>7</v>
      </c>
      <c r="D76" s="7">
        <v>2</v>
      </c>
      <c r="E76" s="7" t="s">
        <v>52</v>
      </c>
      <c r="F76" s="7"/>
      <c r="G76" s="7">
        <v>2</v>
      </c>
      <c r="H76" s="22">
        <v>3.84</v>
      </c>
      <c r="I76" s="32">
        <f>1.75*1.18</f>
        <v>2.0649999999999999</v>
      </c>
      <c r="J76" s="21">
        <f>D76*I76</f>
        <v>4.13</v>
      </c>
      <c r="K76" s="20">
        <f t="shared" si="0"/>
        <v>-0.29000000000000004</v>
      </c>
    </row>
    <row r="77" spans="2:12" x14ac:dyDescent="0.25">
      <c r="B77" s="9" t="s">
        <v>79</v>
      </c>
      <c r="C77" s="1" t="s">
        <v>7</v>
      </c>
      <c r="D77" s="2">
        <v>13</v>
      </c>
      <c r="E77" s="2" t="s">
        <v>50</v>
      </c>
      <c r="F77" s="2"/>
      <c r="G77" s="2">
        <v>2</v>
      </c>
      <c r="H77" s="10">
        <v>15.6</v>
      </c>
      <c r="I77" s="32">
        <f>1.33*1.49</f>
        <v>1.9817</v>
      </c>
      <c r="J77" s="21">
        <f>D77*I77</f>
        <v>25.7621</v>
      </c>
      <c r="K77" s="20">
        <f t="shared" si="0"/>
        <v>-10.162100000000001</v>
      </c>
    </row>
    <row r="78" spans="2:12" x14ac:dyDescent="0.25">
      <c r="B78" s="9" t="s">
        <v>79</v>
      </c>
      <c r="C78" s="1" t="s">
        <v>2</v>
      </c>
      <c r="D78" s="2">
        <v>9</v>
      </c>
      <c r="E78" s="2" t="s">
        <v>35</v>
      </c>
      <c r="F78" s="2">
        <v>1</v>
      </c>
      <c r="G78" s="2"/>
      <c r="H78" s="11">
        <v>10.8</v>
      </c>
      <c r="I78" s="32">
        <f>1.33*1.49</f>
        <v>1.9817</v>
      </c>
      <c r="J78" s="21">
        <f>D78*I78</f>
        <v>17.8353</v>
      </c>
      <c r="K78" s="20">
        <f t="shared" si="0"/>
        <v>-7.0352999999999994</v>
      </c>
    </row>
    <row r="79" spans="2:12" x14ac:dyDescent="0.25">
      <c r="B79" s="9" t="s">
        <v>79</v>
      </c>
      <c r="C79" s="1" t="s">
        <v>2</v>
      </c>
      <c r="D79" s="2">
        <v>11</v>
      </c>
      <c r="E79" s="2" t="s">
        <v>33</v>
      </c>
      <c r="F79" s="2">
        <v>1</v>
      </c>
      <c r="G79" s="2"/>
      <c r="H79" s="11">
        <v>17.600000000000001</v>
      </c>
      <c r="I79" s="32">
        <f>1.16*1.76</f>
        <v>2.0415999999999999</v>
      </c>
      <c r="J79" s="21">
        <f>D79*I79</f>
        <v>22.457599999999999</v>
      </c>
      <c r="K79" s="20">
        <f t="shared" si="0"/>
        <v>-4.8575999999999979</v>
      </c>
    </row>
    <row r="80" spans="2:12" ht="15.75" thickBot="1" x14ac:dyDescent="0.3">
      <c r="B80" s="9" t="s">
        <v>79</v>
      </c>
      <c r="C80" s="1" t="s">
        <v>2</v>
      </c>
      <c r="D80" s="2">
        <v>10</v>
      </c>
      <c r="E80" s="2" t="s">
        <v>34</v>
      </c>
      <c r="F80" s="2">
        <v>1</v>
      </c>
      <c r="G80" s="2"/>
      <c r="H80" s="11">
        <v>18</v>
      </c>
      <c r="I80" s="33">
        <f>1.16*1.76</f>
        <v>2.0415999999999999</v>
      </c>
      <c r="J80" s="21">
        <f>D80*I80</f>
        <v>20.415999999999997</v>
      </c>
      <c r="K80" s="20">
        <f t="shared" si="0"/>
        <v>-2.4159999999999968</v>
      </c>
    </row>
    <row r="81" spans="2:12" x14ac:dyDescent="0.25">
      <c r="B81" s="9" t="s">
        <v>80</v>
      </c>
      <c r="C81" s="1" t="s">
        <v>53</v>
      </c>
      <c r="D81" s="2">
        <v>1</v>
      </c>
      <c r="E81" s="2" t="s">
        <v>54</v>
      </c>
      <c r="F81" s="2"/>
      <c r="G81" s="2">
        <v>2</v>
      </c>
      <c r="H81" s="11">
        <v>2.85</v>
      </c>
      <c r="I81" s="43"/>
      <c r="J81" s="21"/>
      <c r="K81" s="20"/>
    </row>
    <row r="82" spans="2:12" x14ac:dyDescent="0.25">
      <c r="B82" s="9" t="s">
        <v>81</v>
      </c>
      <c r="C82" s="1" t="s">
        <v>55</v>
      </c>
      <c r="D82" s="2">
        <v>1</v>
      </c>
      <c r="E82" s="2" t="s">
        <v>56</v>
      </c>
      <c r="F82" s="2"/>
      <c r="G82" s="2">
        <v>2</v>
      </c>
      <c r="H82" s="11">
        <v>2.31</v>
      </c>
      <c r="I82" s="43"/>
      <c r="J82" s="21"/>
      <c r="K82" s="20"/>
    </row>
    <row r="83" spans="2:12" x14ac:dyDescent="0.25">
      <c r="B83" s="9" t="s">
        <v>80</v>
      </c>
      <c r="C83" s="1" t="s">
        <v>115</v>
      </c>
      <c r="D83" s="2">
        <v>1</v>
      </c>
      <c r="E83" s="2" t="s">
        <v>116</v>
      </c>
      <c r="F83" s="2"/>
      <c r="G83" s="2">
        <v>2</v>
      </c>
      <c r="H83" s="11">
        <v>41.4</v>
      </c>
      <c r="I83" s="43"/>
      <c r="J83" s="21"/>
      <c r="K83" s="20"/>
    </row>
    <row r="84" spans="2:12" ht="15.75" thickBot="1" x14ac:dyDescent="0.3">
      <c r="B84" s="12" t="s">
        <v>80</v>
      </c>
      <c r="C84" s="18" t="s">
        <v>58</v>
      </c>
      <c r="D84" s="13">
        <v>2</v>
      </c>
      <c r="E84" s="13" t="s">
        <v>57</v>
      </c>
      <c r="F84" s="13"/>
      <c r="G84" s="13">
        <v>2</v>
      </c>
      <c r="H84" s="14">
        <v>15.12</v>
      </c>
      <c r="I84" s="43"/>
      <c r="J84" s="21"/>
      <c r="K84" s="20"/>
    </row>
    <row r="85" spans="2:12" ht="15.75" thickBot="1" x14ac:dyDescent="0.3">
      <c r="B85" s="60"/>
      <c r="C85" s="75"/>
      <c r="D85" s="37"/>
      <c r="E85" s="37"/>
      <c r="F85" s="77"/>
      <c r="G85" s="77"/>
      <c r="H85" s="78"/>
      <c r="I85" s="43"/>
      <c r="J85" s="21"/>
      <c r="K85" s="20"/>
      <c r="L85" s="40"/>
    </row>
    <row r="86" spans="2:12" x14ac:dyDescent="0.25">
      <c r="B86" s="6" t="s">
        <v>82</v>
      </c>
      <c r="C86" s="7" t="s">
        <v>7</v>
      </c>
      <c r="D86" s="7">
        <v>4</v>
      </c>
      <c r="E86" s="7" t="s">
        <v>83</v>
      </c>
      <c r="F86" s="7"/>
      <c r="G86" s="7">
        <v>2</v>
      </c>
      <c r="H86" s="22">
        <v>9.6</v>
      </c>
      <c r="I86" s="32">
        <f>1.44*1.49</f>
        <v>2.1456</v>
      </c>
      <c r="J86" s="21">
        <f t="shared" ref="J86:J92" si="3">D86*I86</f>
        <v>8.5823999999999998</v>
      </c>
      <c r="K86" s="20">
        <f t="shared" si="0"/>
        <v>1.0175999999999998</v>
      </c>
    </row>
    <row r="87" spans="2:12" x14ac:dyDescent="0.25">
      <c r="B87" s="9" t="s">
        <v>82</v>
      </c>
      <c r="C87" s="2" t="s">
        <v>7</v>
      </c>
      <c r="D87" s="2">
        <v>2</v>
      </c>
      <c r="E87" s="2" t="s">
        <v>84</v>
      </c>
      <c r="F87" s="2"/>
      <c r="G87" s="2">
        <v>2</v>
      </c>
      <c r="H87" s="11">
        <v>1.1200000000000001</v>
      </c>
      <c r="I87" s="32">
        <f>0.76*2.24</f>
        <v>1.7024000000000001</v>
      </c>
      <c r="J87" s="21">
        <f t="shared" si="3"/>
        <v>3.4048000000000003</v>
      </c>
      <c r="K87" s="20">
        <f t="shared" si="0"/>
        <v>-2.2848000000000002</v>
      </c>
    </row>
    <row r="88" spans="2:12" x14ac:dyDescent="0.25">
      <c r="B88" s="9" t="s">
        <v>82</v>
      </c>
      <c r="C88" s="2" t="s">
        <v>7</v>
      </c>
      <c r="D88" s="2">
        <v>1</v>
      </c>
      <c r="E88" s="2" t="s">
        <v>85</v>
      </c>
      <c r="F88" s="2"/>
      <c r="G88" s="2">
        <v>2</v>
      </c>
      <c r="H88" s="11">
        <v>1.95</v>
      </c>
      <c r="I88" s="32">
        <f>2.19*1.54</f>
        <v>3.3725999999999998</v>
      </c>
      <c r="J88" s="21">
        <f t="shared" si="3"/>
        <v>3.3725999999999998</v>
      </c>
      <c r="K88" s="20">
        <f t="shared" si="0"/>
        <v>-1.4225999999999999</v>
      </c>
    </row>
    <row r="89" spans="2:12" x14ac:dyDescent="0.25">
      <c r="B89" s="9" t="s">
        <v>82</v>
      </c>
      <c r="C89" s="2" t="s">
        <v>6</v>
      </c>
      <c r="D89" s="2">
        <v>39</v>
      </c>
      <c r="E89" s="2" t="s">
        <v>86</v>
      </c>
      <c r="F89" s="2"/>
      <c r="G89" s="2">
        <v>2</v>
      </c>
      <c r="H89" s="11">
        <v>224.64</v>
      </c>
      <c r="I89" s="32">
        <f>1.44*1.49</f>
        <v>2.1456</v>
      </c>
      <c r="J89" s="21">
        <f t="shared" si="3"/>
        <v>83.678399999999996</v>
      </c>
      <c r="K89" s="20">
        <f t="shared" si="0"/>
        <v>140.96159999999998</v>
      </c>
    </row>
    <row r="90" spans="2:12" x14ac:dyDescent="0.25">
      <c r="B90" s="9" t="s">
        <v>82</v>
      </c>
      <c r="C90" s="2" t="s">
        <v>6</v>
      </c>
      <c r="D90" s="2">
        <v>13</v>
      </c>
      <c r="E90" s="2" t="s">
        <v>87</v>
      </c>
      <c r="F90" s="2"/>
      <c r="G90" s="2">
        <v>2</v>
      </c>
      <c r="H90" s="11">
        <v>26.52</v>
      </c>
      <c r="I90" s="32">
        <f>0.76*2.24</f>
        <v>1.7024000000000001</v>
      </c>
      <c r="J90" s="21">
        <f t="shared" si="3"/>
        <v>22.131200000000003</v>
      </c>
      <c r="K90" s="20">
        <f t="shared" si="0"/>
        <v>4.3887999999999963</v>
      </c>
    </row>
    <row r="91" spans="2:12" x14ac:dyDescent="0.25">
      <c r="B91" s="9" t="s">
        <v>82</v>
      </c>
      <c r="C91" s="2" t="s">
        <v>6</v>
      </c>
      <c r="D91" s="2">
        <v>2</v>
      </c>
      <c r="E91" s="2" t="s">
        <v>88</v>
      </c>
      <c r="F91" s="2"/>
      <c r="G91" s="2">
        <v>2</v>
      </c>
      <c r="H91" s="11">
        <v>1.7</v>
      </c>
      <c r="I91" s="32">
        <f>2.19*1.54</f>
        <v>3.3725999999999998</v>
      </c>
      <c r="J91" s="21">
        <f t="shared" si="3"/>
        <v>6.7451999999999996</v>
      </c>
      <c r="K91" s="20">
        <f t="shared" si="0"/>
        <v>-5.0451999999999995</v>
      </c>
    </row>
    <row r="92" spans="2:12" x14ac:dyDescent="0.25">
      <c r="B92" s="9" t="s">
        <v>82</v>
      </c>
      <c r="C92" s="2" t="s">
        <v>6</v>
      </c>
      <c r="D92" s="2">
        <v>2</v>
      </c>
      <c r="E92" s="2" t="s">
        <v>89</v>
      </c>
      <c r="F92" s="2"/>
      <c r="G92" s="2">
        <v>2</v>
      </c>
      <c r="H92" s="11">
        <v>2.38</v>
      </c>
      <c r="I92" s="32">
        <f>1.44*1.49</f>
        <v>2.1456</v>
      </c>
      <c r="J92" s="21">
        <f t="shared" si="3"/>
        <v>4.2911999999999999</v>
      </c>
      <c r="K92" s="20">
        <f t="shared" si="0"/>
        <v>-1.9112</v>
      </c>
    </row>
    <row r="93" spans="2:12" x14ac:dyDescent="0.25">
      <c r="B93" s="9" t="s">
        <v>82</v>
      </c>
      <c r="C93" s="2" t="s">
        <v>8</v>
      </c>
      <c r="D93" s="2">
        <v>1</v>
      </c>
      <c r="E93" s="2" t="s">
        <v>92</v>
      </c>
      <c r="F93" s="2"/>
      <c r="G93" s="2">
        <v>2</v>
      </c>
      <c r="H93" s="11">
        <v>3.34</v>
      </c>
      <c r="I93" s="32"/>
      <c r="J93" s="21"/>
      <c r="K93" s="20"/>
    </row>
    <row r="94" spans="2:12" x14ac:dyDescent="0.25">
      <c r="B94" s="9" t="s">
        <v>82</v>
      </c>
      <c r="C94" s="2" t="s">
        <v>8</v>
      </c>
      <c r="D94" s="2">
        <v>4</v>
      </c>
      <c r="E94" s="2" t="s">
        <v>90</v>
      </c>
      <c r="F94" s="2"/>
      <c r="G94" s="2">
        <v>2</v>
      </c>
      <c r="H94" s="11">
        <v>29.52</v>
      </c>
      <c r="I94" s="32">
        <f>0.76*2.2</f>
        <v>1.6720000000000002</v>
      </c>
      <c r="J94" s="21">
        <f>D94*I94</f>
        <v>6.6880000000000006</v>
      </c>
      <c r="K94" s="20">
        <f t="shared" si="0"/>
        <v>22.832000000000001</v>
      </c>
    </row>
    <row r="95" spans="2:12" x14ac:dyDescent="0.25">
      <c r="B95" s="9" t="s">
        <v>82</v>
      </c>
      <c r="C95" s="2" t="s">
        <v>18</v>
      </c>
      <c r="D95" s="2">
        <v>3</v>
      </c>
      <c r="E95" s="2" t="s">
        <v>91</v>
      </c>
      <c r="F95" s="2"/>
      <c r="G95" s="2">
        <v>2</v>
      </c>
      <c r="H95" s="11">
        <v>28.32</v>
      </c>
      <c r="I95" s="32">
        <f>2.19*1.54</f>
        <v>3.3725999999999998</v>
      </c>
      <c r="J95" s="21">
        <f>D95*I95</f>
        <v>10.117799999999999</v>
      </c>
      <c r="K95" s="20">
        <f t="shared" si="0"/>
        <v>18.202200000000001</v>
      </c>
    </row>
    <row r="96" spans="2:12" x14ac:dyDescent="0.25">
      <c r="B96" s="9" t="s">
        <v>82</v>
      </c>
      <c r="C96" s="2" t="s">
        <v>107</v>
      </c>
      <c r="D96" s="2">
        <v>3</v>
      </c>
      <c r="E96" s="2" t="s">
        <v>108</v>
      </c>
      <c r="F96" s="2"/>
      <c r="G96" s="2">
        <v>2</v>
      </c>
      <c r="H96" s="11">
        <v>29.7</v>
      </c>
      <c r="I96" s="32"/>
      <c r="J96" s="21"/>
      <c r="K96" s="20"/>
    </row>
    <row r="97" spans="2:11" x14ac:dyDescent="0.25">
      <c r="B97" s="9" t="s">
        <v>82</v>
      </c>
      <c r="C97" s="2" t="s">
        <v>129</v>
      </c>
      <c r="D97" s="2">
        <v>2</v>
      </c>
      <c r="E97" s="2" t="s">
        <v>130</v>
      </c>
      <c r="F97" s="2"/>
      <c r="G97" s="2">
        <v>2</v>
      </c>
      <c r="H97" s="11">
        <f>2*2*3.7</f>
        <v>14.8</v>
      </c>
      <c r="I97" s="32"/>
      <c r="J97" s="21"/>
      <c r="K97" s="20"/>
    </row>
    <row r="98" spans="2:11" s="99" customFormat="1" x14ac:dyDescent="0.25">
      <c r="B98" s="9" t="s">
        <v>82</v>
      </c>
      <c r="C98" s="96" t="s">
        <v>131</v>
      </c>
      <c r="D98" s="2">
        <v>1</v>
      </c>
      <c r="E98" s="2" t="s">
        <v>132</v>
      </c>
      <c r="F98" s="2"/>
      <c r="G98" s="2">
        <v>2</v>
      </c>
      <c r="H98" s="11">
        <f>3.6*3.7</f>
        <v>13.32</v>
      </c>
      <c r="I98" s="32">
        <f>1.44*1.49</f>
        <v>2.1456</v>
      </c>
      <c r="J98" s="97">
        <f>D98*I98</f>
        <v>2.1456</v>
      </c>
      <c r="K98" s="98">
        <f t="shared" si="0"/>
        <v>11.1744</v>
      </c>
    </row>
    <row r="99" spans="2:11" x14ac:dyDescent="0.25">
      <c r="B99" s="9" t="s">
        <v>82</v>
      </c>
      <c r="C99" s="2" t="s">
        <v>114</v>
      </c>
      <c r="D99" s="2">
        <v>1</v>
      </c>
      <c r="E99" s="2" t="s">
        <v>95</v>
      </c>
      <c r="F99" s="2">
        <v>1</v>
      </c>
      <c r="G99" s="2"/>
      <c r="H99" s="11">
        <v>6.56</v>
      </c>
      <c r="I99" s="32">
        <f>1.54*2.19</f>
        <v>3.3725999999999998</v>
      </c>
      <c r="J99" s="21">
        <f>D99*I99</f>
        <v>3.3725999999999998</v>
      </c>
      <c r="K99" s="20">
        <f t="shared" si="0"/>
        <v>3.1873999999999998</v>
      </c>
    </row>
    <row r="100" spans="2:11" x14ac:dyDescent="0.25">
      <c r="B100" s="9" t="s">
        <v>82</v>
      </c>
      <c r="C100" s="2" t="s">
        <v>96</v>
      </c>
      <c r="D100" s="2">
        <v>1</v>
      </c>
      <c r="E100" s="2" t="s">
        <v>97</v>
      </c>
      <c r="F100" s="2">
        <v>1</v>
      </c>
      <c r="G100" s="2"/>
      <c r="H100" s="11">
        <v>7.13</v>
      </c>
      <c r="I100" s="32"/>
      <c r="J100" s="21"/>
      <c r="K100" s="20"/>
    </row>
    <row r="101" spans="2:11" x14ac:dyDescent="0.25">
      <c r="B101" s="9" t="s">
        <v>82</v>
      </c>
      <c r="C101" s="2" t="s">
        <v>93</v>
      </c>
      <c r="D101" s="2">
        <v>1</v>
      </c>
      <c r="E101" s="2" t="s">
        <v>94</v>
      </c>
      <c r="F101" s="2"/>
      <c r="G101" s="2">
        <v>2</v>
      </c>
      <c r="H101" s="11">
        <v>11.52</v>
      </c>
      <c r="I101" s="32">
        <f>1.44*1.49</f>
        <v>2.1456</v>
      </c>
      <c r="J101" s="21">
        <f t="shared" ref="J101:J117" si="4">D101*I101</f>
        <v>2.1456</v>
      </c>
      <c r="K101" s="20">
        <f t="shared" si="0"/>
        <v>9.3743999999999996</v>
      </c>
    </row>
    <row r="102" spans="2:11" x14ac:dyDescent="0.25">
      <c r="B102" s="9" t="s">
        <v>82</v>
      </c>
      <c r="C102" s="2" t="s">
        <v>128</v>
      </c>
      <c r="D102" s="2">
        <v>1</v>
      </c>
      <c r="E102" s="2" t="s">
        <v>98</v>
      </c>
      <c r="F102" s="2">
        <v>1</v>
      </c>
      <c r="G102" s="2"/>
      <c r="H102" s="11">
        <v>6.65</v>
      </c>
      <c r="I102" s="32">
        <f>2.19*1.54</f>
        <v>3.3725999999999998</v>
      </c>
      <c r="J102" s="21">
        <f t="shared" si="4"/>
        <v>3.3725999999999998</v>
      </c>
      <c r="K102" s="20">
        <f t="shared" si="0"/>
        <v>3.2774000000000005</v>
      </c>
    </row>
    <row r="103" spans="2:11" x14ac:dyDescent="0.25">
      <c r="B103" s="9" t="s">
        <v>82</v>
      </c>
      <c r="C103" s="2" t="s">
        <v>100</v>
      </c>
      <c r="D103" s="2">
        <v>1</v>
      </c>
      <c r="E103" s="2" t="s">
        <v>99</v>
      </c>
      <c r="F103" s="2">
        <v>1</v>
      </c>
      <c r="G103" s="2"/>
      <c r="H103" s="11">
        <v>1.89</v>
      </c>
      <c r="I103" s="32">
        <f>0.76*2.24</f>
        <v>1.7024000000000001</v>
      </c>
      <c r="J103" s="21">
        <f t="shared" si="4"/>
        <v>1.7024000000000001</v>
      </c>
      <c r="K103" s="20">
        <f t="shared" ref="K103:K117" si="5">H103-J103</f>
        <v>0.18759999999999977</v>
      </c>
    </row>
    <row r="104" spans="2:11" ht="17.25" customHeight="1" x14ac:dyDescent="0.25">
      <c r="B104" s="9" t="s">
        <v>82</v>
      </c>
      <c r="C104" s="62" t="s">
        <v>102</v>
      </c>
      <c r="D104" s="2">
        <v>1</v>
      </c>
      <c r="E104" s="2" t="s">
        <v>101</v>
      </c>
      <c r="F104" s="2">
        <v>1</v>
      </c>
      <c r="G104" s="2"/>
      <c r="H104" s="11">
        <v>4.0599999999999996</v>
      </c>
      <c r="I104" s="32">
        <f>0.55*0.55</f>
        <v>0.30250000000000005</v>
      </c>
      <c r="J104" s="21">
        <f t="shared" si="4"/>
        <v>0.30250000000000005</v>
      </c>
      <c r="K104" s="20">
        <f t="shared" si="5"/>
        <v>3.7574999999999994</v>
      </c>
    </row>
    <row r="105" spans="2:11" ht="16.5" customHeight="1" x14ac:dyDescent="0.25">
      <c r="B105" s="9" t="s">
        <v>82</v>
      </c>
      <c r="C105" s="62" t="s">
        <v>103</v>
      </c>
      <c r="D105" s="2">
        <v>2</v>
      </c>
      <c r="E105" s="2" t="s">
        <v>32</v>
      </c>
      <c r="F105" s="2">
        <v>1</v>
      </c>
      <c r="G105" s="2"/>
      <c r="H105" s="11">
        <v>4.84</v>
      </c>
      <c r="I105" s="32">
        <f>3.2*2.5</f>
        <v>8</v>
      </c>
      <c r="J105" s="21">
        <f t="shared" si="4"/>
        <v>16</v>
      </c>
      <c r="K105" s="20">
        <f t="shared" si="5"/>
        <v>-11.16</v>
      </c>
    </row>
    <row r="106" spans="2:11" ht="15" customHeight="1" x14ac:dyDescent="0.25">
      <c r="B106" s="9" t="s">
        <v>82</v>
      </c>
      <c r="C106" s="62" t="s">
        <v>104</v>
      </c>
      <c r="D106" s="2">
        <v>3</v>
      </c>
      <c r="E106" s="2" t="s">
        <v>36</v>
      </c>
      <c r="F106" s="2">
        <v>1</v>
      </c>
      <c r="G106" s="2"/>
      <c r="H106" s="11">
        <v>6.3</v>
      </c>
      <c r="I106" s="32">
        <f>2*2</f>
        <v>4</v>
      </c>
      <c r="J106" s="21">
        <f t="shared" si="4"/>
        <v>12</v>
      </c>
      <c r="K106" s="20">
        <f t="shared" si="5"/>
        <v>-5.7</v>
      </c>
    </row>
    <row r="107" spans="2:11" x14ac:dyDescent="0.25">
      <c r="B107" s="9" t="s">
        <v>82</v>
      </c>
      <c r="C107" s="62" t="s">
        <v>105</v>
      </c>
      <c r="D107" s="2">
        <v>4</v>
      </c>
      <c r="E107" s="2" t="s">
        <v>106</v>
      </c>
      <c r="F107" s="2">
        <v>1</v>
      </c>
      <c r="G107" s="2"/>
      <c r="H107" s="11">
        <v>12.32</v>
      </c>
      <c r="I107" s="32">
        <f>2*2.4</f>
        <v>4.8</v>
      </c>
      <c r="J107" s="21">
        <f t="shared" si="4"/>
        <v>19.2</v>
      </c>
      <c r="K107" s="20">
        <f t="shared" si="5"/>
        <v>-6.879999999999999</v>
      </c>
    </row>
    <row r="108" spans="2:11" ht="15.75" thickBot="1" x14ac:dyDescent="0.3">
      <c r="B108" s="9" t="s">
        <v>82</v>
      </c>
      <c r="C108" s="64" t="s">
        <v>2</v>
      </c>
      <c r="D108" s="2">
        <v>12</v>
      </c>
      <c r="E108" s="2" t="s">
        <v>35</v>
      </c>
      <c r="F108" s="2">
        <v>1</v>
      </c>
      <c r="G108" s="2"/>
      <c r="H108" s="11">
        <v>14.4</v>
      </c>
      <c r="I108" s="33">
        <f>1.9*2.4</f>
        <v>4.5599999999999996</v>
      </c>
      <c r="J108" s="21">
        <f t="shared" si="4"/>
        <v>54.72</v>
      </c>
      <c r="K108" s="20">
        <f t="shared" si="5"/>
        <v>-40.32</v>
      </c>
    </row>
    <row r="109" spans="2:11" x14ac:dyDescent="0.25">
      <c r="B109" s="50" t="s">
        <v>82</v>
      </c>
      <c r="C109" s="79" t="s">
        <v>2</v>
      </c>
      <c r="D109" s="45">
        <v>46</v>
      </c>
      <c r="E109" s="45" t="s">
        <v>33</v>
      </c>
      <c r="F109" s="45">
        <v>1</v>
      </c>
      <c r="G109" s="45"/>
      <c r="H109" s="52">
        <v>73.599999999999994</v>
      </c>
      <c r="I109" s="31">
        <f>1.93*2.1</f>
        <v>4.0529999999999999</v>
      </c>
      <c r="J109" s="21">
        <f t="shared" si="4"/>
        <v>186.43799999999999</v>
      </c>
      <c r="K109" s="20">
        <f t="shared" si="5"/>
        <v>-112.83799999999999</v>
      </c>
    </row>
    <row r="110" spans="2:11" x14ac:dyDescent="0.25">
      <c r="B110" s="9" t="s">
        <v>82</v>
      </c>
      <c r="C110" s="64" t="s">
        <v>2</v>
      </c>
      <c r="D110" s="2">
        <v>2</v>
      </c>
      <c r="E110" s="2" t="s">
        <v>34</v>
      </c>
      <c r="F110" s="2">
        <v>1</v>
      </c>
      <c r="G110" s="2"/>
      <c r="H110" s="11">
        <v>3.6</v>
      </c>
      <c r="I110" s="32">
        <f>1.93*2.1</f>
        <v>4.0529999999999999</v>
      </c>
      <c r="J110" s="21">
        <f t="shared" si="4"/>
        <v>8.1059999999999999</v>
      </c>
      <c r="K110" s="20">
        <f t="shared" si="5"/>
        <v>-4.5060000000000002</v>
      </c>
    </row>
    <row r="111" spans="2:11" x14ac:dyDescent="0.25">
      <c r="B111" s="9" t="s">
        <v>82</v>
      </c>
      <c r="C111" s="64" t="s">
        <v>2</v>
      </c>
      <c r="D111" s="2">
        <v>1</v>
      </c>
      <c r="E111" s="2" t="s">
        <v>44</v>
      </c>
      <c r="F111" s="2">
        <v>1</v>
      </c>
      <c r="G111" s="2"/>
      <c r="H111" s="11">
        <v>2.2000000000000002</v>
      </c>
      <c r="I111" s="32">
        <f>1.49*1.5</f>
        <v>2.2349999999999999</v>
      </c>
      <c r="J111" s="21">
        <f t="shared" si="4"/>
        <v>2.2349999999999999</v>
      </c>
      <c r="K111" s="20">
        <f t="shared" si="5"/>
        <v>-3.4999999999999698E-2</v>
      </c>
    </row>
    <row r="112" spans="2:11" x14ac:dyDescent="0.25">
      <c r="B112" s="9" t="s">
        <v>82</v>
      </c>
      <c r="C112" s="64" t="s">
        <v>109</v>
      </c>
      <c r="D112" s="2">
        <v>5</v>
      </c>
      <c r="E112" s="2" t="s">
        <v>34</v>
      </c>
      <c r="F112" s="2"/>
      <c r="G112" s="2">
        <v>2</v>
      </c>
      <c r="H112" s="11">
        <v>9</v>
      </c>
      <c r="I112" s="32">
        <f>1.49*1.19</f>
        <v>1.7730999999999999</v>
      </c>
      <c r="J112" s="21">
        <f t="shared" si="4"/>
        <v>8.865499999999999</v>
      </c>
      <c r="K112" s="20">
        <f t="shared" si="5"/>
        <v>0.13450000000000095</v>
      </c>
    </row>
    <row r="113" spans="2:12" x14ac:dyDescent="0.25">
      <c r="B113" s="9" t="s">
        <v>82</v>
      </c>
      <c r="C113" s="64" t="s">
        <v>110</v>
      </c>
      <c r="D113" s="2">
        <v>7</v>
      </c>
      <c r="E113" s="2" t="s">
        <v>111</v>
      </c>
      <c r="F113" s="2">
        <v>1</v>
      </c>
      <c r="G113" s="2"/>
      <c r="H113" s="11">
        <v>19.600000000000001</v>
      </c>
      <c r="I113" s="32">
        <f>1.21*1.78</f>
        <v>2.1537999999999999</v>
      </c>
      <c r="J113" s="21">
        <f t="shared" si="4"/>
        <v>15.076599999999999</v>
      </c>
      <c r="K113" s="20">
        <f t="shared" si="5"/>
        <v>4.5234000000000023</v>
      </c>
    </row>
    <row r="114" spans="2:12" ht="15.75" thickBot="1" x14ac:dyDescent="0.3">
      <c r="B114" s="12" t="s">
        <v>82</v>
      </c>
      <c r="C114" s="63" t="s">
        <v>112</v>
      </c>
      <c r="D114" s="13">
        <v>1</v>
      </c>
      <c r="E114" s="13" t="s">
        <v>113</v>
      </c>
      <c r="F114" s="13">
        <v>1</v>
      </c>
      <c r="G114" s="13"/>
      <c r="H114" s="14">
        <v>3.2</v>
      </c>
      <c r="I114" s="33">
        <f>1.19*1.49</f>
        <v>1.7730999999999999</v>
      </c>
      <c r="J114" s="21">
        <f t="shared" si="4"/>
        <v>1.7730999999999999</v>
      </c>
      <c r="K114" s="20">
        <f t="shared" si="5"/>
        <v>1.4269000000000003</v>
      </c>
    </row>
    <row r="115" spans="2:12" x14ac:dyDescent="0.25">
      <c r="B115" s="50"/>
      <c r="C115" s="65"/>
      <c r="D115" s="45"/>
      <c r="E115" s="45"/>
      <c r="F115" s="45"/>
      <c r="G115" s="45"/>
      <c r="H115" s="52"/>
      <c r="I115" s="31">
        <f>1.19*1.18</f>
        <v>1.4041999999999999</v>
      </c>
      <c r="J115" s="21">
        <f t="shared" si="4"/>
        <v>0</v>
      </c>
      <c r="K115" s="20">
        <f t="shared" si="5"/>
        <v>0</v>
      </c>
    </row>
    <row r="116" spans="2:12" ht="15.75" thickBot="1" x14ac:dyDescent="0.3">
      <c r="B116" s="82"/>
      <c r="C116" s="83"/>
      <c r="D116" s="84"/>
      <c r="E116" s="84"/>
      <c r="F116" s="84"/>
      <c r="G116" s="85"/>
      <c r="H116" s="14"/>
      <c r="I116" s="32">
        <f>1.5*2</f>
        <v>3</v>
      </c>
      <c r="J116" s="21">
        <f t="shared" si="4"/>
        <v>0</v>
      </c>
      <c r="K116" s="20">
        <f t="shared" si="5"/>
        <v>0</v>
      </c>
    </row>
    <row r="117" spans="2:12" ht="15.75" thickBot="1" x14ac:dyDescent="0.3">
      <c r="B117" s="80"/>
      <c r="C117" s="81"/>
      <c r="D117" s="45"/>
      <c r="E117" s="45"/>
      <c r="F117" s="45"/>
      <c r="G117" s="45"/>
      <c r="H117" s="45"/>
      <c r="I117" s="33">
        <f>1.5*2</f>
        <v>3</v>
      </c>
      <c r="J117" s="21">
        <f t="shared" si="4"/>
        <v>0</v>
      </c>
      <c r="K117" s="20">
        <f t="shared" si="5"/>
        <v>0</v>
      </c>
    </row>
    <row r="118" spans="2:12" x14ac:dyDescent="0.25">
      <c r="B118" s="44"/>
      <c r="C118" s="5"/>
      <c r="D118" s="5"/>
      <c r="E118" s="5"/>
      <c r="F118" s="5"/>
      <c r="G118" s="5"/>
      <c r="H118" s="23"/>
      <c r="J118" s="20">
        <f>SUM(J4:J117)</f>
        <v>1163.2502000000004</v>
      </c>
      <c r="K118" s="20">
        <f>J118-H118</f>
        <v>1163.2502000000004</v>
      </c>
    </row>
    <row r="119" spans="2:12" x14ac:dyDescent="0.25">
      <c r="L119" s="20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fitToHeight="26" orientation="portrait" r:id="rId1"/>
  <headerFooter>
    <oddHeader>&amp;LPříloha č. 3 Technická specifikace - mytí oken a dveří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Julie Hrubá</cp:lastModifiedBy>
  <cp:lastPrinted>2014-10-03T11:17:27Z</cp:lastPrinted>
  <dcterms:created xsi:type="dcterms:W3CDTF">2013-09-12T12:54:28Z</dcterms:created>
  <dcterms:modified xsi:type="dcterms:W3CDTF">2017-12-05T09:17:11Z</dcterms:modified>
</cp:coreProperties>
</file>