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01 - 110 - Komunikace" sheetId="2" r:id="rId2"/>
    <sheet name="02 - Dopravně inženýrské ..." sheetId="3" r:id="rId3"/>
    <sheet name="03 - Vedlejjší a ostatní ..." sheetId="4" r:id="rId4"/>
    <sheet name="Pokyny pro vyplnění" sheetId="5" r:id="rId5"/>
  </sheets>
  <definedNames>
    <definedName name="_xlnm.Print_Titles" localSheetId="1">'01 - 110 - Komunikace'!$74:$74</definedName>
    <definedName name="_xlnm.Print_Titles" localSheetId="2">'02 - Dopravně inženýrské ...'!$70:$70</definedName>
    <definedName name="_xlnm.Print_Titles" localSheetId="3">'03 - Vedlejjší a ostatní ...'!$72:$72</definedName>
    <definedName name="_xlnm.Print_Titles" localSheetId="0">'Rekapitulace stavby'!$48:$48</definedName>
    <definedName name="_xlnm.Print_Area" localSheetId="1">'01 - 110 - Komunikace'!$C$4:$P$33,'01 - 110 - Komunikace'!$C$39:$Q$58,'01 - 110 - Komunikace'!$C$64:$R$285</definedName>
    <definedName name="_xlnm.Print_Area" localSheetId="2">'02 - Dopravně inženýrské ...'!$C$4:$P$33,'02 - Dopravně inženýrské ...'!$C$39:$Q$54,'02 - Dopravně inženýrské ...'!$C$60:$R$113</definedName>
    <definedName name="_xlnm.Print_Area" localSheetId="3">'03 - Vedlejjší a ostatní ...'!$C$4:$P$33,'03 - Vedlejjší a ostatní ...'!$C$39:$Q$56,'03 - Vedlejjší a ostatní ...'!$C$62:$R$86</definedName>
    <definedName name="_xlnm.Print_Area" localSheetId="4">'Pokyny pro vyplnění'!$B$2:$K$69,'Pokyny pro vyplnění'!$B$72:$K$116,'Pokyny pro vyplnění'!$B$119:$K$184,'Pokyny pro vyplnění'!$B$187:$K$207</definedName>
    <definedName name="_xlnm.Print_Area" localSheetId="0">'Rekapitulace stavby'!$D$4:$AO$32,'Rekapitulace stavby'!$C$38:$AQ$54</definedName>
  </definedNames>
  <calcPr fullCalcOnLoad="1"/>
</workbook>
</file>

<file path=xl/sharedStrings.xml><?xml version="1.0" encoding="utf-8"?>
<sst xmlns="http://schemas.openxmlformats.org/spreadsheetml/2006/main" count="2685" uniqueCount="676">
  <si>
    <t>Export VZ</t>
  </si>
  <si>
    <t>List obsahuje:</t>
  </si>
  <si>
    <t>2.0</t>
  </si>
  <si>
    <t>False</t>
  </si>
  <si>
    <t>{C9F9EEB1-BFBB-46BC-818B-D5994D05475D}</t>
  </si>
  <si>
    <t>optimalizováno pro tisk sestav ve formátu A4 - na výšku</t>
  </si>
  <si>
    <t>&gt;&gt;  skryté sloupce  &lt;&lt;</t>
  </si>
  <si>
    <t>0,01</t>
  </si>
  <si>
    <t>21</t>
  </si>
  <si>
    <t>15</t>
  </si>
  <si>
    <t>REKAPITULACE STAVBY</t>
  </si>
  <si>
    <t>v ---  níže se nacházejí doplnkové a pomocné údaje k sestavám  --- v</t>
  </si>
  <si>
    <t>Návod na vyplnění</t>
  </si>
  <si>
    <t>0,001</t>
  </si>
  <si>
    <t>Kód:</t>
  </si>
  <si>
    <t>3016/A</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</si>
  <si>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</si>
  <si>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</si>
  <si>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SIL.II/183 NEBILOVY - PRUTAH</t>
  </si>
  <si>
    <t>0,1</t>
  </si>
  <si>
    <t>KSO:</t>
  </si>
  <si>
    <t>CC-CZ:</t>
  </si>
  <si>
    <t>1</t>
  </si>
  <si>
    <t>Místo:</t>
  </si>
  <si>
    <t>II/183 Nebílovy</t>
  </si>
  <si>
    <t>Datum:</t>
  </si>
  <si>
    <t>03.02.2017</t>
  </si>
  <si>
    <t>10</t>
  </si>
  <si>
    <t>100</t>
  </si>
  <si>
    <t>Zadavatel:</t>
  </si>
  <si>
    <t>IČ:</t>
  </si>
  <si>
    <t>SUS PK,p.o. Škroupova 18, 30613 Plzeň</t>
  </si>
  <si>
    <t>DIČ:</t>
  </si>
  <si>
    <t>Uchazeč:</t>
  </si>
  <si>
    <t>Vyplň údaj</t>
  </si>
  <si>
    <t>Projektant:</t>
  </si>
  <si>
    <t>BOULA IPK s.r.o.</t>
  </si>
  <si>
    <t>True</t>
  </si>
  <si>
    <t>Poznámka:</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</si>
  <si>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</si>
  <si>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</si>
  <si>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</si>
  <si>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</si>
  <si>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</si>
  <si>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</si>
  <si>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</si>
  <si>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</si>
  <si>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</si>
  <si>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</si>
  <si>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</si>
  <si>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</si>
  <si>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</si>
  <si>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</si>
  <si>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</si>
  <si>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</si>
  <si>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</si>
  <si>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</si>
  <si>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</si>
  <si>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</si>
  <si>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</si>
  <si>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</si>
  <si>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</si>
  <si>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</si>
  <si>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</si>
  <si>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</si>
  <si>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</si>
  <si>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</si>
  <si>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</si>
  <si>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</si>
  <si>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</si>
  <si>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</si>
  <si>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</si>
  <si>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</si>
  <si>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</si>
  <si>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</si>
  <si>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</si>
  <si>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110 - Komunikace</t>
  </si>
  <si>
    <t>STA</t>
  </si>
  <si>
    <t>{BCD1E1EA-1A6D-44C4-87B9-9A8BD3A426EA}</t>
  </si>
  <si>
    <t>2</t>
  </si>
  <si>
    <t>02</t>
  </si>
  <si>
    <t>Dopravně inženýrské opatření</t>
  </si>
  <si>
    <t>{D64E02B0-E6ED-45EA-B8A1-0DA94CAFF7D2}</t>
  </si>
  <si>
    <t>03</t>
  </si>
  <si>
    <t>Vedlejjší a ostatní náklady</t>
  </si>
  <si>
    <t>{294FED04-AD37-4CCB-B1BE-C16FC551E1F6}</t>
  </si>
  <si>
    <t>Zpět na list:</t>
  </si>
  <si>
    <t>KRYCÍ LIST SOUPISU</t>
  </si>
  <si>
    <t>Objekt:</t>
  </si>
  <si>
    <t>01 - 110 - Komunikace</t>
  </si>
  <si>
    <t>REKAPITULACE ČLENĚNÍ SOUPISU PRACÍ</t>
  </si>
  <si>
    <t>Kód dílu - Popis</t>
  </si>
  <si>
    <t>Cena celkem [CZK]</t>
  </si>
  <si>
    <t>Náklady soupisu celkem</t>
  </si>
  <si>
    <t>-1</t>
  </si>
  <si>
    <t>HSV - Práce a dodávky HSV</t>
  </si>
  <si>
    <t xml:space="preserve">    1 - Zemní práce</t>
  </si>
  <si>
    <t xml:space="preserve">    5 - Komunikace</t>
  </si>
  <si>
    <t xml:space="preserve">    8 - Trubní vedení</t>
  </si>
  <si>
    <t xml:space="preserve">    9 - Ostatní konstrukce a práce-bourání</t>
  </si>
  <si>
    <t xml:space="preserve">      99 - Přesuny hmot a sutí</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</si>
  <si>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</si>
  <si>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</si>
  <si>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</si>
  <si>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</si>
  <si>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</si>
  <si>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</si>
  <si>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</si>
  <si>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</si>
  <si>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</si>
  <si>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</si>
  <si>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</si>
  <si>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</si>
  <si>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</si>
  <si>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</si>
  <si>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</si>
  <si>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</si>
  <si>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</si>
  <si>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113154333</t>
  </si>
  <si>
    <t>Frézování živičného krytu tl 50 mm pruh š 2 m pl do 10000 m2 bez překážek v trase</t>
  </si>
  <si>
    <t>m2</t>
  </si>
  <si>
    <t>CS ÚRS 2013 02</t>
  </si>
  <si>
    <t>4</t>
  </si>
  <si>
    <t>-1315635350</t>
  </si>
  <si>
    <t>Frézování živičného podkladu nebo krytu s naložením na dopravní prostředek plochy přes 1 000 do 10 000 m2 bez překážek v trase pruhu šířky přes 1 m do 2 m, tloušťky vrstvy 50 mm</t>
  </si>
  <si>
    <t>PP</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</si>
  <si>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</si>
  <si>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PSC</t>
  </si>
  <si>
    <t>4590,85</t>
  </si>
  <si>
    <t>VV</t>
  </si>
  <si>
    <t>122301101</t>
  </si>
  <si>
    <t>Odkopávky a prokopávky nezapažené v hornině tř. 4 objem do 100 m3</t>
  </si>
  <si>
    <t>m3</t>
  </si>
  <si>
    <t>-1321908907</t>
  </si>
  <si>
    <t>Odkopávky a prokopávky nezapažené s přehozením výkopku na vzdálenost do 3 m nebo s naložením na dopravní prostředek v hornině tř. 4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</si>
  <si>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</si>
  <si>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((1,5*0,2)*0,5+(1,0*0,10)*0,5)*0,5*80  "př.řez 5-6"</t>
  </si>
  <si>
    <t>((1,2*0,2)*0,5+(1,0*0,1)*0,5)*0,5*80</t>
  </si>
  <si>
    <t>((0,7*0,3)*0,5+0,3*0,25)*30 "11"</t>
  </si>
  <si>
    <t>1,0*0,2*18  "15"</t>
  </si>
  <si>
    <t>1,5*0,15*6,335  "16"</t>
  </si>
  <si>
    <t>(1,5*0,3)*0,5*20  "18"</t>
  </si>
  <si>
    <t>(1,0*0,10)*0,5*64+(1,0*0,2)*0,5*54</t>
  </si>
  <si>
    <t>Součet</t>
  </si>
  <si>
    <t>3</t>
  </si>
  <si>
    <t>122301109</t>
  </si>
  <si>
    <t>Příplatek za lepivost u odkopávek nezapažených v hornině tř. 4</t>
  </si>
  <si>
    <t>-2054989067</t>
  </si>
  <si>
    <t>Odkopávky a prokopávky nezapažené s přehozením výkopku na vzdálenost do 3 m nebo s naložením na dopravní prostředek v hornině tř. 4 Příplatek k cenám za lepivost horniny tř. 4</t>
  </si>
  <si>
    <t>38,325*0,3  "30%"</t>
  </si>
  <si>
    <t>122302202</t>
  </si>
  <si>
    <t>Odkopávky a prokopávky nezapažené pro silnice objemu do 1000 m3 v hornině tř. 4</t>
  </si>
  <si>
    <t>1073929043</t>
  </si>
  <si>
    <t>Odkopávky a prokopávky nezapažené pro silnice s přemístěním výkopku v příčných profilech na vzdálenost do 15 m nebo s naložením na dopravní prostředek v hornině tř. 4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</si>
  <si>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</si>
  <si>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172,963*(0,51+0,50)</t>
  </si>
  <si>
    <t>5</t>
  </si>
  <si>
    <t>122302209</t>
  </si>
  <si>
    <t>Příplatek k odkopávkám a prokopávkám pro silnice v hornině tř. 4 za lepivost</t>
  </si>
  <si>
    <t>173696782</t>
  </si>
  <si>
    <t>Odkopávky a prokopávky nezapažené pro silnice s přemístěním výkopku v příčných profilech na vzdálenost do 15 m nebo s naložením na dopravní prostředek v hornině tř. 4 Příplatek k cenám za lepivost horniny tř. 4</t>
  </si>
  <si>
    <t>174,693*0,3  "30%"</t>
  </si>
  <si>
    <t>6</t>
  </si>
  <si>
    <t>162701105</t>
  </si>
  <si>
    <t>Vodorovné přemístění do 10000 m výkopku/sypaniny z horniny tř. 1 až 4</t>
  </si>
  <si>
    <t>236444619</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</si>
  <si>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</si>
  <si>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</si>
  <si>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172,963</t>
  </si>
  <si>
    <t>38,325-(23,797+8,05)</t>
  </si>
  <si>
    <t>7</t>
  </si>
  <si>
    <t>162701109</t>
  </si>
  <si>
    <t>Příplatek k vodorovnému přemístění výkopku/sypaniny z horniny tř. 1 až 4 ZKD 1000 m přes 10000 m</t>
  </si>
  <si>
    <t>2137002850</t>
  </si>
  <si>
    <t>Vodorovné přemístění výkopku nebo sypaniny po suchu na obvyklém dopravním prostředku, bez naložení výkopku, avšak se složením bez rozhrnutí z horniny tř. 1 až 4 na vzdálenost Příplatek k ceně za každých dalších i započatých 1 000 m</t>
  </si>
  <si>
    <t>179,441*5  "celkem 15km"</t>
  </si>
  <si>
    <t>8</t>
  </si>
  <si>
    <t>171201101</t>
  </si>
  <si>
    <t>Uložení sypaniny do násypů nezhutněných</t>
  </si>
  <si>
    <t>539181189</t>
  </si>
  <si>
    <t>Uložení sypaniny do násypů s rozprostřením sypaniny ve vrstvách a s hrubým urovnáním nezhutněných z jakýchkoliv hornin</t>
  </si>
  <si>
    <t>Podklad z kameniva lomového, s rozprostřením a zhutněním, po zhutnění tl. 250 mm</t>
  </si>
  <si>
    <t>Podklad z kameniva lomového, s rozprostřením a zhutněním, po zhutnění tl. 300 mm</t>
  </si>
  <si>
    <t>Podklad ze štěrkodrti ŠD s rozprostřením a zhutněním, po zhutnění tl. 150 mm</t>
  </si>
  <si>
    <t>Podklad ze štěrkodrti ŠD s rozprostřením a zhutněním, po zhutnění tl. 300 mm</t>
  </si>
  <si>
    <t>Vyspravení neupravených výtluků dosavadního krytu s očištěním, zaplněním směsí a se zhutněním asfaltovým betonem</t>
  </si>
  <si>
    <t>Postřik živičný spojovací bez posypu kamenivem ze silniční emulze, v množství 0,40 kg/m2</t>
  </si>
  <si>
    <t>Postřik živičný spojovací bez posypu kamenivem ze silniční emulze, v množství 0,20kg/m2</t>
  </si>
  <si>
    <t>Postřik živičný spojovací bez posypu kamenivem ze silniční emulze, v množství 0,30 kg/m2</t>
  </si>
  <si>
    <t>Postřik živičný spojovací bez posypu kamenivem ze silniční emulze, v množství 0,50 kg/m2</t>
  </si>
  <si>
    <t>577155132</t>
  </si>
  <si>
    <t>Asfaltový beton vrstva ložní ACL 16 (ABH) tl 60 mm š do 3 m z modifikovaného asfaltu</t>
  </si>
  <si>
    <t>Asfaltový beton vrstva ložní ACL 16 (ABH) s rozprostřením a zhutněním z modifikovaného asfaltu v pruhu šířky do 3 m, po zhutnění tl. 60 mm</t>
  </si>
  <si>
    <t>Přesun hmot pro komunikace s krytem živičným, dopravní vzdálenost do 200 m jakékoliv délky objektu</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</si>
  <si>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</si>
  <si>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((1,1*0,2)*0,5+(1,4*0,2)*0,5)*0,5*(7+30)  "příčný řez 1-2"</t>
  </si>
  <si>
    <t>((1,6*0,05)*0,5+(0,04*0,6)*0,5)*0,5*37</t>
  </si>
  <si>
    <t>1,6*0,2*(12+3,5)  "7-8"</t>
  </si>
  <si>
    <t>((1,0*0,2)*0,5+(1,0*0,3)*0,5)*0,5*(18+36+20)  "18-20"</t>
  </si>
  <si>
    <t>1,0*0,2*20</t>
  </si>
  <si>
    <t>9</t>
  </si>
  <si>
    <t>171201211</t>
  </si>
  <si>
    <t>Poplatek za uložení odpadu ze sypaniny na skládce (skládkovné)</t>
  </si>
  <si>
    <t>t</t>
  </si>
  <si>
    <t>1595272048</t>
  </si>
  <si>
    <t>Uložení sypaniny poplatek za uložení sypaniny na skládce ( skládkovné )</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</si>
  <si>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</si>
  <si>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179,44*1,8  "výkopek"</t>
  </si>
  <si>
    <t>64,292+162,810</t>
  </si>
  <si>
    <t>174101101</t>
  </si>
  <si>
    <t>Zásyp jam, šachet rýh nebo kolem objektů sypaninou se zhutněním</t>
  </si>
  <si>
    <t>-256769824</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</si>
  <si>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</si>
  <si>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</si>
  <si>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(1,0*0,35)*0,5*10  "12"</t>
  </si>
  <si>
    <t>(1,5*0,4)*0,5*21  "13"</t>
  </si>
  <si>
    <t>11</t>
  </si>
  <si>
    <t>181951102</t>
  </si>
  <si>
    <t>Úprava pláně v hornině tř. 1 až 4 se zhutněním</t>
  </si>
  <si>
    <t>-680362455</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</si>
  <si>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</si>
  <si>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</si>
  <si>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12</t>
  </si>
  <si>
    <t>564671111</t>
  </si>
  <si>
    <t>Podklad z kameniva lomov. tl 250 mm-2*</t>
  </si>
  <si>
    <t>-1143698232</t>
  </si>
  <si>
    <t>688,627*2</t>
  </si>
  <si>
    <t>13</t>
  </si>
  <si>
    <t>564681111</t>
  </si>
  <si>
    <t>Podklad z kameniva lomového tl 300 mm (2*)</t>
  </si>
  <si>
    <t>459781761</t>
  </si>
  <si>
    <t>172,963*2  "sanace"</t>
  </si>
  <si>
    <t>14</t>
  </si>
  <si>
    <t>564811111</t>
  </si>
  <si>
    <t>Podklad ze štěrkodrtě ŠD tl 50 mm</t>
  </si>
  <si>
    <t>1101208530</t>
  </si>
  <si>
    <t>Podklad ze štěrkodrti ŠD s rozprostřením a zhutněním, po zhutnění tl. 50 mm</t>
  </si>
  <si>
    <t>688,627</t>
  </si>
  <si>
    <t>564851111</t>
  </si>
  <si>
    <t>Podklad ze štěrkodrtě ŠD tl 150 mm</t>
  </si>
  <si>
    <t>482673854</t>
  </si>
  <si>
    <t>(10*1,2)*0,5+(7,5*0,7)*0,5+(9*0,5)*0,5  "rozšíření vozovky"</t>
  </si>
  <si>
    <t>(7*0,4)*0,5+(10*0,5)*0,5+(7*0,8)*0,5</t>
  </si>
  <si>
    <t>(4*1)*0,5+(1+1,25)*0,5*6,5+(20*1,25)*0,5</t>
  </si>
  <si>
    <t>(11*1,4)*0,5+(1,4+2)*0,5*6+(2+2,6)*0,5*6</t>
  </si>
  <si>
    <t>(7*3)*0,5+(7*2,6)*0,5+(6*2,5)*0,5</t>
  </si>
  <si>
    <t>(6*2,6)*0,5+(10*2,5)*0,5+(5*2,4)*0,5</t>
  </si>
  <si>
    <t>(8,5*2,1)*0,5+(6,5*1,4)*0,5+(50*1,4)*0,5</t>
  </si>
  <si>
    <t>16</t>
  </si>
  <si>
    <t>564871116</t>
  </si>
  <si>
    <t>Podklad ze štěrkodrtě ŠD tl 300 mm</t>
  </si>
  <si>
    <t>165893806</t>
  </si>
  <si>
    <t>17</t>
  </si>
  <si>
    <t>564962111</t>
  </si>
  <si>
    <t>Podklad z mechanicky zpevněného kameniva MZK tl 200 mm</t>
  </si>
  <si>
    <t>-117035163</t>
  </si>
  <si>
    <t>Podklad z mechanicky zpevněného kameniva MZK (minerální beton) s rozprostřením a s hutněním, po zhutnění tl. 200 mm</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</si>
  <si>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</si>
  <si>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172,963  "rozšíření vozovky"</t>
  </si>
  <si>
    <t>18</t>
  </si>
  <si>
    <t>565135111</t>
  </si>
  <si>
    <t>Asfaltový beton vrstva podkladní ACP 16 (obalované kamenivo OKS) tl 50 mm š do 3 m</t>
  </si>
  <si>
    <t>1773497581</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</si>
  <si>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</si>
  <si>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</si>
  <si>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19</t>
  </si>
  <si>
    <t>569731111</t>
  </si>
  <si>
    <t>Zpevnění krajnic kamenivem drceným tl 100 mm</t>
  </si>
  <si>
    <t>-702215248</t>
  </si>
  <si>
    <t>Zpevnění krajnic nebo komunikací pro pěší s rozprostřením a zhutněním, po zhutnění kamenivem drceným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</si>
  <si>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</si>
  <si>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(7,5+30+23+21+12,5+26+24+28,5)*0,50  "1.část"</t>
  </si>
  <si>
    <t>(7+37+17,5+9+19+69+12,5+3,5)*0,50</t>
  </si>
  <si>
    <t>(22+29+29+26+17+14,5+12,5+52)*0,50  "2.část"</t>
  </si>
  <si>
    <t>(18,5+29,5+18+36+37,5+31+64+23+9)*0,50  "3.část"</t>
  </si>
  <si>
    <t>(25+20+10,5+7+8+5+13+39+26,5+35+12+4)*0,50</t>
  </si>
  <si>
    <t>20</t>
  </si>
  <si>
    <t>572243111</t>
  </si>
  <si>
    <t xml:space="preserve"> Vyspravení neupravených výtluků asfaltovým betonem ACP 16S50/70</t>
  </si>
  <si>
    <t>-639387277</t>
  </si>
  <si>
    <t xml:space="preserve">Poznámka k souboru cen:
1. Ceny jsou určeny pouze pro jednotlivě prováděné dočasné vyspravení výtluků bez úpravy . jejich
    povrchu a bez spojovacích postřiků.
</t>
  </si>
  <si>
    <t>4590,85*0,10*0,18463  "10%"</t>
  </si>
  <si>
    <t>572531131</t>
  </si>
  <si>
    <t>Oprava trhlin asfaltovou sanační hmotou š do 40 mm</t>
  </si>
  <si>
    <t>m</t>
  </si>
  <si>
    <t>-257058482</t>
  </si>
  <si>
    <t>Vyspravení trhlin dosavadního krytu asfaltovou sanační hmotou oprava trhlin šířky přes 30 do 40 mm</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</si>
  <si>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</si>
  <si>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200,0</t>
  </si>
  <si>
    <t>22</t>
  </si>
  <si>
    <t>573191111</t>
  </si>
  <si>
    <t>Nátěr infiltrační kationaktivní v množství emulzí 1 kg/m2</t>
  </si>
  <si>
    <t>2012054349</t>
  </si>
  <si>
    <t>Nátěr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</si>
  <si>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</si>
  <si>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23</t>
  </si>
  <si>
    <t>573211108</t>
  </si>
  <si>
    <t>Postřik živičný spojovací ze silniční emulze v množství 0,4 kg/m2</t>
  </si>
  <si>
    <t>-700107077</t>
  </si>
  <si>
    <t>24</t>
  </si>
  <si>
    <t>573211106</t>
  </si>
  <si>
    <t>Postřik živičný spojovací ze silniční emulze v množství 0,2 kg/m2</t>
  </si>
  <si>
    <t>750367125</t>
  </si>
  <si>
    <t>4590,85-(150*5,50)</t>
  </si>
  <si>
    <t>25</t>
  </si>
  <si>
    <t>573231106</t>
  </si>
  <si>
    <t>Postřik živičný spojovací ze silniční emulze v množství 0,3 kg/m2</t>
  </si>
  <si>
    <t>-1619773457</t>
  </si>
  <si>
    <t>172,963*2</t>
  </si>
  <si>
    <t>26</t>
  </si>
  <si>
    <t>573231108</t>
  </si>
  <si>
    <t>Postřik živičný spojovací ze silniční emulze v množství 0,5 kg/m2</t>
  </si>
  <si>
    <t>48547948</t>
  </si>
  <si>
    <t>27</t>
  </si>
  <si>
    <t>577135142</t>
  </si>
  <si>
    <t>Asfaltový beton vrstva ložní ACL 16 (ABH) tl 40 mm š přes 3 m z modifikovaného asfaltu</t>
  </si>
  <si>
    <t>-1144216144</t>
  </si>
  <si>
    <t>Asfaltový beton vrstva ložní ACL 16 (ABH) s rozprostřením a zhutněním z modifikovaného asfaltu v pruhu šířky přes 3 m, po zhutnění tl. 40 mm</t>
  </si>
  <si>
    <t xml:space="preserve">Poznámka k souboru cen:
1. ČSN EN 13108-1 připouští pro ACL 16 pouze tl. 50 až 70 mm.
</t>
  </si>
  <si>
    <t>3765,85</t>
  </si>
  <si>
    <t>28</t>
  </si>
  <si>
    <t>577144131</t>
  </si>
  <si>
    <t>Asfaltový beton vrstva obrusná ACO 11 (ABS) tř. I tl 50 mm š do 3 m z modifikovaného asfaltu</t>
  </si>
  <si>
    <t>-1344051350</t>
  </si>
  <si>
    <t>Asfaltový beton vrstva obrusná ACO 11 (ABS) s rozprostřením a se zhutněním z modifikovaného asfaltu v pruhu šířky do 3 m, po zhutnění tl. 50 mm</t>
  </si>
  <si>
    <t xml:space="preserve">Poznámka k souboru cen:
1. ČSN EN 13108-1 připouští pro ACO 11 pouze tl. 35 až 50 mm.
</t>
  </si>
  <si>
    <t>29</t>
  </si>
  <si>
    <t>577144141</t>
  </si>
  <si>
    <t>Asfaltový beton vrstva obrusná ACO 11 (ABS) tř. I tl 50 mm š přes 3 m z modifikovaného asfaltu</t>
  </si>
  <si>
    <t>1668775156</t>
  </si>
  <si>
    <t>Asfaltový beton vrstva obrusná ACO 11 (ABS) s rozprostřením a se zhutněním z modifikovaného asfaltu v pruhu šířky přes 3 m tl. 50 mm</t>
  </si>
  <si>
    <t>834,70*5,50</t>
  </si>
  <si>
    <t>30</t>
  </si>
  <si>
    <t>1671768256</t>
  </si>
  <si>
    <t>31</t>
  </si>
  <si>
    <t>899331111</t>
  </si>
  <si>
    <t>Výšková úprava uličního vstupu nebo vpusti do 200 mm zvýšením poklopu</t>
  </si>
  <si>
    <t>kus</t>
  </si>
  <si>
    <t>1499398633</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</si>
  <si>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</si>
  <si>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22,0</t>
  </si>
  <si>
    <t>32</t>
  </si>
  <si>
    <t>915221112</t>
  </si>
  <si>
    <t>Vodorovné dopravní značení bílým plastem vodící čáry šířky 250 mm retroreflexní-souvislá</t>
  </si>
  <si>
    <t>-1016820855</t>
  </si>
  <si>
    <t>Vodorovné dopravní značení stříkaným plastem vodící čára bílá šířky 250 mm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</si>
  <si>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</si>
  <si>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834,70*2-115,0</t>
  </si>
  <si>
    <t>33</t>
  </si>
  <si>
    <t>915221122</t>
  </si>
  <si>
    <t>Vodorovné dopravní značení bílým plastem vodící čáry šířky 250 mm retroreflexní-přerušovaná</t>
  </si>
  <si>
    <t>-1863054079</t>
  </si>
  <si>
    <t>115,0</t>
  </si>
  <si>
    <t>34</t>
  </si>
  <si>
    <t>915611111</t>
  </si>
  <si>
    <t>Předznačení vodorovného liniového značení</t>
  </si>
  <si>
    <t>324950148</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</si>
  <si>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</si>
  <si>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</si>
  <si>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834,70*2</t>
  </si>
  <si>
    <t>35</t>
  </si>
  <si>
    <t>919721293</t>
  </si>
  <si>
    <t>Geomříž pro vyztužení stávajícího asfaltového povrchu ze skelných vláken s geotextilií 100 kN/m</t>
  </si>
  <si>
    <t>1010401095</t>
  </si>
  <si>
    <t>Vyztužení stávajícího asfaltového povrchu geomříží ze skelných vláken s geotextilií, podélná pevnost v tahu 100 kN/m</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</si>
  <si>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</si>
  <si>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4590,85*0,15  "15,0%"</t>
  </si>
  <si>
    <t>36</t>
  </si>
  <si>
    <t>919731121</t>
  </si>
  <si>
    <t>Zarovnání styčné plochy podkladu nebo krytu živičného tl do 50 mm</t>
  </si>
  <si>
    <t>1579310785</t>
  </si>
  <si>
    <t>Zarovnání styčné plochy podkladu nebo krytu podél vybourané části komunikace nebo zpevněné plochy živičné tl. do 50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</si>
  <si>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</si>
  <si>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37</t>
  </si>
  <si>
    <t>919732211</t>
  </si>
  <si>
    <t>Styčná pracovní spára při napojení nového živičného povrchu</t>
  </si>
  <si>
    <t>-413656650</t>
  </si>
  <si>
    <t>834,70</t>
  </si>
  <si>
    <t>38</t>
  </si>
  <si>
    <t>919735111</t>
  </si>
  <si>
    <t>Řezání stávajícího živičného krytu hl do 50 mm</t>
  </si>
  <si>
    <t>-670212743</t>
  </si>
  <si>
    <t>Řezání stávajícího živičného krytu nebo podkladu hloubky do 50 mm</t>
  </si>
  <si>
    <t xml:space="preserve">Poznámka k souboru cen:
1. V cenách jsou započteny i náklady na spotřebu vody.
</t>
  </si>
  <si>
    <t>5,5+10+25+18+12+13+5,5+16+10</t>
  </si>
  <si>
    <t>39</t>
  </si>
  <si>
    <t>938902113</t>
  </si>
  <si>
    <t>Čištění příkopů komunikací příkopovým rypadlem objem nánosu do 0,5 m3/m</t>
  </si>
  <si>
    <t>1467615919</t>
  </si>
  <si>
    <t>Čištění příkopů komunikací na suchu nebo ve vodě s odstraněním travnatého porostu nebo nánosu, s úpravou dna a svahů do předepsaného profilu a s naložením na dopravní prostředek nezpevněných nebo zpevněných příkopovým rypadlem objemu nánosu přes 0,30 do 0,50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</si>
  <si>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t>
  </si>
  <si>
    <t>29,5+22+21+7+30+17+9+7+4+3,5  "1.část"</t>
  </si>
  <si>
    <t>32+8+15+6+21 "2.část"</t>
  </si>
  <si>
    <t>30+20+36,5+20+32,5+64+38+26+3,5  "3.část"</t>
  </si>
  <si>
    <t>40</t>
  </si>
  <si>
    <t>938908411</t>
  </si>
  <si>
    <t>Očištění povrchu krytu nebo podkladu živičného vodou</t>
  </si>
  <si>
    <t>1161437483</t>
  </si>
  <si>
    <t>Očištění povrchu krytu nebo podkladu živičného, betonového nebo dlážděného vodou</t>
  </si>
  <si>
    <t>41</t>
  </si>
  <si>
    <t>938909311</t>
  </si>
  <si>
    <t>Odstranění bláta a hlinitého nánosu z povrchu podkladu nebo krytu živičného</t>
  </si>
  <si>
    <t>1121606439</t>
  </si>
  <si>
    <t>Odstranění bláta, prachu nebo hlinitého nánosu z povrchu podkladu nebo krytu s odklizením na hromady na vzdálenost do 20 m betonového nebo živičného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</si>
  <si>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t>
  </si>
  <si>
    <t>42</t>
  </si>
  <si>
    <t>938909611</t>
  </si>
  <si>
    <t>Odstranění nánosu na krajnicích tl do 100 mm</t>
  </si>
  <si>
    <t>-372111399</t>
  </si>
  <si>
    <t>Odstranění nánosu (ulehlého, popř. zaježděného) na krajnicích naneseného vlivem silničního provozu, s přemístěním na hromady na vzdálenost do 50 m nebo s naložením na dopravní prostředek, ale bez složení, průměrné tl. do 100 mm</t>
  </si>
  <si>
    <t xml:space="preserve">Poznámka k souboru cen:
1. V cenách nejsou započteny náklady na vodorovnou dopravu odstraněného materiálu z krajnic, která
    se oceňuje cenami souboru cen 997 22-15 Vodorovná doprava suti.
</t>
  </si>
  <si>
    <t>510,25</t>
  </si>
  <si>
    <t>43</t>
  </si>
  <si>
    <t>997221551</t>
  </si>
  <si>
    <t>Vodorovná doprava suti ze sypkých materiálů do 1 km</t>
  </si>
  <si>
    <t>-942053054</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</si>
  <si>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</si>
  <si>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</si>
  <si>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4590,85*0,128  "asfalt"</t>
  </si>
  <si>
    <t>510,25*0,126+502,50*0,324  "nános"</t>
  </si>
  <si>
    <t>44</t>
  </si>
  <si>
    <t>997221559</t>
  </si>
  <si>
    <t>Příplatek ZKD 1 km u vodorovné dopravy suti ze sypkých materiálů</t>
  </si>
  <si>
    <t>-164730780</t>
  </si>
  <si>
    <t>Vodorovná doprava suti bez naložení, ale se složením a s hrubým urovnáním Příplatek k ceně za každý další i započatý 1 km přes 1 km</t>
  </si>
  <si>
    <t>587,629*14  "celkem 15km=živice"</t>
  </si>
  <si>
    <t>227,102*14  "celkem 15km=nános"</t>
  </si>
  <si>
    <t>45</t>
  </si>
  <si>
    <t>998225111</t>
  </si>
  <si>
    <t>Přesun hmot pro pozemní komunikace s krytem živičným</t>
  </si>
  <si>
    <t>354282876</t>
  </si>
  <si>
    <t xml:space="preserve">Poznámka k souboru cen:
1. Ceny lze použít i pro plochy letišť s krytem monolitickým betonovým nebo živičným.
</t>
  </si>
  <si>
    <t>02 - Dopravně inženýrské opatření</t>
  </si>
  <si>
    <t>913121111</t>
  </si>
  <si>
    <t>Montáž a demontáž dočasné dopravní značky kompletní základní</t>
  </si>
  <si>
    <t>1206587265</t>
  </si>
  <si>
    <t>Montáž a demontáž dočasných dopravních značek kompletních značek vč. podstavce a sloupku základních</t>
  </si>
  <si>
    <t xml:space="preserve">Poznámka k souboru cen:
1. V cenách jsou započteny náklady na montáž i demontáž dočasné značky, nebo podstavce.
</t>
  </si>
  <si>
    <t>9,0*18  "850,0m"</t>
  </si>
  <si>
    <t>913121211</t>
  </si>
  <si>
    <t>Příplatek k dočasné dopravní značce kompletní základní za první a ZKD den použití</t>
  </si>
  <si>
    <t>-1824758509</t>
  </si>
  <si>
    <t>Montáž a demontáž dočasných dopravních značek Příplatek za první a každý další den použití dočasných dopravních značek k ceně 12-1111</t>
  </si>
  <si>
    <t>9,0*46  "1,5 měsíce"</t>
  </si>
  <si>
    <t>913221111</t>
  </si>
  <si>
    <t>Montáž a demontáž dočasné dopravní zábrany Z2 světelné šířky 1,5 m se 3 světly</t>
  </si>
  <si>
    <t>1983876794</t>
  </si>
  <si>
    <t>Montáž a demontáž dočasných dopravních zábran Z2 světelných včetně zásobníku na akumulátor, šířky 1,5 m, 3 světla</t>
  </si>
  <si>
    <t xml:space="preserve">Poznámka k souboru cen:
1. V cenách jsou započteny náklady na montáž i demontáž dočasné zábrany.
</t>
  </si>
  <si>
    <t>1,0*18</t>
  </si>
  <si>
    <t>913221211</t>
  </si>
  <si>
    <t>Příplatek k dočasné dopravní zábraně Z2 světelné šířky 1,5m se 3 světly za první a ZKD den použití</t>
  </si>
  <si>
    <t>-442839953</t>
  </si>
  <si>
    <t>Montáž a demontáž dočasných dopravních zábran Z2 Příplatek za první a každý další den použití dočasných dopravních zábran Z2 k ceně 22-1111</t>
  </si>
  <si>
    <t>1,0*46</t>
  </si>
  <si>
    <t>913321111</t>
  </si>
  <si>
    <t>Montáž a demontáž dočasné dopravní směrové desky základní Z4</t>
  </si>
  <si>
    <t>852250504</t>
  </si>
  <si>
    <t>Montáž a demontáž dočasných dopravních vodících zařízení směrové desky Z4 základní</t>
  </si>
  <si>
    <t xml:space="preserve">Poznámka k souboru cen:
1. V cenách jsou započteny náklady na montáž i demontáž dočasného vodícího zařízení.
</t>
  </si>
  <si>
    <t>3,0*18</t>
  </si>
  <si>
    <t>913321116</t>
  </si>
  <si>
    <t>Montáž a demontáž dočasné soupravy směrových desek Z4 s výstražným světlem 5 desek</t>
  </si>
  <si>
    <t>1866091855</t>
  </si>
  <si>
    <t>Montáž a demontáž dočasných dopravních vodících zařízení soupravy směrových desek Z4 s výstražným světlem 5 desek</t>
  </si>
  <si>
    <t>913321211</t>
  </si>
  <si>
    <t>Příplatek k dočasné směrové desce základní Z4 za první a ZKD den použití</t>
  </si>
  <si>
    <t>946004979</t>
  </si>
  <si>
    <t>Montáž a demontáž dočasných dopravních vodících zařízení Příplatek za první a každý další den použití dočasných dopravních vodících zařízení k ceně 32-1111</t>
  </si>
  <si>
    <t>3,0*46</t>
  </si>
  <si>
    <t>913321216</t>
  </si>
  <si>
    <t>Příplatek k dočasné soupravě směrových desek Z4 s výstražným světlem 5 desek za 1. a ZKD den použití</t>
  </si>
  <si>
    <t>-256906288</t>
  </si>
  <si>
    <t>Montáž a demontáž dočasných dopravních vodících zařízení Příplatek za první a každý další den použití dočasných dopravních vodících zařízení k ceně 32-1116</t>
  </si>
  <si>
    <t>913331115</t>
  </si>
  <si>
    <t>Montáž a demontáž dočasného dopravní signální svítilny EKO včetně akumulátoru</t>
  </si>
  <si>
    <t>-533080451</t>
  </si>
  <si>
    <t>Montáž a demontáž dočasných dopravních vodících zařízení signální svítilny EKO včetně akumulátoru</t>
  </si>
  <si>
    <t>2,0*18</t>
  </si>
  <si>
    <t>913331215</t>
  </si>
  <si>
    <t>Příplatek k dočasné signální svítilně EKO včetně akumulátoru za první a ZKD den použití</t>
  </si>
  <si>
    <t>1209126871</t>
  </si>
  <si>
    <t>Montáž a demontáž dočasných dopravních vodících zařízení Příplatek za první a každý další den použití dočasných dopravních vodících zařízení k ceně 33-1115</t>
  </si>
  <si>
    <t>2,0*46</t>
  </si>
  <si>
    <t>03 - Vedlejjší a ostatní náklady</t>
  </si>
  <si>
    <t>VRN - Vedlejší rozpočtové náklady</t>
  </si>
  <si>
    <t xml:space="preserve">    VRN1 - Průzkumné, geodetické a projektové práce</t>
  </si>
  <si>
    <t xml:space="preserve">    VRN3 - Zařízení staveniště</t>
  </si>
  <si>
    <t xml:space="preserve">    VRN7 - Provozní vlivy</t>
  </si>
  <si>
    <t>012303000</t>
  </si>
  <si>
    <t>Geodetické práce po výstavbě</t>
  </si>
  <si>
    <t>Kus</t>
  </si>
  <si>
    <t>1024</t>
  </si>
  <si>
    <t>-1405851532</t>
  </si>
  <si>
    <t>Průzkumné, geodetické a projektové práce geodetické práce po výstavbě</t>
  </si>
  <si>
    <t>1,0</t>
  </si>
  <si>
    <t>030001000</t>
  </si>
  <si>
    <t>Zařízení staveniště</t>
  </si>
  <si>
    <t>-1589567055</t>
  </si>
  <si>
    <t>Základní rozdělení průvodních činností a nákladů zařízení staveniště</t>
  </si>
  <si>
    <t>072002000</t>
  </si>
  <si>
    <t>Silniční provoz</t>
  </si>
  <si>
    <t>835635651</t>
  </si>
  <si>
    <t>Hlavní tituly průvodních činností a nákladů provozní vlivy silniční provoz</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</si>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</sst>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quot;Áno&quot;;&quot;Áno&quot;;&quot;Nie&quot;"/>
    <numFmt numFmtId="178" formatCode="&quot;Pravda&quot;;&quot;Pravda&quot;;&quot;Nepravda&quot;"/>
    <numFmt numFmtId="179" formatCode="&quot;Zapnuté&quot;;&quot;Zapnuté&quot;;&quot;Vypnuté&quot;"/>
    <numFmt numFmtId="180" formatCode="[$€-2]\ #\ ##,000_);[Red]\([$€-2]\ #\ ##,000\)"/>
  </numFmts>
  <fonts count="52">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8"/>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u val="single"/>
      <sz val="8"/>
      <color indexed="12"/>
      <name val="Trebuchet MS"/>
      <family val="0"/>
    </font>
    <font>
      <sz val="18"/>
      <color indexed="12"/>
      <name val="Wingdings 2"/>
      <family val="1"/>
    </font>
    <font>
      <u val="single"/>
      <sz val="10"/>
      <color indexed="12"/>
      <name val="Trebuchet MS"/>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9"/>
      <name val="Trebuchet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1" fillId="0" borderId="0" applyNumberFormat="0" applyFill="0" applyBorder="0" applyAlignment="0" applyProtection="0"/>
    <xf numFmtId="0" fontId="37"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17" borderId="0" applyNumberFormat="0" applyBorder="0" applyAlignment="0" applyProtection="0"/>
    <xf numFmtId="0" fontId="0" fillId="18" borderId="5" applyNumberFormat="0" applyFont="0" applyAlignment="0" applyProtection="0"/>
    <xf numFmtId="0" fontId="42" fillId="0" borderId="6" applyNumberFormat="0" applyFill="0" applyAlignment="0" applyProtection="0"/>
    <xf numFmtId="9" fontId="0" fillId="0" borderId="0" applyFont="0" applyFill="0" applyBorder="0" applyAlignment="0" applyProtection="0"/>
    <xf numFmtId="0" fontId="43" fillId="0" borderId="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7" borderId="8" applyNumberFormat="0" applyAlignment="0" applyProtection="0"/>
    <xf numFmtId="0" fontId="47" fillId="19" borderId="8" applyNumberFormat="0" applyAlignment="0" applyProtection="0"/>
    <xf numFmtId="0" fontId="48" fillId="19" borderId="9" applyNumberFormat="0" applyAlignment="0" applyProtection="0"/>
    <xf numFmtId="0" fontId="49" fillId="0" borderId="0" applyNumberFormat="0" applyFill="0" applyBorder="0" applyAlignment="0" applyProtection="0"/>
    <xf numFmtId="0" fontId="50" fillId="3"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3" borderId="0" applyNumberFormat="0" applyBorder="0" applyAlignment="0" applyProtection="0"/>
  </cellStyleXfs>
  <cellXfs count="286">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17" borderId="0" xfId="0" applyFill="1" applyAlignment="1">
      <alignment horizontal="left" vertical="top"/>
    </xf>
    <xf numFmtId="0" fontId="1" fillId="17" borderId="0" xfId="0" applyFont="1" applyFill="1" applyAlignment="1">
      <alignment horizontal="left" vertical="center"/>
    </xf>
    <xf numFmtId="0" fontId="0" fillId="17"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top"/>
    </xf>
    <xf numFmtId="0" fontId="6" fillId="0" borderId="0" xfId="0" applyFont="1" applyAlignment="1">
      <alignment horizontal="left" vertical="center"/>
    </xf>
    <xf numFmtId="0" fontId="7" fillId="18" borderId="0" xfId="0" applyFont="1" applyFill="1" applyAlignment="1">
      <alignment horizontal="left" vertical="center"/>
    </xf>
    <xf numFmtId="49" fontId="7" fillId="18" borderId="0" xfId="0"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13" xfId="0" applyBorder="1" applyAlignment="1">
      <alignment horizontal="left" vertical="center"/>
    </xf>
    <xf numFmtId="0" fontId="11" fillId="0" borderId="0" xfId="0" applyAlignment="1">
      <alignment horizontal="left" vertical="center"/>
    </xf>
    <xf numFmtId="0" fontId="11" fillId="0" borderId="0" xfId="0" applyFont="1" applyAlignment="1">
      <alignment horizontal="left" vertical="center"/>
    </xf>
    <xf numFmtId="0" fontId="11" fillId="0" borderId="0" xfId="0" applyAlignment="1">
      <alignment horizontal="center" vertical="center"/>
    </xf>
    <xf numFmtId="0" fontId="11" fillId="0" borderId="14" xfId="0" applyBorder="1" applyAlignment="1">
      <alignment horizontal="left" vertical="center"/>
    </xf>
    <xf numFmtId="0" fontId="0" fillId="19" borderId="0" xfId="0" applyFill="1" applyAlignment="1">
      <alignment horizontal="left" vertical="center"/>
    </xf>
    <xf numFmtId="0" fontId="9" fillId="19" borderId="17" xfId="0" applyFont="1" applyFill="1" applyBorder="1" applyAlignment="1">
      <alignment horizontal="left" vertical="center"/>
    </xf>
    <xf numFmtId="0" fontId="0" fillId="19" borderId="18" xfId="0" applyFill="1" applyBorder="1" applyAlignment="1">
      <alignment horizontal="left" vertical="center"/>
    </xf>
    <xf numFmtId="0" fontId="9" fillId="19" borderId="18" xfId="0" applyFont="1" applyFill="1" applyBorder="1" applyAlignment="1">
      <alignment horizontal="center" vertical="center"/>
    </xf>
    <xf numFmtId="0" fontId="0" fillId="19"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12" fillId="0" borderId="0" xfId="0" applyFont="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7" fillId="19"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horizontal="left" vertical="center"/>
    </xf>
    <xf numFmtId="0" fontId="0" fillId="0" borderId="30" xfId="0" applyBorder="1" applyAlignment="1">
      <alignment horizontal="left" vertical="center"/>
    </xf>
    <xf numFmtId="0" fontId="14" fillId="0" borderId="0" xfId="0" applyFont="1" applyAlignment="1">
      <alignment horizontal="left" vertical="center"/>
    </xf>
    <xf numFmtId="0" fontId="9" fillId="0" borderId="0" xfId="0" applyFont="1" applyAlignment="1">
      <alignment horizontal="center" vertical="center"/>
    </xf>
    <xf numFmtId="164" fontId="13" fillId="0" borderId="24" xfId="0" applyFont="1" applyBorder="1" applyAlignment="1">
      <alignment horizontal="right" vertical="center"/>
    </xf>
    <xf numFmtId="164" fontId="13" fillId="0" borderId="0" xfId="0" applyFont="1" applyAlignment="1">
      <alignment horizontal="right" vertical="center"/>
    </xf>
    <xf numFmtId="167" fontId="13" fillId="0" borderId="0" xfId="0" applyFont="1" applyAlignment="1">
      <alignment horizontal="right" vertical="center"/>
    </xf>
    <xf numFmtId="164" fontId="13" fillId="0" borderId="25" xfId="0"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center" vertical="center"/>
    </xf>
    <xf numFmtId="164" fontId="20" fillId="0" borderId="24" xfId="0" applyFont="1" applyBorder="1" applyAlignment="1">
      <alignment horizontal="right" vertical="center"/>
    </xf>
    <xf numFmtId="164" fontId="20" fillId="0" borderId="0" xfId="0" applyFont="1" applyAlignment="1">
      <alignment horizontal="right" vertical="center"/>
    </xf>
    <xf numFmtId="167" fontId="20" fillId="0" borderId="0" xfId="0" applyFont="1" applyAlignment="1">
      <alignment horizontal="right" vertical="center"/>
    </xf>
    <xf numFmtId="164" fontId="20" fillId="0" borderId="25" xfId="0" applyFont="1" applyBorder="1" applyAlignment="1">
      <alignment horizontal="right" vertical="center"/>
    </xf>
    <xf numFmtId="164" fontId="20" fillId="0" borderId="31" xfId="0" applyFont="1" applyBorder="1" applyAlignment="1">
      <alignment horizontal="right" vertical="center"/>
    </xf>
    <xf numFmtId="164" fontId="20" fillId="0" borderId="32" xfId="0" applyFont="1" applyBorder="1" applyAlignment="1">
      <alignment horizontal="right" vertical="center"/>
    </xf>
    <xf numFmtId="167" fontId="20" fillId="0" borderId="32" xfId="0" applyFont="1" applyBorder="1" applyAlignment="1">
      <alignment horizontal="right" vertical="center"/>
    </xf>
    <xf numFmtId="164" fontId="20" fillId="0" borderId="33" xfId="0" applyFont="1" applyBorder="1" applyAlignment="1">
      <alignment horizontal="right" vertical="center"/>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0" fillId="0" borderId="0" xfId="0" applyFont="1" applyAlignment="1">
      <alignment horizontal="left" vertical="center"/>
    </xf>
    <xf numFmtId="165" fontId="11" fillId="0" borderId="0" xfId="0" applyFont="1" applyAlignment="1">
      <alignment horizontal="right" vertical="center"/>
    </xf>
    <xf numFmtId="0" fontId="11" fillId="0" borderId="0" xfId="0" applyFont="1" applyAlignment="1">
      <alignment horizontal="right" vertical="center"/>
    </xf>
    <xf numFmtId="0" fontId="9" fillId="19" borderId="18" xfId="0" applyFont="1" applyFill="1" applyBorder="1" applyAlignment="1">
      <alignment horizontal="right" vertical="center"/>
    </xf>
    <xf numFmtId="0" fontId="0" fillId="0" borderId="12" xfId="0"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left" vertical="center"/>
    </xf>
    <xf numFmtId="0" fontId="21" fillId="0" borderId="14" xfId="0" applyFont="1" applyBorder="1" applyAlignment="1">
      <alignment horizontal="left" vertical="center"/>
    </xf>
    <xf numFmtId="0" fontId="23" fillId="0" borderId="0" xfId="0" applyFont="1" applyAlignment="1">
      <alignment horizontal="left" vertical="center"/>
    </xf>
    <xf numFmtId="0" fontId="24" fillId="0" borderId="13" xfId="0" applyFont="1" applyBorder="1" applyAlignment="1">
      <alignment horizontal="left" vertical="center"/>
    </xf>
    <xf numFmtId="0" fontId="24" fillId="0" borderId="0" xfId="0" applyFont="1" applyAlignment="1">
      <alignment horizontal="left" vertical="center"/>
    </xf>
    <xf numFmtId="0" fontId="24" fillId="0" borderId="14" xfId="0" applyFont="1" applyBorder="1" applyAlignment="1">
      <alignment horizontal="left" vertical="center"/>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7" fillId="19" borderId="27" xfId="0" applyFont="1" applyFill="1" applyBorder="1" applyAlignment="1">
      <alignment horizontal="center" vertical="center" wrapText="1"/>
    </xf>
    <xf numFmtId="0" fontId="7" fillId="19" borderId="28" xfId="0" applyFont="1" applyFill="1" applyBorder="1" applyAlignment="1">
      <alignment horizontal="center" vertical="center" wrapText="1"/>
    </xf>
    <xf numFmtId="0" fontId="7" fillId="19" borderId="29" xfId="0" applyFont="1" applyFill="1" applyBorder="1" applyAlignment="1">
      <alignment horizontal="center" vertical="center" wrapText="1"/>
    </xf>
    <xf numFmtId="167" fontId="25" fillId="0" borderId="22" xfId="0" applyFont="1" applyBorder="1" applyAlignment="1">
      <alignment horizontal="right"/>
    </xf>
    <xf numFmtId="167" fontId="25" fillId="0" borderId="23" xfId="0" applyFont="1" applyBorder="1" applyAlignment="1">
      <alignment horizontal="right"/>
    </xf>
    <xf numFmtId="164" fontId="26" fillId="0" borderId="0" xfId="0" applyFont="1" applyAlignment="1">
      <alignment horizontal="right" vertical="center"/>
    </xf>
    <xf numFmtId="0" fontId="0" fillId="0" borderId="0" xfId="0" applyFont="1" applyAlignment="1">
      <alignment horizontal="left"/>
    </xf>
    <xf numFmtId="0" fontId="22" fillId="0" borderId="13" xfId="0" applyBorder="1"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24" xfId="0" applyBorder="1" applyAlignment="1">
      <alignment horizontal="left"/>
    </xf>
    <xf numFmtId="167" fontId="22" fillId="0" borderId="0" xfId="0" applyFont="1" applyAlignment="1">
      <alignment horizontal="right"/>
    </xf>
    <xf numFmtId="167" fontId="22" fillId="0" borderId="25" xfId="0" applyFont="1" applyBorder="1" applyAlignment="1">
      <alignment horizontal="right"/>
    </xf>
    <xf numFmtId="164" fontId="22" fillId="0" borderId="0" xfId="0" applyFont="1" applyAlignment="1">
      <alignment horizontal="right" vertical="center"/>
    </xf>
    <xf numFmtId="0" fontId="24" fillId="0" borderId="0" xfId="0" applyFont="1" applyAlignment="1">
      <alignment horizontal="left"/>
    </xf>
    <xf numFmtId="0" fontId="0" fillId="0" borderId="34" xfId="0" applyFont="1" applyBorder="1" applyAlignment="1">
      <alignment horizontal="center" vertical="center"/>
    </xf>
    <xf numFmtId="49" fontId="0" fillId="0" borderId="34" xfId="0" applyFont="1" applyBorder="1" applyAlignment="1">
      <alignment horizontal="left" vertical="center" wrapText="1"/>
    </xf>
    <xf numFmtId="0" fontId="0" fillId="0" borderId="34" xfId="0" applyFont="1" applyBorder="1" applyAlignment="1">
      <alignment horizontal="left" vertical="center" wrapText="1"/>
    </xf>
    <xf numFmtId="0" fontId="0" fillId="0" borderId="34" xfId="0" applyFont="1" applyBorder="1" applyAlignment="1">
      <alignment horizontal="center" vertical="center" wrapText="1"/>
    </xf>
    <xf numFmtId="168" fontId="0" fillId="0" borderId="34" xfId="0" applyFont="1" applyBorder="1" applyAlignment="1">
      <alignment horizontal="right" vertical="center"/>
    </xf>
    <xf numFmtId="0" fontId="11" fillId="18" borderId="34"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Font="1" applyAlignment="1">
      <alignment horizontal="right" vertical="center"/>
    </xf>
    <xf numFmtId="167" fontId="11" fillId="0" borderId="25" xfId="0" applyFont="1" applyBorder="1" applyAlignment="1">
      <alignment horizontal="right" vertical="center"/>
    </xf>
    <xf numFmtId="164" fontId="0" fillId="0" borderId="0" xfId="0" applyFont="1" applyAlignment="1">
      <alignment horizontal="right" vertical="center"/>
    </xf>
    <xf numFmtId="0" fontId="29" fillId="0" borderId="13" xfId="0" applyBorder="1" applyAlignment="1">
      <alignment horizontal="left" vertical="center"/>
    </xf>
    <xf numFmtId="0" fontId="29" fillId="0" borderId="0" xfId="0" applyFont="1" applyAlignment="1">
      <alignment horizontal="left" vertical="center"/>
    </xf>
    <xf numFmtId="168" fontId="29" fillId="0" borderId="0" xfId="0" applyFont="1" applyAlignment="1">
      <alignment horizontal="right" vertical="center"/>
    </xf>
    <xf numFmtId="0" fontId="29" fillId="0" borderId="24" xfId="0" applyBorder="1" applyAlignment="1">
      <alignment horizontal="left" vertical="center"/>
    </xf>
    <xf numFmtId="0" fontId="29" fillId="0" borderId="25" xfId="0" applyBorder="1" applyAlignment="1">
      <alignment horizontal="left" vertical="center"/>
    </xf>
    <xf numFmtId="0" fontId="29" fillId="0" borderId="0" xfId="0" applyAlignment="1">
      <alignment horizontal="left" vertical="center"/>
    </xf>
    <xf numFmtId="0" fontId="30" fillId="0" borderId="13" xfId="0" applyBorder="1" applyAlignment="1">
      <alignment horizontal="left" vertical="center"/>
    </xf>
    <xf numFmtId="0" fontId="30" fillId="0" borderId="0" xfId="0" applyFont="1" applyAlignment="1">
      <alignment horizontal="left" vertical="center"/>
    </xf>
    <xf numFmtId="168" fontId="30" fillId="0" borderId="0" xfId="0" applyFont="1" applyAlignment="1">
      <alignment horizontal="right" vertical="center"/>
    </xf>
    <xf numFmtId="0" fontId="30" fillId="0" borderId="24" xfId="0" applyBorder="1" applyAlignment="1">
      <alignment horizontal="left" vertical="center"/>
    </xf>
    <xf numFmtId="0" fontId="30" fillId="0" borderId="25" xfId="0" applyBorder="1" applyAlignment="1">
      <alignment horizontal="left" vertical="center"/>
    </xf>
    <xf numFmtId="0" fontId="30" fillId="0" borderId="0" xfId="0"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29" fillId="0" borderId="31" xfId="0" applyBorder="1" applyAlignment="1">
      <alignment horizontal="left" vertical="center"/>
    </xf>
    <xf numFmtId="0" fontId="29" fillId="0" borderId="32" xfId="0" applyBorder="1" applyAlignment="1">
      <alignment horizontal="left" vertical="center"/>
    </xf>
    <xf numFmtId="0" fontId="29" fillId="0" borderId="33" xfId="0" applyBorder="1" applyAlignment="1">
      <alignment horizontal="left" vertical="center"/>
    </xf>
    <xf numFmtId="0" fontId="11" fillId="0" borderId="0" xfId="0" applyFont="1" applyAlignment="1">
      <alignment horizontal="left" vertical="center"/>
    </xf>
    <xf numFmtId="164" fontId="8" fillId="0" borderId="0" xfId="0" applyFont="1" applyAlignment="1">
      <alignment horizontal="right" vertical="center"/>
    </xf>
    <xf numFmtId="0" fontId="9" fillId="19" borderId="18" xfId="0" applyFont="1" applyFill="1" applyBorder="1" applyAlignment="1">
      <alignment horizontal="left" vertical="center"/>
    </xf>
    <xf numFmtId="164" fontId="9" fillId="19" borderId="18" xfId="0" applyFont="1" applyFill="1" applyBorder="1" applyAlignment="1">
      <alignment horizontal="right" vertical="center"/>
    </xf>
    <xf numFmtId="0" fontId="0" fillId="19" borderId="26" xfId="0" applyFill="1" applyBorder="1" applyAlignment="1">
      <alignment horizontal="left" vertical="center"/>
    </xf>
    <xf numFmtId="0" fontId="3" fillId="0" borderId="0" xfId="0" applyFont="1" applyAlignment="1">
      <alignment horizontal="center" vertical="center"/>
    </xf>
    <xf numFmtId="0" fontId="0" fillId="0" borderId="14" xfId="0" applyBorder="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wrapText="1"/>
    </xf>
    <xf numFmtId="0" fontId="31" fillId="17" borderId="0" xfId="36" applyFill="1" applyAlignment="1">
      <alignment horizontal="left" vertical="top"/>
    </xf>
    <xf numFmtId="0" fontId="32" fillId="0" borderId="0" xfId="36" applyFont="1" applyAlignment="1">
      <alignment horizontal="center" vertical="center"/>
    </xf>
    <xf numFmtId="0" fontId="1" fillId="17" borderId="0" xfId="0" applyFont="1" applyFill="1" applyAlignment="1" applyProtection="1">
      <alignment horizontal="left" vertical="center"/>
      <protection/>
    </xf>
    <xf numFmtId="0" fontId="0" fillId="0" borderId="0" xfId="0" applyFont="1" applyAlignment="1">
      <alignment horizontal="left" vertical="center"/>
    </xf>
    <xf numFmtId="0" fontId="7" fillId="19" borderId="17" xfId="0" applyFont="1" applyFill="1" applyBorder="1" applyAlignment="1">
      <alignment horizontal="center" vertical="center"/>
    </xf>
    <xf numFmtId="0" fontId="0" fillId="19" borderId="18" xfId="0" applyFill="1" applyBorder="1" applyAlignment="1">
      <alignment horizontal="left" vertical="center"/>
    </xf>
    <xf numFmtId="0" fontId="7" fillId="19" borderId="18" xfId="0" applyFont="1" applyFill="1" applyBorder="1" applyAlignment="1">
      <alignment horizontal="center" vertical="center"/>
    </xf>
    <xf numFmtId="0" fontId="7" fillId="19" borderId="18" xfId="0" applyFont="1" applyFill="1" applyBorder="1" applyAlignment="1">
      <alignment horizontal="right" vertical="center"/>
    </xf>
    <xf numFmtId="0" fontId="4" fillId="0" borderId="0" xfId="0" applyFont="1" applyAlignment="1">
      <alignment horizontal="center" vertical="center"/>
    </xf>
    <xf numFmtId="0" fontId="9" fillId="0" borderId="0" xfId="0" applyFont="1" applyAlignment="1">
      <alignment horizontal="left" vertical="center" wrapText="1"/>
    </xf>
    <xf numFmtId="166" fontId="7" fillId="0" borderId="0" xfId="0" applyFont="1" applyAlignment="1">
      <alignment horizontal="left" vertical="top"/>
    </xf>
    <xf numFmtId="0" fontId="7" fillId="0" borderId="0" xfId="0" applyFont="1" applyAlignment="1">
      <alignment horizontal="left" vertical="center"/>
    </xf>
    <xf numFmtId="165" fontId="11" fillId="0" borderId="0" xfId="0" applyAlignment="1">
      <alignment horizontal="right" vertical="center"/>
    </xf>
    <xf numFmtId="0" fontId="23" fillId="17" borderId="0" xfId="0" applyFont="1" applyFill="1" applyAlignment="1" applyProtection="1">
      <alignment horizontal="left" vertical="center"/>
      <protection/>
    </xf>
    <xf numFmtId="0" fontId="2" fillId="17" borderId="0" xfId="0" applyFont="1" applyFill="1" applyAlignment="1" applyProtection="1">
      <alignment horizontal="left" vertical="center"/>
      <protection/>
    </xf>
    <xf numFmtId="0" fontId="33" fillId="17" borderId="0" xfId="36" applyFont="1" applyFill="1" applyAlignment="1" applyProtection="1">
      <alignment horizontal="left" vertical="center"/>
      <protection/>
    </xf>
    <xf numFmtId="0" fontId="0" fillId="17" borderId="0" xfId="0" applyFont="1" applyFill="1" applyAlignment="1" applyProtection="1">
      <alignment horizontal="left" vertical="top"/>
      <protection/>
    </xf>
    <xf numFmtId="0" fontId="0" fillId="0" borderId="0" xfId="0" applyAlignment="1">
      <alignment vertical="top"/>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0" fillId="0" borderId="39"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38"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vertical="center" wrapText="1"/>
    </xf>
    <xf numFmtId="0" fontId="0" fillId="0" borderId="40" xfId="0" applyFont="1" applyBorder="1" applyAlignment="1">
      <alignment vertical="center" wrapText="1"/>
    </xf>
    <xf numFmtId="0" fontId="23" fillId="0" borderId="41"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24" xfId="0"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1" xfId="0" applyFont="1" applyBorder="1" applyAlignment="1">
      <alignment horizontal="left" vertical="center"/>
    </xf>
    <xf numFmtId="0" fontId="19" fillId="0" borderId="41" xfId="0" applyFont="1" applyBorder="1" applyAlignment="1">
      <alignment horizontal="center" vertical="center"/>
    </xf>
    <xf numFmtId="0" fontId="16" fillId="0" borderId="41"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38"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0" xfId="0" applyFont="1" applyBorder="1" applyAlignment="1">
      <alignment horizontal="left" vertical="center"/>
    </xf>
    <xf numFmtId="0" fontId="23" fillId="0" borderId="41"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23" fillId="0" borderId="0" xfId="0" applyFont="1" applyBorder="1" applyAlignment="1">
      <alignment horizontal="left" vertical="center"/>
    </xf>
    <xf numFmtId="0" fontId="16" fillId="0" borderId="0" xfId="0" applyFont="1" applyBorder="1" applyAlignment="1">
      <alignment horizontal="left" vertical="center"/>
    </xf>
    <xf numFmtId="0" fontId="7" fillId="0" borderId="41"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39" xfId="0" applyFont="1" applyBorder="1" applyAlignment="1">
      <alignment horizontal="left" vertical="center"/>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0" xfId="0" applyFont="1" applyBorder="1" applyAlignment="1">
      <alignment horizontal="left" vertical="center"/>
    </xf>
    <xf numFmtId="0" fontId="7" fillId="0" borderId="42"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1" xfId="0" applyFont="1" applyBorder="1" applyAlignment="1">
      <alignment vertical="center"/>
    </xf>
    <xf numFmtId="0" fontId="19" fillId="0" borderId="41" xfId="0" applyFont="1" applyBorder="1" applyAlignment="1">
      <alignment vertical="center"/>
    </xf>
    <xf numFmtId="0" fontId="19" fillId="0" borderId="41" xfId="0" applyFont="1" applyBorder="1" applyAlignment="1">
      <alignment horizontal="left"/>
    </xf>
    <xf numFmtId="0" fontId="16" fillId="0" borderId="41" xfId="0" applyFont="1" applyBorder="1" applyAlignment="1">
      <alignment/>
    </xf>
    <xf numFmtId="0" fontId="0" fillId="0" borderId="38" xfId="0" applyFont="1" applyBorder="1" applyAlignment="1">
      <alignmen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0" xfId="0" applyFont="1" applyBorder="1" applyAlignment="1">
      <alignment vertical="top"/>
    </xf>
    <xf numFmtId="0" fontId="0" fillId="0" borderId="41" xfId="0" applyFont="1" applyBorder="1" applyAlignment="1">
      <alignment vertical="top"/>
    </xf>
    <xf numFmtId="0" fontId="0" fillId="0" borderId="42" xfId="0" applyFont="1" applyBorder="1" applyAlignment="1">
      <alignment vertical="top"/>
    </xf>
    <xf numFmtId="164" fontId="14" fillId="0" borderId="0" xfId="0" applyFont="1" applyAlignment="1">
      <alignment horizontal="right" vertical="center"/>
    </xf>
    <xf numFmtId="0" fontId="14" fillId="0" borderId="0" xfId="0" applyFont="1" applyAlignment="1">
      <alignment horizontal="left" vertical="center"/>
    </xf>
    <xf numFmtId="0" fontId="3" fillId="19" borderId="0" xfId="0" applyFont="1" applyFill="1" applyAlignment="1">
      <alignment horizontal="center" vertical="center"/>
    </xf>
    <xf numFmtId="0" fontId="0" fillId="0" borderId="0" xfId="0" applyFont="1" applyAlignment="1">
      <alignment horizontal="left" vertical="top"/>
    </xf>
    <xf numFmtId="164" fontId="18" fillId="0" borderId="0" xfId="0"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3" fillId="0" borderId="30" xfId="0" applyFont="1" applyBorder="1" applyAlignment="1">
      <alignment horizontal="center" vertical="center"/>
    </xf>
    <xf numFmtId="0" fontId="0" fillId="0" borderId="22" xfId="0" applyBorder="1" applyAlignment="1">
      <alignment horizontal="left" vertical="center"/>
    </xf>
    <xf numFmtId="49" fontId="7" fillId="18" borderId="0" xfId="0" applyFont="1" applyFill="1" applyAlignment="1">
      <alignment horizontal="left" vertical="top"/>
    </xf>
    <xf numFmtId="0" fontId="7" fillId="0" borderId="0" xfId="0" applyFont="1" applyAlignment="1">
      <alignment horizontal="left" vertical="center" wrapText="1"/>
    </xf>
    <xf numFmtId="164" fontId="10" fillId="0" borderId="16" xfId="0" applyFont="1" applyBorder="1" applyAlignment="1">
      <alignment horizontal="right" vertical="center"/>
    </xf>
    <xf numFmtId="0" fontId="0" fillId="0" borderId="16" xfId="0" applyBorder="1" applyAlignment="1">
      <alignment horizontal="left" vertical="center"/>
    </xf>
    <xf numFmtId="0" fontId="33" fillId="17" borderId="0" xfId="36" applyFont="1" applyFill="1" applyAlignment="1" applyProtection="1">
      <alignment horizontal="center" vertical="center"/>
      <protection/>
    </xf>
    <xf numFmtId="0" fontId="27" fillId="0" borderId="0" xfId="0" applyFont="1" applyAlignment="1">
      <alignment horizontal="left" vertical="center" wrapText="1"/>
    </xf>
    <xf numFmtId="0" fontId="28" fillId="0" borderId="0" xfId="0" applyFont="1" applyAlignment="1">
      <alignment horizontal="left" vertical="top" wrapText="1"/>
    </xf>
    <xf numFmtId="164" fontId="14" fillId="0" borderId="0" xfId="0" applyFont="1" applyAlignment="1">
      <alignment horizontal="right"/>
    </xf>
    <xf numFmtId="164" fontId="21" fillId="0" borderId="0" xfId="0" applyFont="1" applyAlignment="1">
      <alignment horizontal="right"/>
    </xf>
    <xf numFmtId="0" fontId="22" fillId="0" borderId="0" xfId="0" applyFont="1" applyAlignment="1">
      <alignment horizontal="left"/>
    </xf>
    <xf numFmtId="164" fontId="24" fillId="0" borderId="0" xfId="0" applyFont="1" applyAlignment="1">
      <alignment horizontal="right"/>
    </xf>
    <xf numFmtId="0" fontId="30" fillId="0" borderId="0" xfId="0" applyFont="1" applyAlignment="1">
      <alignment horizontal="left" vertical="center" wrapText="1"/>
    </xf>
    <xf numFmtId="0" fontId="30" fillId="0" borderId="0" xfId="0" applyFont="1" applyAlignment="1">
      <alignment horizontal="left" vertical="center"/>
    </xf>
    <xf numFmtId="0" fontId="0" fillId="0" borderId="34" xfId="0" applyFont="1" applyBorder="1" applyAlignment="1">
      <alignment horizontal="left" vertical="center" wrapText="1"/>
    </xf>
    <xf numFmtId="0" fontId="0" fillId="0" borderId="34" xfId="0" applyBorder="1" applyAlignment="1">
      <alignment horizontal="left" vertical="center"/>
    </xf>
    <xf numFmtId="164" fontId="0" fillId="18" borderId="34" xfId="0" applyFont="1" applyFill="1" applyBorder="1" applyAlignment="1">
      <alignment horizontal="right" vertical="center"/>
    </xf>
    <xf numFmtId="164" fontId="0" fillId="0" borderId="34" xfId="0" applyFont="1" applyBorder="1" applyAlignment="1">
      <alignment horizontal="right"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7" fillId="19" borderId="28" xfId="0" applyFont="1" applyFill="1" applyBorder="1" applyAlignment="1">
      <alignment horizontal="center" vertical="center" wrapText="1"/>
    </xf>
    <xf numFmtId="0" fontId="0" fillId="19" borderId="28" xfId="0" applyFill="1" applyBorder="1" applyAlignment="1">
      <alignment horizontal="center" vertical="center" wrapText="1"/>
    </xf>
    <xf numFmtId="164" fontId="24" fillId="0" borderId="0" xfId="0" applyFont="1" applyAlignment="1">
      <alignment horizontal="right" vertical="center"/>
    </xf>
    <xf numFmtId="0" fontId="22" fillId="0" borderId="0" xfId="0" applyFont="1" applyAlignment="1">
      <alignment horizontal="left" vertical="center"/>
    </xf>
    <xf numFmtId="0" fontId="6" fillId="0" borderId="0" xfId="0" applyFont="1" applyAlignment="1">
      <alignment horizontal="left" vertical="center" wrapText="1"/>
    </xf>
    <xf numFmtId="0" fontId="7" fillId="19" borderId="0" xfId="0" applyFont="1" applyFill="1" applyAlignment="1">
      <alignment horizontal="center" vertical="center"/>
    </xf>
    <xf numFmtId="0" fontId="0" fillId="19" borderId="0" xfId="0" applyFill="1" applyAlignment="1">
      <alignment horizontal="left" vertical="center"/>
    </xf>
    <xf numFmtId="164" fontId="21" fillId="0" borderId="0" xfId="0" applyFont="1" applyAlignment="1">
      <alignment horizontal="right" vertical="center"/>
    </xf>
    <xf numFmtId="164" fontId="11" fillId="0" borderId="0" xfId="0" applyFont="1" applyAlignment="1">
      <alignment horizontal="right" vertical="center"/>
    </xf>
    <xf numFmtId="0" fontId="0" fillId="0" borderId="14" xfId="0" applyBorder="1" applyAlignment="1">
      <alignment horizontal="left" vertical="center"/>
    </xf>
    <xf numFmtId="0" fontId="0" fillId="0" borderId="0" xfId="0" applyFont="1" applyAlignment="1">
      <alignment horizontal="left" vertical="center" wrapText="1"/>
    </xf>
    <xf numFmtId="0" fontId="7" fillId="0" borderId="0" xfId="0" applyFont="1" applyBorder="1" applyAlignment="1">
      <alignment horizontal="left" vertical="center" wrapText="1"/>
    </xf>
    <xf numFmtId="0" fontId="4" fillId="0" borderId="0" xfId="0" applyFont="1" applyBorder="1" applyAlignment="1">
      <alignment horizontal="center" vertical="center" wrapText="1"/>
    </xf>
    <xf numFmtId="0" fontId="19" fillId="0" borderId="41" xfId="0" applyFont="1" applyBorder="1" applyAlignment="1">
      <alignment horizontal="left" wrapText="1"/>
    </xf>
    <xf numFmtId="49" fontId="7" fillId="0" borderId="0" xfId="0" applyNumberFormat="1" applyFont="1" applyBorder="1" applyAlignment="1">
      <alignment horizontal="left" vertical="center" wrapText="1"/>
    </xf>
    <xf numFmtId="0" fontId="4" fillId="0" borderId="0" xfId="0" applyFont="1" applyBorder="1" applyAlignment="1">
      <alignment horizontal="center" vertical="center"/>
    </xf>
    <xf numFmtId="0" fontId="7" fillId="0" borderId="0" xfId="0" applyFont="1" applyBorder="1" applyAlignment="1">
      <alignment horizontal="left" vertical="center"/>
    </xf>
    <xf numFmtId="0" fontId="19" fillId="0" borderId="41" xfId="0" applyFont="1" applyBorder="1" applyAlignment="1">
      <alignment horizontal="left"/>
    </xf>
    <xf numFmtId="0" fontId="7" fillId="0" borderId="0" xfId="0" applyFont="1" applyBorder="1" applyAlignment="1">
      <alignment horizontal="left" vertical="top"/>
    </xf>
    <xf numFmtId="49" fontId="0" fillId="0" borderId="34" xfId="0" applyBorder="1" applyAlignment="1">
      <alignment horizontal="left" vertical="center" wrapText="1"/>
    </xf>
    <xf numFmtId="0" fontId="0" fillId="0" borderId="34" xfId="0" applyBorder="1" applyAlignment="1">
      <alignment horizontal="left" vertical="center" wrapText="1"/>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oznámka" xfId="45"/>
    <cellStyle name="Prepojená bunka" xfId="46"/>
    <cellStyle name="Percent"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D8881.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BF8A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7FEAD.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B511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showGridLines="0" tabSelected="1"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44" t="s">
        <v>0</v>
      </c>
      <c r="B1" s="155"/>
      <c r="C1" s="155"/>
      <c r="D1" s="156" t="s">
        <v>1</v>
      </c>
      <c r="E1" s="155"/>
      <c r="F1" s="155"/>
      <c r="G1" s="155"/>
      <c r="H1" s="155"/>
      <c r="I1" s="155"/>
      <c r="J1" s="155"/>
      <c r="K1" s="157" t="s">
        <v>504</v>
      </c>
      <c r="L1" s="157"/>
      <c r="M1" s="157"/>
      <c r="N1" s="157"/>
      <c r="O1" s="157"/>
      <c r="P1" s="157"/>
      <c r="Q1" s="157"/>
      <c r="R1" s="157"/>
      <c r="S1" s="157"/>
      <c r="T1" s="155"/>
      <c r="U1" s="155"/>
      <c r="V1" s="155"/>
      <c r="W1" s="157" t="s">
        <v>505</v>
      </c>
      <c r="X1" s="157"/>
      <c r="Y1" s="157"/>
      <c r="Z1" s="157"/>
      <c r="AA1" s="157"/>
      <c r="AB1" s="157"/>
      <c r="AC1" s="157"/>
      <c r="AD1" s="157"/>
      <c r="AE1" s="157"/>
      <c r="AF1" s="157"/>
      <c r="AG1" s="157"/>
      <c r="AH1" s="157"/>
      <c r="AI1" s="142"/>
      <c r="AJ1" s="5"/>
      <c r="AK1" s="5"/>
      <c r="AL1" s="5"/>
      <c r="AM1" s="5"/>
      <c r="AN1" s="5"/>
      <c r="AO1" s="5"/>
      <c r="AP1" s="5"/>
      <c r="AQ1" s="5"/>
      <c r="AR1" s="5"/>
      <c r="AS1" s="5"/>
      <c r="AT1" s="5"/>
      <c r="AU1" s="5"/>
      <c r="AV1" s="5"/>
      <c r="AW1" s="5"/>
      <c r="AX1" s="5"/>
      <c r="AY1" s="5"/>
      <c r="AZ1" s="5"/>
      <c r="BA1" s="4" t="s">
        <v>2</v>
      </c>
      <c r="BB1" s="5"/>
      <c r="BC1" s="5"/>
      <c r="BD1" s="5"/>
      <c r="BE1" s="5"/>
      <c r="BF1" s="5"/>
      <c r="BG1" s="5"/>
      <c r="BH1" s="5"/>
      <c r="BI1" s="5"/>
      <c r="BJ1" s="5"/>
      <c r="BK1" s="5"/>
      <c r="BL1" s="5"/>
      <c r="BM1" s="5"/>
      <c r="BN1" s="5"/>
      <c r="BO1" s="5"/>
      <c r="BP1" s="5"/>
      <c r="BQ1" s="5"/>
      <c r="BR1" s="5"/>
      <c r="BS1" s="5"/>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38" t="s">
        <v>5</v>
      </c>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8" t="s">
        <v>6</v>
      </c>
      <c r="AS2" s="239"/>
      <c r="AT2" s="239"/>
      <c r="AU2" s="239"/>
      <c r="AV2" s="239"/>
      <c r="AW2" s="239"/>
      <c r="AX2" s="239"/>
      <c r="AY2" s="239"/>
      <c r="AZ2" s="239"/>
      <c r="BA2" s="239"/>
      <c r="BB2" s="239"/>
      <c r="BC2" s="239"/>
      <c r="BD2" s="239"/>
      <c r="BE2" s="239"/>
      <c r="BS2" s="6" t="s">
        <v>7</v>
      </c>
      <c r="BT2" s="6" t="s">
        <v>8</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7</v>
      </c>
      <c r="BT3" s="6" t="s">
        <v>9</v>
      </c>
    </row>
    <row r="4" spans="2:71" s="2" customFormat="1" ht="37.5" customHeight="1">
      <c r="B4" s="10"/>
      <c r="C4" s="150" t="s">
        <v>10</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139"/>
      <c r="AS4" s="12" t="s">
        <v>11</v>
      </c>
      <c r="BE4" s="13" t="s">
        <v>12</v>
      </c>
      <c r="BS4" s="6" t="s">
        <v>13</v>
      </c>
    </row>
    <row r="5" spans="2:71" s="2" customFormat="1" ht="15" customHeight="1">
      <c r="B5" s="10"/>
      <c r="D5" s="14" t="s">
        <v>14</v>
      </c>
      <c r="K5" s="153" t="s">
        <v>15</v>
      </c>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Q5" s="11"/>
      <c r="BE5" s="140" t="s">
        <v>16</v>
      </c>
      <c r="BS5" s="6" t="s">
        <v>7</v>
      </c>
    </row>
    <row r="6" spans="2:71" s="2" customFormat="1" ht="37.5" customHeight="1">
      <c r="B6" s="10"/>
      <c r="D6" s="16" t="s">
        <v>17</v>
      </c>
      <c r="K6" s="141" t="s">
        <v>18</v>
      </c>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Q6" s="11"/>
      <c r="BE6" s="239"/>
      <c r="BS6" s="6" t="s">
        <v>19</v>
      </c>
    </row>
    <row r="7" spans="2:71" s="2" customFormat="1" ht="15" customHeight="1">
      <c r="B7" s="10"/>
      <c r="D7" s="17" t="s">
        <v>20</v>
      </c>
      <c r="K7" s="15"/>
      <c r="AK7" s="17" t="s">
        <v>21</v>
      </c>
      <c r="AN7" s="15"/>
      <c r="AQ7" s="11"/>
      <c r="BE7" s="239"/>
      <c r="BS7" s="6" t="s">
        <v>22</v>
      </c>
    </row>
    <row r="8" spans="2:71" s="2" customFormat="1" ht="15" customHeight="1">
      <c r="B8" s="10"/>
      <c r="D8" s="17" t="s">
        <v>23</v>
      </c>
      <c r="K8" s="15" t="s">
        <v>24</v>
      </c>
      <c r="AK8" s="17" t="s">
        <v>25</v>
      </c>
      <c r="AN8" s="18" t="s">
        <v>26</v>
      </c>
      <c r="AQ8" s="11"/>
      <c r="BE8" s="239"/>
      <c r="BS8" s="6" t="s">
        <v>27</v>
      </c>
    </row>
    <row r="9" spans="2:71" s="2" customFormat="1" ht="15" customHeight="1">
      <c r="B9" s="10"/>
      <c r="AQ9" s="11"/>
      <c r="BE9" s="239"/>
      <c r="BS9" s="6" t="s">
        <v>28</v>
      </c>
    </row>
    <row r="10" spans="2:71" s="2" customFormat="1" ht="15" customHeight="1">
      <c r="B10" s="10"/>
      <c r="D10" s="17" t="s">
        <v>29</v>
      </c>
      <c r="AK10" s="17" t="s">
        <v>30</v>
      </c>
      <c r="AN10" s="15"/>
      <c r="AQ10" s="11"/>
      <c r="BE10" s="239"/>
      <c r="BS10" s="6" t="s">
        <v>19</v>
      </c>
    </row>
    <row r="11" spans="2:71" s="2" customFormat="1" ht="19.5" customHeight="1">
      <c r="B11" s="10"/>
      <c r="E11" s="15" t="s">
        <v>31</v>
      </c>
      <c r="AK11" s="17" t="s">
        <v>32</v>
      </c>
      <c r="AN11" s="15"/>
      <c r="AQ11" s="11"/>
      <c r="BE11" s="239"/>
      <c r="BS11" s="6" t="s">
        <v>19</v>
      </c>
    </row>
    <row r="12" spans="2:71" s="2" customFormat="1" ht="7.5" customHeight="1">
      <c r="B12" s="10"/>
      <c r="AQ12" s="11"/>
      <c r="BE12" s="239"/>
      <c r="BS12" s="6" t="s">
        <v>19</v>
      </c>
    </row>
    <row r="13" spans="2:71" s="2" customFormat="1" ht="15" customHeight="1">
      <c r="B13" s="10"/>
      <c r="D13" s="17" t="s">
        <v>33</v>
      </c>
      <c r="AK13" s="17" t="s">
        <v>30</v>
      </c>
      <c r="AN13" s="19" t="s">
        <v>34</v>
      </c>
      <c r="AQ13" s="11"/>
      <c r="BE13" s="239"/>
      <c r="BS13" s="6" t="s">
        <v>19</v>
      </c>
    </row>
    <row r="14" spans="2:71" s="2" customFormat="1" ht="15.75" customHeight="1">
      <c r="B14" s="10"/>
      <c r="E14" s="246" t="s">
        <v>34</v>
      </c>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17" t="s">
        <v>32</v>
      </c>
      <c r="AN14" s="19" t="s">
        <v>34</v>
      </c>
      <c r="AQ14" s="11"/>
      <c r="BE14" s="239"/>
      <c r="BS14" s="6" t="s">
        <v>19</v>
      </c>
    </row>
    <row r="15" spans="2:71" s="2" customFormat="1" ht="7.5" customHeight="1">
      <c r="B15" s="10"/>
      <c r="AQ15" s="11"/>
      <c r="BE15" s="239"/>
      <c r="BS15" s="6" t="s">
        <v>3</v>
      </c>
    </row>
    <row r="16" spans="2:71" s="2" customFormat="1" ht="15" customHeight="1">
      <c r="B16" s="10"/>
      <c r="D16" s="17" t="s">
        <v>35</v>
      </c>
      <c r="AK16" s="17" t="s">
        <v>30</v>
      </c>
      <c r="AN16" s="15"/>
      <c r="AQ16" s="11"/>
      <c r="BE16" s="239"/>
      <c r="BS16" s="6" t="s">
        <v>3</v>
      </c>
    </row>
    <row r="17" spans="2:71" ht="19.5" customHeight="1">
      <c r="B17" s="10"/>
      <c r="E17" s="15" t="s">
        <v>36</v>
      </c>
      <c r="AK17" s="17" t="s">
        <v>32</v>
      </c>
      <c r="AN17" s="15"/>
      <c r="AQ17" s="11"/>
      <c r="BE17" s="239"/>
      <c r="BF17" s="2"/>
      <c r="BG17" s="2"/>
      <c r="BH17" s="2"/>
      <c r="BI17" s="2"/>
      <c r="BJ17" s="2"/>
      <c r="BK17" s="2"/>
      <c r="BL17" s="2"/>
      <c r="BM17" s="2"/>
      <c r="BN17" s="2"/>
      <c r="BO17" s="2"/>
      <c r="BP17" s="2"/>
      <c r="BQ17" s="2"/>
      <c r="BR17" s="2"/>
      <c r="BS17" s="6" t="s">
        <v>37</v>
      </c>
    </row>
    <row r="18" spans="2:71" ht="7.5" customHeight="1">
      <c r="B18" s="10"/>
      <c r="AQ18" s="11"/>
      <c r="BE18" s="239"/>
      <c r="BF18" s="2"/>
      <c r="BG18" s="2"/>
      <c r="BH18" s="2"/>
      <c r="BI18" s="2"/>
      <c r="BJ18" s="2"/>
      <c r="BK18" s="2"/>
      <c r="BL18" s="2"/>
      <c r="BM18" s="2"/>
      <c r="BN18" s="2"/>
      <c r="BO18" s="2"/>
      <c r="BP18" s="2"/>
      <c r="BQ18" s="2"/>
      <c r="BR18" s="2"/>
      <c r="BS18" s="6" t="s">
        <v>7</v>
      </c>
    </row>
    <row r="19" spans="2:71" ht="15" customHeight="1">
      <c r="B19" s="10"/>
      <c r="D19" s="17" t="s">
        <v>38</v>
      </c>
      <c r="AQ19" s="11"/>
      <c r="BE19" s="239"/>
      <c r="BF19" s="2"/>
      <c r="BG19" s="2"/>
      <c r="BH19" s="2"/>
      <c r="BI19" s="2"/>
      <c r="BJ19" s="2"/>
      <c r="BK19" s="2"/>
      <c r="BL19" s="2"/>
      <c r="BM19" s="2"/>
      <c r="BN19" s="2"/>
      <c r="BO19" s="2"/>
      <c r="BP19" s="2"/>
      <c r="BQ19" s="2"/>
      <c r="BR19" s="2"/>
      <c r="BS19" s="6" t="s">
        <v>19</v>
      </c>
    </row>
    <row r="20" spans="2:71" ht="15.75" customHeight="1">
      <c r="B20" s="10"/>
      <c r="E20" s="247"/>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Q20" s="11"/>
      <c r="BE20" s="239"/>
      <c r="BF20" s="2"/>
      <c r="BG20" s="2"/>
      <c r="BH20" s="2"/>
      <c r="BI20" s="2"/>
      <c r="BJ20" s="2"/>
      <c r="BK20" s="2"/>
      <c r="BL20" s="2"/>
      <c r="BM20" s="2"/>
      <c r="BN20" s="2"/>
      <c r="BO20" s="2"/>
      <c r="BP20" s="2"/>
      <c r="BQ20" s="2"/>
      <c r="BR20" s="2"/>
      <c r="BS20" s="6" t="s">
        <v>3</v>
      </c>
    </row>
    <row r="21" spans="2:70" ht="7.5" customHeight="1">
      <c r="B21" s="10"/>
      <c r="AQ21" s="11"/>
      <c r="BE21" s="239"/>
      <c r="BF21" s="2"/>
      <c r="BG21" s="2"/>
      <c r="BH21" s="2"/>
      <c r="BI21" s="2"/>
      <c r="BJ21" s="2"/>
      <c r="BK21" s="2"/>
      <c r="BL21" s="2"/>
      <c r="BM21" s="2"/>
      <c r="BN21" s="2"/>
      <c r="BO21" s="2"/>
      <c r="BP21" s="2"/>
      <c r="BQ21" s="2"/>
      <c r="BR21" s="2"/>
    </row>
    <row r="22" spans="2:70" ht="7.5" customHeight="1">
      <c r="B22" s="1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Q22" s="11"/>
      <c r="BE22" s="239"/>
      <c r="BF22" s="2"/>
      <c r="BG22" s="2"/>
      <c r="BH22" s="2"/>
      <c r="BI22" s="2"/>
      <c r="BJ22" s="2"/>
      <c r="BK22" s="2"/>
      <c r="BL22" s="2"/>
      <c r="BM22" s="2"/>
      <c r="BN22" s="2"/>
      <c r="BO22" s="2"/>
      <c r="BP22" s="2"/>
      <c r="BQ22" s="2"/>
      <c r="BR22" s="2"/>
    </row>
    <row r="23" spans="2:57" s="6" customFormat="1" ht="27" customHeight="1">
      <c r="B23" s="21"/>
      <c r="D23" s="22" t="s">
        <v>39</v>
      </c>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48">
        <f>ROUNDUP($AG$50,2)</f>
        <v>0</v>
      </c>
      <c r="AL23" s="249"/>
      <c r="AM23" s="249"/>
      <c r="AN23" s="249"/>
      <c r="AO23" s="249"/>
      <c r="AQ23" s="24"/>
      <c r="BE23" s="145"/>
    </row>
    <row r="24" spans="2:57" s="6" customFormat="1" ht="7.5" customHeight="1">
      <c r="B24" s="21"/>
      <c r="AQ24" s="24"/>
      <c r="BE24" s="145"/>
    </row>
    <row r="25" spans="2:57" s="6" customFormat="1" ht="15" customHeight="1">
      <c r="B25" s="25"/>
      <c r="D25" s="26" t="s">
        <v>40</v>
      </c>
      <c r="F25" s="26" t="s">
        <v>41</v>
      </c>
      <c r="L25" s="154">
        <v>0.21</v>
      </c>
      <c r="M25" s="133"/>
      <c r="N25" s="133"/>
      <c r="O25" s="133"/>
      <c r="T25" s="28" t="s">
        <v>42</v>
      </c>
      <c r="W25" s="134">
        <f>ROUNDUP($AZ$50,2)</f>
        <v>0</v>
      </c>
      <c r="X25" s="133"/>
      <c r="Y25" s="133"/>
      <c r="Z25" s="133"/>
      <c r="AA25" s="133"/>
      <c r="AB25" s="133"/>
      <c r="AC25" s="133"/>
      <c r="AD25" s="133"/>
      <c r="AE25" s="133"/>
      <c r="AK25" s="134">
        <f>ROUNDUP($AV$50,1)</f>
        <v>0</v>
      </c>
      <c r="AL25" s="133"/>
      <c r="AM25" s="133"/>
      <c r="AN25" s="133"/>
      <c r="AO25" s="133"/>
      <c r="AQ25" s="29"/>
      <c r="BE25" s="133"/>
    </row>
    <row r="26" spans="2:57" s="6" customFormat="1" ht="15" customHeight="1">
      <c r="B26" s="25"/>
      <c r="F26" s="26" t="s">
        <v>43</v>
      </c>
      <c r="L26" s="154">
        <v>0.15</v>
      </c>
      <c r="M26" s="133"/>
      <c r="N26" s="133"/>
      <c r="O26" s="133"/>
      <c r="T26" s="28" t="s">
        <v>42</v>
      </c>
      <c r="W26" s="134">
        <f>ROUNDUP($BA$50,2)</f>
        <v>0</v>
      </c>
      <c r="X26" s="133"/>
      <c r="Y26" s="133"/>
      <c r="Z26" s="133"/>
      <c r="AA26" s="133"/>
      <c r="AB26" s="133"/>
      <c r="AC26" s="133"/>
      <c r="AD26" s="133"/>
      <c r="AE26" s="133"/>
      <c r="AK26" s="134">
        <f>ROUNDUP($AW$50,1)</f>
        <v>0</v>
      </c>
      <c r="AL26" s="133"/>
      <c r="AM26" s="133"/>
      <c r="AN26" s="133"/>
      <c r="AO26" s="133"/>
      <c r="AQ26" s="29"/>
      <c r="BE26" s="133"/>
    </row>
    <row r="27" spans="2:57" s="6" customFormat="1" ht="15" customHeight="1" hidden="1">
      <c r="B27" s="25"/>
      <c r="F27" s="26" t="s">
        <v>44</v>
      </c>
      <c r="L27" s="154">
        <v>0.21</v>
      </c>
      <c r="M27" s="133"/>
      <c r="N27" s="133"/>
      <c r="O27" s="133"/>
      <c r="T27" s="28" t="s">
        <v>42</v>
      </c>
      <c r="W27" s="134">
        <f>ROUNDUP($BB$50,2)</f>
        <v>0</v>
      </c>
      <c r="X27" s="133"/>
      <c r="Y27" s="133"/>
      <c r="Z27" s="133"/>
      <c r="AA27" s="133"/>
      <c r="AB27" s="133"/>
      <c r="AC27" s="133"/>
      <c r="AD27" s="133"/>
      <c r="AE27" s="133"/>
      <c r="AK27" s="134">
        <v>0</v>
      </c>
      <c r="AL27" s="133"/>
      <c r="AM27" s="133"/>
      <c r="AN27" s="133"/>
      <c r="AO27" s="133"/>
      <c r="AQ27" s="29"/>
      <c r="BE27" s="133"/>
    </row>
    <row r="28" spans="2:57" s="6" customFormat="1" ht="15" customHeight="1" hidden="1">
      <c r="B28" s="25"/>
      <c r="F28" s="26" t="s">
        <v>45</v>
      </c>
      <c r="L28" s="154">
        <v>0.15</v>
      </c>
      <c r="M28" s="133"/>
      <c r="N28" s="133"/>
      <c r="O28" s="133"/>
      <c r="T28" s="28" t="s">
        <v>42</v>
      </c>
      <c r="W28" s="134">
        <f>ROUNDUP($BC$50,2)</f>
        <v>0</v>
      </c>
      <c r="X28" s="133"/>
      <c r="Y28" s="133"/>
      <c r="Z28" s="133"/>
      <c r="AA28" s="133"/>
      <c r="AB28" s="133"/>
      <c r="AC28" s="133"/>
      <c r="AD28" s="133"/>
      <c r="AE28" s="133"/>
      <c r="AK28" s="134">
        <v>0</v>
      </c>
      <c r="AL28" s="133"/>
      <c r="AM28" s="133"/>
      <c r="AN28" s="133"/>
      <c r="AO28" s="133"/>
      <c r="AQ28" s="29"/>
      <c r="BE28" s="133"/>
    </row>
    <row r="29" spans="2:57" s="6" customFormat="1" ht="15" customHeight="1" hidden="1">
      <c r="B29" s="25"/>
      <c r="F29" s="26" t="s">
        <v>46</v>
      </c>
      <c r="L29" s="154">
        <v>0</v>
      </c>
      <c r="M29" s="133"/>
      <c r="N29" s="133"/>
      <c r="O29" s="133"/>
      <c r="T29" s="28" t="s">
        <v>42</v>
      </c>
      <c r="W29" s="134">
        <f>ROUNDUP($BD$50,2)</f>
        <v>0</v>
      </c>
      <c r="X29" s="133"/>
      <c r="Y29" s="133"/>
      <c r="Z29" s="133"/>
      <c r="AA29" s="133"/>
      <c r="AB29" s="133"/>
      <c r="AC29" s="133"/>
      <c r="AD29" s="133"/>
      <c r="AE29" s="133"/>
      <c r="AK29" s="134">
        <v>0</v>
      </c>
      <c r="AL29" s="133"/>
      <c r="AM29" s="133"/>
      <c r="AN29" s="133"/>
      <c r="AO29" s="133"/>
      <c r="AQ29" s="29"/>
      <c r="BE29" s="133"/>
    </row>
    <row r="30" spans="2:57" s="6" customFormat="1" ht="7.5" customHeight="1">
      <c r="B30" s="21"/>
      <c r="AQ30" s="24"/>
      <c r="BE30" s="145"/>
    </row>
    <row r="31" spans="2:57" s="6" customFormat="1" ht="27" customHeight="1">
      <c r="B31" s="21"/>
      <c r="C31" s="30"/>
      <c r="D31" s="31" t="s">
        <v>47</v>
      </c>
      <c r="E31" s="32"/>
      <c r="F31" s="32"/>
      <c r="G31" s="32"/>
      <c r="H31" s="32"/>
      <c r="I31" s="32"/>
      <c r="J31" s="32"/>
      <c r="K31" s="32"/>
      <c r="L31" s="32"/>
      <c r="M31" s="32"/>
      <c r="N31" s="32"/>
      <c r="O31" s="32"/>
      <c r="P31" s="32"/>
      <c r="Q31" s="32"/>
      <c r="R31" s="32"/>
      <c r="S31" s="32"/>
      <c r="T31" s="33" t="s">
        <v>48</v>
      </c>
      <c r="U31" s="32"/>
      <c r="V31" s="32"/>
      <c r="W31" s="32"/>
      <c r="X31" s="135" t="s">
        <v>49</v>
      </c>
      <c r="Y31" s="147"/>
      <c r="Z31" s="147"/>
      <c r="AA31" s="147"/>
      <c r="AB31" s="147"/>
      <c r="AC31" s="32"/>
      <c r="AD31" s="32"/>
      <c r="AE31" s="32"/>
      <c r="AF31" s="32"/>
      <c r="AG31" s="32"/>
      <c r="AH31" s="32"/>
      <c r="AI31" s="32"/>
      <c r="AJ31" s="32"/>
      <c r="AK31" s="136">
        <f>ROUNDUP(SUM($AK$23:$AK$29),2)</f>
        <v>0</v>
      </c>
      <c r="AL31" s="147"/>
      <c r="AM31" s="147"/>
      <c r="AN31" s="147"/>
      <c r="AO31" s="137"/>
      <c r="AP31" s="30"/>
      <c r="AQ31" s="34"/>
      <c r="BE31" s="145"/>
    </row>
    <row r="32" spans="2:57" s="6" customFormat="1" ht="7.5" customHeight="1">
      <c r="B32" s="21"/>
      <c r="AQ32" s="24"/>
      <c r="BE32" s="145"/>
    </row>
    <row r="33" spans="2:43" s="6" customFormat="1" ht="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7"/>
    </row>
    <row r="37" spans="2:44" s="6" customFormat="1" ht="7.5" customHeight="1">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1"/>
    </row>
    <row r="38" spans="2:44" s="6" customFormat="1" ht="37.5" customHeight="1">
      <c r="B38" s="21"/>
      <c r="C38" s="150" t="s">
        <v>50</v>
      </c>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21"/>
    </row>
    <row r="39" spans="2:44" s="6" customFormat="1" ht="7.5" customHeight="1">
      <c r="B39" s="21"/>
      <c r="AR39" s="21"/>
    </row>
    <row r="40" spans="2:44" s="15" customFormat="1" ht="15" customHeight="1">
      <c r="B40" s="40"/>
      <c r="C40" s="17" t="s">
        <v>14</v>
      </c>
      <c r="L40" s="15" t="str">
        <f>$K$5</f>
        <v>3016/A</v>
      </c>
      <c r="AR40" s="40"/>
    </row>
    <row r="41" spans="2:44" s="41" customFormat="1" ht="37.5" customHeight="1">
      <c r="B41" s="42"/>
      <c r="C41" s="41" t="s">
        <v>17</v>
      </c>
      <c r="L41" s="151" t="str">
        <f>$K$6</f>
        <v>OPRAVA SIL.II/183 NEBILOVY - PRUTAH</v>
      </c>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R41" s="42"/>
    </row>
    <row r="42" spans="2:44" s="6" customFormat="1" ht="7.5" customHeight="1">
      <c r="B42" s="21"/>
      <c r="AR42" s="21"/>
    </row>
    <row r="43" spans="2:44" s="6" customFormat="1" ht="15.75" customHeight="1">
      <c r="B43" s="21"/>
      <c r="C43" s="17" t="s">
        <v>23</v>
      </c>
      <c r="L43" s="43" t="str">
        <f>IF($K$8="","",$K$8)</f>
        <v>II/183 Nebílovy</v>
      </c>
      <c r="AI43" s="17" t="s">
        <v>25</v>
      </c>
      <c r="AM43" s="152" t="str">
        <f>IF($AN$8="","",$AN$8)</f>
        <v>03.02.2017</v>
      </c>
      <c r="AN43" s="145"/>
      <c r="AR43" s="21"/>
    </row>
    <row r="44" spans="2:44" s="6" customFormat="1" ht="7.5" customHeight="1">
      <c r="B44" s="21"/>
      <c r="AR44" s="21"/>
    </row>
    <row r="45" spans="2:56" s="6" customFormat="1" ht="18.75" customHeight="1">
      <c r="B45" s="21"/>
      <c r="C45" s="17" t="s">
        <v>29</v>
      </c>
      <c r="L45" s="15" t="str">
        <f>IF($E$11="","",$E$11)</f>
        <v>SUS PK,p.o. Škroupova 18, 30613 Plzeň</v>
      </c>
      <c r="AI45" s="17" t="s">
        <v>35</v>
      </c>
      <c r="AM45" s="153" t="str">
        <f>IF($E$17="","",$E$17)</f>
        <v>BOULA IPK s.r.o.</v>
      </c>
      <c r="AN45" s="145"/>
      <c r="AO45" s="145"/>
      <c r="AP45" s="145"/>
      <c r="AR45" s="21"/>
      <c r="AS45" s="244" t="s">
        <v>51</v>
      </c>
      <c r="AT45" s="245"/>
      <c r="AU45" s="44"/>
      <c r="AV45" s="44"/>
      <c r="AW45" s="44"/>
      <c r="AX45" s="44"/>
      <c r="AY45" s="44"/>
      <c r="AZ45" s="44"/>
      <c r="BA45" s="44"/>
      <c r="BB45" s="44"/>
      <c r="BC45" s="44"/>
      <c r="BD45" s="45"/>
    </row>
    <row r="46" spans="2:56" s="6" customFormat="1" ht="15.75" customHeight="1">
      <c r="B46" s="21"/>
      <c r="C46" s="17" t="s">
        <v>33</v>
      </c>
      <c r="L46" s="15">
        <f>IF($E$14="Vyplň údaj","",$E$14)</f>
      </c>
      <c r="AR46" s="21"/>
      <c r="AS46" s="182"/>
      <c r="AT46" s="145"/>
      <c r="BD46" s="47"/>
    </row>
    <row r="47" spans="2:56" s="6" customFormat="1" ht="12" customHeight="1">
      <c r="B47" s="21"/>
      <c r="AR47" s="21"/>
      <c r="AS47" s="182"/>
      <c r="AT47" s="145"/>
      <c r="BD47" s="47"/>
    </row>
    <row r="48" spans="2:57" s="6" customFormat="1" ht="30" customHeight="1">
      <c r="B48" s="21"/>
      <c r="C48" s="146" t="s">
        <v>52</v>
      </c>
      <c r="D48" s="147"/>
      <c r="E48" s="147"/>
      <c r="F48" s="147"/>
      <c r="G48" s="147"/>
      <c r="H48" s="32"/>
      <c r="I48" s="148" t="s">
        <v>53</v>
      </c>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9" t="s">
        <v>54</v>
      </c>
      <c r="AH48" s="147"/>
      <c r="AI48" s="147"/>
      <c r="AJ48" s="147"/>
      <c r="AK48" s="147"/>
      <c r="AL48" s="147"/>
      <c r="AM48" s="147"/>
      <c r="AN48" s="148" t="s">
        <v>55</v>
      </c>
      <c r="AO48" s="147"/>
      <c r="AP48" s="147"/>
      <c r="AQ48" s="48" t="s">
        <v>56</v>
      </c>
      <c r="AR48" s="21"/>
      <c r="AS48" s="49" t="s">
        <v>57</v>
      </c>
      <c r="AT48" s="50" t="s">
        <v>58</v>
      </c>
      <c r="AU48" s="50" t="s">
        <v>59</v>
      </c>
      <c r="AV48" s="50" t="s">
        <v>60</v>
      </c>
      <c r="AW48" s="50" t="s">
        <v>61</v>
      </c>
      <c r="AX48" s="50" t="s">
        <v>62</v>
      </c>
      <c r="AY48" s="50" t="s">
        <v>63</v>
      </c>
      <c r="AZ48" s="50" t="s">
        <v>64</v>
      </c>
      <c r="BA48" s="50" t="s">
        <v>65</v>
      </c>
      <c r="BB48" s="50" t="s">
        <v>66</v>
      </c>
      <c r="BC48" s="50" t="s">
        <v>67</v>
      </c>
      <c r="BD48" s="51" t="s">
        <v>68</v>
      </c>
      <c r="BE48" s="52"/>
    </row>
    <row r="49" spans="2:56" s="6" customFormat="1" ht="12" customHeight="1">
      <c r="B49" s="21"/>
      <c r="AR49" s="21"/>
      <c r="AS49" s="53"/>
      <c r="AT49" s="44"/>
      <c r="AU49" s="44"/>
      <c r="AV49" s="44"/>
      <c r="AW49" s="44"/>
      <c r="AX49" s="44"/>
      <c r="AY49" s="44"/>
      <c r="AZ49" s="44"/>
      <c r="BA49" s="44"/>
      <c r="BB49" s="44"/>
      <c r="BC49" s="44"/>
      <c r="BD49" s="45"/>
    </row>
    <row r="50" spans="2:76" s="41" customFormat="1" ht="33" customHeight="1">
      <c r="B50" s="42"/>
      <c r="C50" s="54" t="s">
        <v>69</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236">
        <f>ROUNDUP(SUM($AG$51:$AG$53),2)</f>
        <v>0</v>
      </c>
      <c r="AH50" s="237"/>
      <c r="AI50" s="237"/>
      <c r="AJ50" s="237"/>
      <c r="AK50" s="237"/>
      <c r="AL50" s="237"/>
      <c r="AM50" s="237"/>
      <c r="AN50" s="236">
        <f>ROUNDUP(SUM($AG$50,$AT$50),2)</f>
        <v>0</v>
      </c>
      <c r="AO50" s="237"/>
      <c r="AP50" s="237"/>
      <c r="AQ50" s="55"/>
      <c r="AR50" s="42"/>
      <c r="AS50" s="56">
        <f>ROUNDUP(SUM($AS$51:$AS$53),2)</f>
        <v>0</v>
      </c>
      <c r="AT50" s="57">
        <f>ROUNDUP(SUM($AV$50:$AW$50),1)</f>
        <v>0</v>
      </c>
      <c r="AU50" s="58">
        <f>ROUNDUP(SUM($AU$51:$AU$53),5)</f>
        <v>0</v>
      </c>
      <c r="AV50" s="57">
        <f>ROUNDUP($AZ$50*$L$25,2)</f>
        <v>0</v>
      </c>
      <c r="AW50" s="57">
        <f>ROUNDUP($BA$50*$L$26,2)</f>
        <v>0</v>
      </c>
      <c r="AX50" s="57">
        <f>ROUNDUP($BB$50*$L$25,2)</f>
        <v>0</v>
      </c>
      <c r="AY50" s="57">
        <f>ROUNDUP($BC$50*$L$26,2)</f>
        <v>0</v>
      </c>
      <c r="AZ50" s="57">
        <f>ROUNDUP(SUM($AZ$51:$AZ$53),2)</f>
        <v>0</v>
      </c>
      <c r="BA50" s="57">
        <f>ROUNDUP(SUM($BA$51:$BA$53),2)</f>
        <v>0</v>
      </c>
      <c r="BB50" s="57">
        <f>ROUNDUP(SUM($BB$51:$BB$53),2)</f>
        <v>0</v>
      </c>
      <c r="BC50" s="57">
        <f>ROUNDUP(SUM($BC$51:$BC$53),2)</f>
        <v>0</v>
      </c>
      <c r="BD50" s="59">
        <f>ROUNDUP(SUM($BD$51:$BD$53),2)</f>
        <v>0</v>
      </c>
      <c r="BS50" s="41" t="s">
        <v>70</v>
      </c>
      <c r="BT50" s="41" t="s">
        <v>71</v>
      </c>
      <c r="BU50" s="60" t="s">
        <v>72</v>
      </c>
      <c r="BV50" s="41" t="s">
        <v>73</v>
      </c>
      <c r="BW50" s="41" t="s">
        <v>4</v>
      </c>
      <c r="BX50" s="41" t="s">
        <v>74</v>
      </c>
    </row>
    <row r="51" spans="1:91" s="61" customFormat="1" ht="28.5" customHeight="1">
      <c r="A51" s="143" t="s">
        <v>506</v>
      </c>
      <c r="B51" s="62"/>
      <c r="C51" s="63"/>
      <c r="D51" s="242" t="s">
        <v>75</v>
      </c>
      <c r="E51" s="243"/>
      <c r="F51" s="243"/>
      <c r="G51" s="243"/>
      <c r="H51" s="243"/>
      <c r="I51" s="63"/>
      <c r="J51" s="242" t="s">
        <v>76</v>
      </c>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0">
        <f>'01 - 110 - Komunikace'!$M$25</f>
        <v>0</v>
      </c>
      <c r="AH51" s="241"/>
      <c r="AI51" s="241"/>
      <c r="AJ51" s="241"/>
      <c r="AK51" s="241"/>
      <c r="AL51" s="241"/>
      <c r="AM51" s="241"/>
      <c r="AN51" s="240">
        <f>ROUNDUP(SUM($AG$51,$AT$51),2)</f>
        <v>0</v>
      </c>
      <c r="AO51" s="241"/>
      <c r="AP51" s="241"/>
      <c r="AQ51" s="64" t="s">
        <v>77</v>
      </c>
      <c r="AR51" s="62"/>
      <c r="AS51" s="65">
        <v>0</v>
      </c>
      <c r="AT51" s="66">
        <f>ROUNDUP(SUM($AV$51:$AW$51),1)</f>
        <v>0</v>
      </c>
      <c r="AU51" s="67">
        <f>'01 - 110 - Komunikace'!$W$75</f>
        <v>0</v>
      </c>
      <c r="AV51" s="66">
        <f>'01 - 110 - Komunikace'!$M$27</f>
        <v>0</v>
      </c>
      <c r="AW51" s="66">
        <f>'01 - 110 - Komunikace'!$M$28</f>
        <v>0</v>
      </c>
      <c r="AX51" s="66">
        <f>'01 - 110 - Komunikace'!$M$29</f>
        <v>0</v>
      </c>
      <c r="AY51" s="66">
        <f>'01 - 110 - Komunikace'!$M$30</f>
        <v>0</v>
      </c>
      <c r="AZ51" s="66">
        <f>'01 - 110 - Komunikace'!$H$27</f>
        <v>0</v>
      </c>
      <c r="BA51" s="66">
        <f>'01 - 110 - Komunikace'!$H$28</f>
        <v>0</v>
      </c>
      <c r="BB51" s="66">
        <f>'01 - 110 - Komunikace'!$H$29</f>
        <v>0</v>
      </c>
      <c r="BC51" s="66">
        <f>'01 - 110 - Komunikace'!$H$30</f>
        <v>0</v>
      </c>
      <c r="BD51" s="68">
        <f>'01 - 110 - Komunikace'!$H$31</f>
        <v>0</v>
      </c>
      <c r="BT51" s="61" t="s">
        <v>22</v>
      </c>
      <c r="BV51" s="61" t="s">
        <v>73</v>
      </c>
      <c r="BW51" s="61" t="s">
        <v>78</v>
      </c>
      <c r="BX51" s="61" t="s">
        <v>4</v>
      </c>
      <c r="CM51" s="61" t="s">
        <v>79</v>
      </c>
    </row>
    <row r="52" spans="1:91" s="61" customFormat="1" ht="28.5" customHeight="1">
      <c r="A52" s="143" t="s">
        <v>506</v>
      </c>
      <c r="B52" s="62"/>
      <c r="C52" s="63"/>
      <c r="D52" s="242" t="s">
        <v>80</v>
      </c>
      <c r="E52" s="243"/>
      <c r="F52" s="243"/>
      <c r="G52" s="243"/>
      <c r="H52" s="243"/>
      <c r="I52" s="63"/>
      <c r="J52" s="242" t="s">
        <v>81</v>
      </c>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0">
        <f>'02 - Dopravně inženýrské ...'!$M$25</f>
        <v>0</v>
      </c>
      <c r="AH52" s="241"/>
      <c r="AI52" s="241"/>
      <c r="AJ52" s="241"/>
      <c r="AK52" s="241"/>
      <c r="AL52" s="241"/>
      <c r="AM52" s="241"/>
      <c r="AN52" s="240">
        <f>ROUNDUP(SUM($AG$52,$AT$52),2)</f>
        <v>0</v>
      </c>
      <c r="AO52" s="241"/>
      <c r="AP52" s="241"/>
      <c r="AQ52" s="64" t="s">
        <v>77</v>
      </c>
      <c r="AR52" s="62"/>
      <c r="AS52" s="65">
        <v>0</v>
      </c>
      <c r="AT52" s="66">
        <f>ROUNDUP(SUM($AV$52:$AW$52),1)</f>
        <v>0</v>
      </c>
      <c r="AU52" s="67">
        <f>'02 - Dopravně inženýrské ...'!$W$71</f>
        <v>0</v>
      </c>
      <c r="AV52" s="66">
        <f>'02 - Dopravně inženýrské ...'!$M$27</f>
        <v>0</v>
      </c>
      <c r="AW52" s="66">
        <f>'02 - Dopravně inženýrské ...'!$M$28</f>
        <v>0</v>
      </c>
      <c r="AX52" s="66">
        <f>'02 - Dopravně inženýrské ...'!$M$29</f>
        <v>0</v>
      </c>
      <c r="AY52" s="66">
        <f>'02 - Dopravně inženýrské ...'!$M$30</f>
        <v>0</v>
      </c>
      <c r="AZ52" s="66">
        <f>'02 - Dopravně inženýrské ...'!$H$27</f>
        <v>0</v>
      </c>
      <c r="BA52" s="66">
        <f>'02 - Dopravně inženýrské ...'!$H$28</f>
        <v>0</v>
      </c>
      <c r="BB52" s="66">
        <f>'02 - Dopravně inženýrské ...'!$H$29</f>
        <v>0</v>
      </c>
      <c r="BC52" s="66">
        <f>'02 - Dopravně inženýrské ...'!$H$30</f>
        <v>0</v>
      </c>
      <c r="BD52" s="68">
        <f>'02 - Dopravně inženýrské ...'!$H$31</f>
        <v>0</v>
      </c>
      <c r="BT52" s="61" t="s">
        <v>22</v>
      </c>
      <c r="BV52" s="61" t="s">
        <v>73</v>
      </c>
      <c r="BW52" s="61" t="s">
        <v>82</v>
      </c>
      <c r="BX52" s="61" t="s">
        <v>4</v>
      </c>
      <c r="CM52" s="61" t="s">
        <v>79</v>
      </c>
    </row>
    <row r="53" spans="1:91" s="61" customFormat="1" ht="28.5" customHeight="1">
      <c r="A53" s="143" t="s">
        <v>506</v>
      </c>
      <c r="B53" s="62"/>
      <c r="C53" s="63"/>
      <c r="D53" s="242" t="s">
        <v>83</v>
      </c>
      <c r="E53" s="243"/>
      <c r="F53" s="243"/>
      <c r="G53" s="243"/>
      <c r="H53" s="243"/>
      <c r="I53" s="63"/>
      <c r="J53" s="242" t="s">
        <v>84</v>
      </c>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0">
        <f>'03 - Vedlejjší a ostatní ...'!$M$25</f>
        <v>0</v>
      </c>
      <c r="AH53" s="241"/>
      <c r="AI53" s="241"/>
      <c r="AJ53" s="241"/>
      <c r="AK53" s="241"/>
      <c r="AL53" s="241"/>
      <c r="AM53" s="241"/>
      <c r="AN53" s="240">
        <f>ROUNDUP(SUM($AG$53,$AT$53),2)</f>
        <v>0</v>
      </c>
      <c r="AO53" s="241"/>
      <c r="AP53" s="241"/>
      <c r="AQ53" s="64" t="s">
        <v>77</v>
      </c>
      <c r="AR53" s="62"/>
      <c r="AS53" s="69">
        <v>0</v>
      </c>
      <c r="AT53" s="70">
        <f>ROUNDUP(SUM($AV$53:$AW$53),1)</f>
        <v>0</v>
      </c>
      <c r="AU53" s="71">
        <f>'03 - Vedlejjší a ostatní ...'!$W$73</f>
        <v>0</v>
      </c>
      <c r="AV53" s="70">
        <f>'03 - Vedlejjší a ostatní ...'!$M$27</f>
        <v>0</v>
      </c>
      <c r="AW53" s="70">
        <f>'03 - Vedlejjší a ostatní ...'!$M$28</f>
        <v>0</v>
      </c>
      <c r="AX53" s="70">
        <f>'03 - Vedlejjší a ostatní ...'!$M$29</f>
        <v>0</v>
      </c>
      <c r="AY53" s="70">
        <f>'03 - Vedlejjší a ostatní ...'!$M$30</f>
        <v>0</v>
      </c>
      <c r="AZ53" s="70">
        <f>'03 - Vedlejjší a ostatní ...'!$H$27</f>
        <v>0</v>
      </c>
      <c r="BA53" s="70">
        <f>'03 - Vedlejjší a ostatní ...'!$H$28</f>
        <v>0</v>
      </c>
      <c r="BB53" s="70">
        <f>'03 - Vedlejjší a ostatní ...'!$H$29</f>
        <v>0</v>
      </c>
      <c r="BC53" s="70">
        <f>'03 - Vedlejjší a ostatní ...'!$H$30</f>
        <v>0</v>
      </c>
      <c r="BD53" s="72">
        <f>'03 - Vedlejjší a ostatní ...'!$H$31</f>
        <v>0</v>
      </c>
      <c r="BT53" s="61" t="s">
        <v>22</v>
      </c>
      <c r="BV53" s="61" t="s">
        <v>73</v>
      </c>
      <c r="BW53" s="61" t="s">
        <v>85</v>
      </c>
      <c r="BX53" s="61" t="s">
        <v>4</v>
      </c>
      <c r="CM53" s="61" t="s">
        <v>79</v>
      </c>
    </row>
    <row r="54" spans="2:44" s="6" customFormat="1" ht="30.75" customHeight="1">
      <c r="B54" s="21"/>
      <c r="AR54" s="21"/>
    </row>
    <row r="55" spans="2:44" s="6" customFormat="1" ht="7.5" customHeight="1">
      <c r="B55" s="35"/>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21"/>
    </row>
  </sheetData>
  <mergeCells count="49">
    <mergeCell ref="C2:AQ2"/>
    <mergeCell ref="C4:AQ4"/>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X31:AB31"/>
    <mergeCell ref="AK31:AO31"/>
    <mergeCell ref="D51:H51"/>
    <mergeCell ref="J51:AF51"/>
    <mergeCell ref="AS45:AT47"/>
    <mergeCell ref="C48:G48"/>
    <mergeCell ref="I48:AF48"/>
    <mergeCell ref="AG48:AM48"/>
    <mergeCell ref="AN48:AP48"/>
    <mergeCell ref="AM45:AP45"/>
    <mergeCell ref="D53:H53"/>
    <mergeCell ref="J53:AF53"/>
    <mergeCell ref="AN52:AP52"/>
    <mergeCell ref="AG52:AM52"/>
    <mergeCell ref="D52:H52"/>
    <mergeCell ref="J52:AF52"/>
    <mergeCell ref="AG50:AM50"/>
    <mergeCell ref="AN50:AP50"/>
    <mergeCell ref="AR2:BE2"/>
    <mergeCell ref="AN53:AP53"/>
    <mergeCell ref="AG53:AM53"/>
    <mergeCell ref="AN51:AP51"/>
    <mergeCell ref="AG51:AM51"/>
    <mergeCell ref="C38:AQ38"/>
    <mergeCell ref="L41:AO41"/>
    <mergeCell ref="AM43:AN43"/>
  </mergeCells>
  <hyperlinks>
    <hyperlink ref="K1:S1" location="C2" tooltip="Rekapitulace stavby" display="1) Rekapitulace stavby"/>
    <hyperlink ref="W1:AI1" location="C50" tooltip="Rekapitulace objektů stavby a soupisů prací" display="2) Rekapitulace objektů stavby a soupisů prací"/>
    <hyperlink ref="A51" location="'01 - 110 - Komunikace'!C2" tooltip="01 - 110 - Komunikace" display="/"/>
    <hyperlink ref="A52" location="'02 - Dopravně inženýrské ...'!C2" tooltip="02 - Dopravně inženýrské ..." display="/"/>
    <hyperlink ref="A53" location="'03 - Vedlejjší a ostatní ...'!C2" tooltip="03 - Vedlejjší a ostatní ..."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286"/>
  <sheetViews>
    <sheetView showGridLines="0" workbookViewId="0" topLeftCell="A1">
      <pane ySplit="1" topLeftCell="BM2" activePane="bottomLeft" state="frozen"/>
      <selection pane="topLeft" activeCell="A1" sqref="A1"/>
      <selection pane="bottomLeft" activeCell="F284" sqref="F284:R284"/>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58"/>
      <c r="B1" s="155"/>
      <c r="C1" s="155"/>
      <c r="D1" s="156" t="s">
        <v>1</v>
      </c>
      <c r="E1" s="155"/>
      <c r="F1" s="157" t="s">
        <v>507</v>
      </c>
      <c r="G1" s="157"/>
      <c r="H1" s="250" t="s">
        <v>508</v>
      </c>
      <c r="I1" s="250"/>
      <c r="J1" s="250"/>
      <c r="K1" s="250"/>
      <c r="L1" s="157" t="s">
        <v>509</v>
      </c>
      <c r="M1" s="157"/>
      <c r="N1" s="155"/>
      <c r="O1" s="156" t="s">
        <v>86</v>
      </c>
      <c r="P1" s="155"/>
      <c r="Q1" s="155"/>
      <c r="R1" s="155"/>
      <c r="S1" s="157" t="s">
        <v>510</v>
      </c>
      <c r="T1" s="157"/>
      <c r="U1" s="158"/>
      <c r="V1" s="1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38" t="s">
        <v>5</v>
      </c>
      <c r="D2" s="239"/>
      <c r="E2" s="239"/>
      <c r="F2" s="239"/>
      <c r="G2" s="239"/>
      <c r="H2" s="239"/>
      <c r="I2" s="239"/>
      <c r="J2" s="239"/>
      <c r="K2" s="239"/>
      <c r="L2" s="239"/>
      <c r="M2" s="239"/>
      <c r="N2" s="239"/>
      <c r="O2" s="239"/>
      <c r="P2" s="239"/>
      <c r="Q2" s="239"/>
      <c r="R2" s="239"/>
      <c r="S2" s="238" t="s">
        <v>6</v>
      </c>
      <c r="T2" s="239"/>
      <c r="U2" s="239"/>
      <c r="V2" s="239"/>
      <c r="W2" s="239"/>
      <c r="X2" s="239"/>
      <c r="Y2" s="239"/>
      <c r="Z2" s="239"/>
      <c r="AA2" s="239"/>
      <c r="AB2" s="239"/>
      <c r="AC2" s="239"/>
      <c r="AT2" s="2" t="s">
        <v>78</v>
      </c>
    </row>
    <row r="3" spans="2:46" s="2" customFormat="1" ht="7.5" customHeight="1">
      <c r="B3" s="7"/>
      <c r="C3" s="8"/>
      <c r="D3" s="8"/>
      <c r="E3" s="8"/>
      <c r="F3" s="8"/>
      <c r="G3" s="8"/>
      <c r="H3" s="8"/>
      <c r="I3" s="8"/>
      <c r="J3" s="8"/>
      <c r="K3" s="8"/>
      <c r="L3" s="8"/>
      <c r="M3" s="8"/>
      <c r="N3" s="8"/>
      <c r="O3" s="8"/>
      <c r="P3" s="8"/>
      <c r="Q3" s="8"/>
      <c r="R3" s="9"/>
      <c r="AT3" s="2" t="s">
        <v>79</v>
      </c>
    </row>
    <row r="4" spans="2:46" s="2" customFormat="1" ht="37.5" customHeight="1">
      <c r="B4" s="10"/>
      <c r="C4" s="150" t="s">
        <v>87</v>
      </c>
      <c r="D4" s="239"/>
      <c r="E4" s="239"/>
      <c r="F4" s="239"/>
      <c r="G4" s="239"/>
      <c r="H4" s="239"/>
      <c r="I4" s="239"/>
      <c r="J4" s="239"/>
      <c r="K4" s="239"/>
      <c r="L4" s="239"/>
      <c r="M4" s="239"/>
      <c r="N4" s="239"/>
      <c r="O4" s="239"/>
      <c r="P4" s="239"/>
      <c r="Q4" s="239"/>
      <c r="R4" s="139"/>
      <c r="T4" s="12" t="s">
        <v>11</v>
      </c>
      <c r="AT4" s="2" t="s">
        <v>3</v>
      </c>
    </row>
    <row r="5" spans="2:18" s="2" customFormat="1" ht="7.5" customHeight="1">
      <c r="B5" s="10"/>
      <c r="R5" s="11"/>
    </row>
    <row r="6" spans="2:18" s="2" customFormat="1" ht="30.75" customHeight="1">
      <c r="B6" s="10"/>
      <c r="D6" s="17" t="s">
        <v>17</v>
      </c>
      <c r="F6" s="269" t="str">
        <f>'Rekapitulace stavby'!$K$6</f>
        <v>OPRAVA SIL.II/183 NEBILOVY - PRUTAH</v>
      </c>
      <c r="G6" s="239"/>
      <c r="H6" s="239"/>
      <c r="I6" s="239"/>
      <c r="J6" s="239"/>
      <c r="K6" s="239"/>
      <c r="L6" s="239"/>
      <c r="M6" s="239"/>
      <c r="N6" s="239"/>
      <c r="O6" s="239"/>
      <c r="P6" s="239"/>
      <c r="Q6" s="239"/>
      <c r="R6" s="11"/>
    </row>
    <row r="7" spans="2:18" s="6" customFormat="1" ht="37.5" customHeight="1">
      <c r="B7" s="21"/>
      <c r="D7" s="41" t="s">
        <v>88</v>
      </c>
      <c r="F7" s="151" t="s">
        <v>89</v>
      </c>
      <c r="G7" s="145"/>
      <c r="H7" s="145"/>
      <c r="I7" s="145"/>
      <c r="J7" s="145"/>
      <c r="K7" s="145"/>
      <c r="L7" s="145"/>
      <c r="M7" s="145"/>
      <c r="N7" s="145"/>
      <c r="O7" s="145"/>
      <c r="P7" s="145"/>
      <c r="Q7" s="145"/>
      <c r="R7" s="24"/>
    </row>
    <row r="8" spans="2:18" s="6" customFormat="1" ht="14.25" customHeight="1">
      <c r="B8" s="21"/>
      <c r="R8" s="24"/>
    </row>
    <row r="9" spans="2:18" s="6" customFormat="1" ht="15" customHeight="1">
      <c r="B9" s="21"/>
      <c r="D9" s="17" t="s">
        <v>20</v>
      </c>
      <c r="F9" s="15"/>
      <c r="M9" s="17" t="s">
        <v>21</v>
      </c>
      <c r="O9" s="15"/>
      <c r="R9" s="24"/>
    </row>
    <row r="10" spans="2:18" s="6" customFormat="1" ht="15" customHeight="1">
      <c r="B10" s="21"/>
      <c r="D10" s="17" t="s">
        <v>23</v>
      </c>
      <c r="F10" s="15" t="s">
        <v>24</v>
      </c>
      <c r="M10" s="17" t="s">
        <v>25</v>
      </c>
      <c r="O10" s="152" t="str">
        <f>'Rekapitulace stavby'!$AN$8</f>
        <v>03.02.2017</v>
      </c>
      <c r="P10" s="145"/>
      <c r="R10" s="24"/>
    </row>
    <row r="11" spans="2:18" s="6" customFormat="1" ht="12" customHeight="1">
      <c r="B11" s="21"/>
      <c r="R11" s="24"/>
    </row>
    <row r="12" spans="2:18" s="6" customFormat="1" ht="15" customHeight="1">
      <c r="B12" s="21"/>
      <c r="D12" s="17" t="s">
        <v>29</v>
      </c>
      <c r="M12" s="17" t="s">
        <v>30</v>
      </c>
      <c r="O12" s="153"/>
      <c r="P12" s="145"/>
      <c r="R12" s="24"/>
    </row>
    <row r="13" spans="2:18" s="6" customFormat="1" ht="18.75" customHeight="1">
      <c r="B13" s="21"/>
      <c r="E13" s="15" t="s">
        <v>31</v>
      </c>
      <c r="M13" s="17" t="s">
        <v>32</v>
      </c>
      <c r="O13" s="153"/>
      <c r="P13" s="145"/>
      <c r="R13" s="24"/>
    </row>
    <row r="14" spans="2:18" s="6" customFormat="1" ht="7.5" customHeight="1">
      <c r="B14" s="21"/>
      <c r="R14" s="24"/>
    </row>
    <row r="15" spans="2:18" s="6" customFormat="1" ht="15" customHeight="1">
      <c r="B15" s="21"/>
      <c r="D15" s="17" t="s">
        <v>33</v>
      </c>
      <c r="M15" s="17" t="s">
        <v>30</v>
      </c>
      <c r="O15" s="153" t="str">
        <f>IF('Rekapitulace stavby'!$AN$13="","",'Rekapitulace stavby'!$AN$13)</f>
        <v>Vyplň údaj</v>
      </c>
      <c r="P15" s="145"/>
      <c r="R15" s="24"/>
    </row>
    <row r="16" spans="2:18" s="6" customFormat="1" ht="18.75" customHeight="1">
      <c r="B16" s="21"/>
      <c r="E16" s="15" t="str">
        <f>IF('Rekapitulace stavby'!$E$14="","",'Rekapitulace stavby'!$E$14)</f>
        <v>Vyplň údaj</v>
      </c>
      <c r="M16" s="17" t="s">
        <v>32</v>
      </c>
      <c r="O16" s="153" t="str">
        <f>IF('Rekapitulace stavby'!$AN$14="","",'Rekapitulace stavby'!$AN$14)</f>
        <v>Vyplň údaj</v>
      </c>
      <c r="P16" s="145"/>
      <c r="R16" s="24"/>
    </row>
    <row r="17" spans="2:18" s="6" customFormat="1" ht="7.5" customHeight="1">
      <c r="B17" s="21"/>
      <c r="R17" s="24"/>
    </row>
    <row r="18" spans="2:18" s="6" customFormat="1" ht="15" customHeight="1">
      <c r="B18" s="21"/>
      <c r="D18" s="17" t="s">
        <v>35</v>
      </c>
      <c r="M18" s="17" t="s">
        <v>30</v>
      </c>
      <c r="O18" s="153"/>
      <c r="P18" s="145"/>
      <c r="R18" s="24"/>
    </row>
    <row r="19" spans="2:18" s="6" customFormat="1" ht="18.75" customHeight="1">
      <c r="B19" s="21"/>
      <c r="E19" s="15" t="s">
        <v>36</v>
      </c>
      <c r="M19" s="17" t="s">
        <v>32</v>
      </c>
      <c r="O19" s="153"/>
      <c r="P19" s="145"/>
      <c r="R19" s="24"/>
    </row>
    <row r="20" spans="2:18" s="6" customFormat="1" ht="7.5" customHeight="1">
      <c r="B20" s="21"/>
      <c r="R20" s="24"/>
    </row>
    <row r="21" spans="2:18" s="6" customFormat="1" ht="15" customHeight="1">
      <c r="B21" s="21"/>
      <c r="D21" s="17" t="s">
        <v>38</v>
      </c>
      <c r="R21" s="24"/>
    </row>
    <row r="22" spans="2:18" s="73" customFormat="1" ht="15.75" customHeight="1">
      <c r="B22" s="74"/>
      <c r="E22" s="247"/>
      <c r="F22" s="275"/>
      <c r="G22" s="275"/>
      <c r="H22" s="275"/>
      <c r="I22" s="275"/>
      <c r="J22" s="275"/>
      <c r="K22" s="275"/>
      <c r="L22" s="275"/>
      <c r="M22" s="275"/>
      <c r="N22" s="275"/>
      <c r="O22" s="275"/>
      <c r="P22" s="275"/>
      <c r="R22" s="75"/>
    </row>
    <row r="23" spans="2:18" s="6" customFormat="1" ht="7.5" customHeight="1">
      <c r="B23" s="21"/>
      <c r="R23" s="24"/>
    </row>
    <row r="24" spans="2:18" s="6" customFormat="1" ht="7.5" customHeight="1">
      <c r="B24" s="21"/>
      <c r="D24" s="44"/>
      <c r="E24" s="44"/>
      <c r="F24" s="44"/>
      <c r="G24" s="44"/>
      <c r="H24" s="44"/>
      <c r="I24" s="44"/>
      <c r="J24" s="44"/>
      <c r="K24" s="44"/>
      <c r="L24" s="44"/>
      <c r="M24" s="44"/>
      <c r="N24" s="44"/>
      <c r="O24" s="44"/>
      <c r="P24" s="44"/>
      <c r="R24" s="24"/>
    </row>
    <row r="25" spans="2:18" s="6" customFormat="1" ht="26.25" customHeight="1">
      <c r="B25" s="21"/>
      <c r="D25" s="76" t="s">
        <v>39</v>
      </c>
      <c r="M25" s="236">
        <f>ROUNDUP($N$75,2)</f>
        <v>0</v>
      </c>
      <c r="N25" s="145"/>
      <c r="O25" s="145"/>
      <c r="P25" s="145"/>
      <c r="R25" s="24"/>
    </row>
    <row r="26" spans="2:18" s="6" customFormat="1" ht="7.5" customHeight="1">
      <c r="B26" s="21"/>
      <c r="D26" s="44"/>
      <c r="E26" s="44"/>
      <c r="F26" s="44"/>
      <c r="G26" s="44"/>
      <c r="H26" s="44"/>
      <c r="I26" s="44"/>
      <c r="J26" s="44"/>
      <c r="K26" s="44"/>
      <c r="L26" s="44"/>
      <c r="M26" s="44"/>
      <c r="N26" s="44"/>
      <c r="O26" s="44"/>
      <c r="P26" s="44"/>
      <c r="R26" s="24"/>
    </row>
    <row r="27" spans="2:18" s="6" customFormat="1" ht="15" customHeight="1">
      <c r="B27" s="21"/>
      <c r="D27" s="27" t="s">
        <v>40</v>
      </c>
      <c r="E27" s="27" t="s">
        <v>41</v>
      </c>
      <c r="F27" s="77">
        <v>0.21</v>
      </c>
      <c r="G27" s="78" t="s">
        <v>42</v>
      </c>
      <c r="H27" s="273">
        <f>SUM($BE$75:$BE$285)</f>
        <v>0</v>
      </c>
      <c r="I27" s="145"/>
      <c r="J27" s="145"/>
      <c r="M27" s="273">
        <f>SUM($BE$75:$BE$285)*$F$27</f>
        <v>0</v>
      </c>
      <c r="N27" s="145"/>
      <c r="O27" s="145"/>
      <c r="P27" s="145"/>
      <c r="R27" s="24"/>
    </row>
    <row r="28" spans="2:18" s="6" customFormat="1" ht="15" customHeight="1">
      <c r="B28" s="21"/>
      <c r="E28" s="27" t="s">
        <v>43</v>
      </c>
      <c r="F28" s="77">
        <v>0.15</v>
      </c>
      <c r="G28" s="78" t="s">
        <v>42</v>
      </c>
      <c r="H28" s="273">
        <f>SUM($BF$75:$BF$285)</f>
        <v>0</v>
      </c>
      <c r="I28" s="145"/>
      <c r="J28" s="145"/>
      <c r="M28" s="273">
        <f>SUM($BF$75:$BF$285)*$F$28</f>
        <v>0</v>
      </c>
      <c r="N28" s="145"/>
      <c r="O28" s="145"/>
      <c r="P28" s="145"/>
      <c r="R28" s="24"/>
    </row>
    <row r="29" spans="2:18" s="6" customFormat="1" ht="15" customHeight="1" hidden="1">
      <c r="B29" s="21"/>
      <c r="E29" s="27" t="s">
        <v>44</v>
      </c>
      <c r="F29" s="77">
        <v>0.21</v>
      </c>
      <c r="G29" s="78" t="s">
        <v>42</v>
      </c>
      <c r="H29" s="273">
        <f>SUM($BG$75:$BG$285)</f>
        <v>0</v>
      </c>
      <c r="I29" s="145"/>
      <c r="J29" s="145"/>
      <c r="M29" s="273">
        <v>0</v>
      </c>
      <c r="N29" s="145"/>
      <c r="O29" s="145"/>
      <c r="P29" s="145"/>
      <c r="R29" s="24"/>
    </row>
    <row r="30" spans="2:18" s="6" customFormat="1" ht="15" customHeight="1" hidden="1">
      <c r="B30" s="21"/>
      <c r="E30" s="27" t="s">
        <v>45</v>
      </c>
      <c r="F30" s="77">
        <v>0.15</v>
      </c>
      <c r="G30" s="78" t="s">
        <v>42</v>
      </c>
      <c r="H30" s="273">
        <f>SUM($BH$75:$BH$285)</f>
        <v>0</v>
      </c>
      <c r="I30" s="145"/>
      <c r="J30" s="145"/>
      <c r="M30" s="273">
        <v>0</v>
      </c>
      <c r="N30" s="145"/>
      <c r="O30" s="145"/>
      <c r="P30" s="145"/>
      <c r="R30" s="24"/>
    </row>
    <row r="31" spans="2:18" s="6" customFormat="1" ht="15" customHeight="1" hidden="1">
      <c r="B31" s="21"/>
      <c r="E31" s="27" t="s">
        <v>46</v>
      </c>
      <c r="F31" s="77">
        <v>0</v>
      </c>
      <c r="G31" s="78" t="s">
        <v>42</v>
      </c>
      <c r="H31" s="273">
        <f>SUM($BI$75:$BI$285)</f>
        <v>0</v>
      </c>
      <c r="I31" s="145"/>
      <c r="J31" s="145"/>
      <c r="M31" s="273">
        <v>0</v>
      </c>
      <c r="N31" s="145"/>
      <c r="O31" s="145"/>
      <c r="P31" s="145"/>
      <c r="R31" s="24"/>
    </row>
    <row r="32" spans="2:18" s="6" customFormat="1" ht="7.5" customHeight="1">
      <c r="B32" s="21"/>
      <c r="R32" s="24"/>
    </row>
    <row r="33" spans="2:18" s="6" customFormat="1" ht="26.25" customHeight="1">
      <c r="B33" s="21"/>
      <c r="C33" s="30"/>
      <c r="D33" s="31" t="s">
        <v>47</v>
      </c>
      <c r="E33" s="32"/>
      <c r="F33" s="32"/>
      <c r="G33" s="79" t="s">
        <v>48</v>
      </c>
      <c r="H33" s="33" t="s">
        <v>49</v>
      </c>
      <c r="I33" s="32"/>
      <c r="J33" s="32"/>
      <c r="K33" s="32"/>
      <c r="L33" s="136">
        <f>ROUNDUP(SUM($M$25:$M$31),2)</f>
        <v>0</v>
      </c>
      <c r="M33" s="147"/>
      <c r="N33" s="147"/>
      <c r="O33" s="147"/>
      <c r="P33" s="137"/>
      <c r="Q33" s="30"/>
      <c r="R33" s="34"/>
    </row>
    <row r="34" spans="2:18" s="6" customFormat="1" ht="15" customHeight="1">
      <c r="B34" s="35"/>
      <c r="C34" s="36"/>
      <c r="D34" s="36"/>
      <c r="E34" s="36"/>
      <c r="F34" s="36"/>
      <c r="G34" s="36"/>
      <c r="H34" s="36"/>
      <c r="I34" s="36"/>
      <c r="J34" s="36"/>
      <c r="K34" s="36"/>
      <c r="L34" s="36"/>
      <c r="M34" s="36"/>
      <c r="N34" s="36"/>
      <c r="O34" s="36"/>
      <c r="P34" s="36"/>
      <c r="Q34" s="36"/>
      <c r="R34" s="37"/>
    </row>
    <row r="38" spans="2:18" s="6" customFormat="1" ht="7.5" customHeight="1">
      <c r="B38" s="38"/>
      <c r="C38" s="39"/>
      <c r="D38" s="39"/>
      <c r="E38" s="39"/>
      <c r="F38" s="39"/>
      <c r="G38" s="39"/>
      <c r="H38" s="39"/>
      <c r="I38" s="39"/>
      <c r="J38" s="39"/>
      <c r="K38" s="39"/>
      <c r="L38" s="39"/>
      <c r="M38" s="39"/>
      <c r="N38" s="39"/>
      <c r="O38" s="39"/>
      <c r="P38" s="39"/>
      <c r="Q38" s="39"/>
      <c r="R38" s="80"/>
    </row>
    <row r="39" spans="2:18" s="6" customFormat="1" ht="37.5" customHeight="1">
      <c r="B39" s="21"/>
      <c r="C39" s="150" t="s">
        <v>90</v>
      </c>
      <c r="D39" s="145"/>
      <c r="E39" s="145"/>
      <c r="F39" s="145"/>
      <c r="G39" s="145"/>
      <c r="H39" s="145"/>
      <c r="I39" s="145"/>
      <c r="J39" s="145"/>
      <c r="K39" s="145"/>
      <c r="L39" s="145"/>
      <c r="M39" s="145"/>
      <c r="N39" s="145"/>
      <c r="O39" s="145"/>
      <c r="P39" s="145"/>
      <c r="Q39" s="145"/>
      <c r="R39" s="274"/>
    </row>
    <row r="40" spans="2:18" s="6" customFormat="1" ht="7.5" customHeight="1">
      <c r="B40" s="21"/>
      <c r="R40" s="24"/>
    </row>
    <row r="41" spans="2:18" s="6" customFormat="1" ht="30.75" customHeight="1">
      <c r="B41" s="21"/>
      <c r="C41" s="17" t="s">
        <v>17</v>
      </c>
      <c r="F41" s="269" t="str">
        <f>$F$6</f>
        <v>OPRAVA SIL.II/183 NEBILOVY - PRUTAH</v>
      </c>
      <c r="G41" s="145"/>
      <c r="H41" s="145"/>
      <c r="I41" s="145"/>
      <c r="J41" s="145"/>
      <c r="K41" s="145"/>
      <c r="L41" s="145"/>
      <c r="M41" s="145"/>
      <c r="N41" s="145"/>
      <c r="O41" s="145"/>
      <c r="P41" s="145"/>
      <c r="Q41" s="145"/>
      <c r="R41" s="24"/>
    </row>
    <row r="42" spans="2:18" s="6" customFormat="1" ht="37.5" customHeight="1">
      <c r="B42" s="21"/>
      <c r="C42" s="41" t="s">
        <v>88</v>
      </c>
      <c r="F42" s="151" t="str">
        <f>$F$7</f>
        <v>01 - 110 - Komunikace</v>
      </c>
      <c r="G42" s="145"/>
      <c r="H42" s="145"/>
      <c r="I42" s="145"/>
      <c r="J42" s="145"/>
      <c r="K42" s="145"/>
      <c r="L42" s="145"/>
      <c r="M42" s="145"/>
      <c r="N42" s="145"/>
      <c r="O42" s="145"/>
      <c r="P42" s="145"/>
      <c r="Q42" s="145"/>
      <c r="R42" s="24"/>
    </row>
    <row r="43" spans="2:18" s="6" customFormat="1" ht="7.5" customHeight="1">
      <c r="B43" s="21"/>
      <c r="R43" s="24"/>
    </row>
    <row r="44" spans="2:18" s="6" customFormat="1" ht="18.75" customHeight="1">
      <c r="B44" s="21"/>
      <c r="C44" s="17" t="s">
        <v>23</v>
      </c>
      <c r="F44" s="15" t="str">
        <f>$F$10</f>
        <v>II/183 Nebílovy</v>
      </c>
      <c r="K44" s="17" t="s">
        <v>25</v>
      </c>
      <c r="M44" s="152" t="str">
        <f>IF($O$10="","",$O$10)</f>
        <v>03.02.2017</v>
      </c>
      <c r="N44" s="145"/>
      <c r="O44" s="145"/>
      <c r="P44" s="145"/>
      <c r="R44" s="24"/>
    </row>
    <row r="45" spans="2:18" s="6" customFormat="1" ht="7.5" customHeight="1">
      <c r="B45" s="21"/>
      <c r="R45" s="24"/>
    </row>
    <row r="46" spans="2:18" s="6" customFormat="1" ht="15.75" customHeight="1">
      <c r="B46" s="21"/>
      <c r="C46" s="17" t="s">
        <v>29</v>
      </c>
      <c r="F46" s="15" t="str">
        <f>$E$13</f>
        <v>SUS PK,p.o. Škroupova 18, 30613 Plzeň</v>
      </c>
      <c r="K46" s="17" t="s">
        <v>35</v>
      </c>
      <c r="M46" s="153" t="str">
        <f>$E$19</f>
        <v>BOULA IPK s.r.o.</v>
      </c>
      <c r="N46" s="145"/>
      <c r="O46" s="145"/>
      <c r="P46" s="145"/>
      <c r="Q46" s="145"/>
      <c r="R46" s="24"/>
    </row>
    <row r="47" spans="2:18" s="6" customFormat="1" ht="15" customHeight="1">
      <c r="B47" s="21"/>
      <c r="C47" s="17" t="s">
        <v>33</v>
      </c>
      <c r="F47" s="15" t="str">
        <f>IF($E$16="","",$E$16)</f>
        <v>Vyplň údaj</v>
      </c>
      <c r="R47" s="24"/>
    </row>
    <row r="48" spans="2:18" s="6" customFormat="1" ht="11.25" customHeight="1">
      <c r="B48" s="21"/>
      <c r="R48" s="24"/>
    </row>
    <row r="49" spans="2:18" s="6" customFormat="1" ht="30" customHeight="1">
      <c r="B49" s="21"/>
      <c r="C49" s="270" t="s">
        <v>91</v>
      </c>
      <c r="D49" s="271"/>
      <c r="E49" s="271"/>
      <c r="F49" s="271"/>
      <c r="G49" s="271"/>
      <c r="H49" s="30"/>
      <c r="I49" s="30"/>
      <c r="J49" s="30"/>
      <c r="K49" s="30"/>
      <c r="L49" s="30"/>
      <c r="M49" s="30"/>
      <c r="N49" s="270" t="s">
        <v>92</v>
      </c>
      <c r="O49" s="271"/>
      <c r="P49" s="271"/>
      <c r="Q49" s="271"/>
      <c r="R49" s="34"/>
    </row>
    <row r="50" spans="2:18" s="6" customFormat="1" ht="11.25" customHeight="1">
      <c r="B50" s="21"/>
      <c r="R50" s="24"/>
    </row>
    <row r="51" spans="2:47" s="6" customFormat="1" ht="30" customHeight="1">
      <c r="B51" s="21"/>
      <c r="C51" s="54" t="s">
        <v>93</v>
      </c>
      <c r="N51" s="236">
        <f>ROUNDUP($N$75,2)</f>
        <v>0</v>
      </c>
      <c r="O51" s="145"/>
      <c r="P51" s="145"/>
      <c r="Q51" s="145"/>
      <c r="R51" s="24"/>
      <c r="AU51" s="6" t="s">
        <v>94</v>
      </c>
    </row>
    <row r="52" spans="2:18" s="60" customFormat="1" ht="25.5" customHeight="1">
      <c r="B52" s="81"/>
      <c r="D52" s="82" t="s">
        <v>95</v>
      </c>
      <c r="N52" s="272">
        <f>ROUNDUP($N$76,2)</f>
        <v>0</v>
      </c>
      <c r="O52" s="268"/>
      <c r="P52" s="268"/>
      <c r="Q52" s="268"/>
      <c r="R52" s="83"/>
    </row>
    <row r="53" spans="2:18" s="84" customFormat="1" ht="21" customHeight="1">
      <c r="B53" s="85"/>
      <c r="D53" s="86" t="s">
        <v>96</v>
      </c>
      <c r="N53" s="267">
        <f>ROUNDUP($N$77,2)</f>
        <v>0</v>
      </c>
      <c r="O53" s="268"/>
      <c r="P53" s="268"/>
      <c r="Q53" s="268"/>
      <c r="R53" s="87"/>
    </row>
    <row r="54" spans="2:18" s="84" customFormat="1" ht="21" customHeight="1">
      <c r="B54" s="85"/>
      <c r="D54" s="86" t="s">
        <v>97</v>
      </c>
      <c r="N54" s="267">
        <f>ROUNDUP($N$140,2)</f>
        <v>0</v>
      </c>
      <c r="O54" s="268"/>
      <c r="P54" s="268"/>
      <c r="Q54" s="268"/>
      <c r="R54" s="87"/>
    </row>
    <row r="55" spans="2:18" s="84" customFormat="1" ht="21" customHeight="1">
      <c r="B55" s="85"/>
      <c r="D55" s="86" t="s">
        <v>98</v>
      </c>
      <c r="N55" s="267">
        <f>ROUNDUP($N$219,2)</f>
        <v>0</v>
      </c>
      <c r="O55" s="268"/>
      <c r="P55" s="268"/>
      <c r="Q55" s="268"/>
      <c r="R55" s="87"/>
    </row>
    <row r="56" spans="2:18" s="84" customFormat="1" ht="21" customHeight="1">
      <c r="B56" s="85"/>
      <c r="D56" s="86" t="s">
        <v>99</v>
      </c>
      <c r="N56" s="267">
        <f>ROUNDUP($N$224,2)</f>
        <v>0</v>
      </c>
      <c r="O56" s="268"/>
      <c r="P56" s="268"/>
      <c r="Q56" s="268"/>
      <c r="R56" s="87"/>
    </row>
    <row r="57" spans="2:18" s="84" customFormat="1" ht="15.75" customHeight="1">
      <c r="B57" s="85"/>
      <c r="D57" s="86" t="s">
        <v>100</v>
      </c>
      <c r="N57" s="267">
        <f>ROUNDUP($N$270,2)</f>
        <v>0</v>
      </c>
      <c r="O57" s="268"/>
      <c r="P57" s="268"/>
      <c r="Q57" s="268"/>
      <c r="R57" s="87"/>
    </row>
    <row r="58" spans="2:18" s="6" customFormat="1" ht="22.5" customHeight="1">
      <c r="B58" s="21"/>
      <c r="R58" s="24"/>
    </row>
    <row r="59" spans="2:18" s="6" customFormat="1" ht="7.5" customHeight="1">
      <c r="B59" s="35"/>
      <c r="C59" s="36"/>
      <c r="D59" s="36"/>
      <c r="E59" s="36"/>
      <c r="F59" s="36"/>
      <c r="G59" s="36"/>
      <c r="H59" s="36"/>
      <c r="I59" s="36"/>
      <c r="J59" s="36"/>
      <c r="K59" s="36"/>
      <c r="L59" s="36"/>
      <c r="M59" s="36"/>
      <c r="N59" s="36"/>
      <c r="O59" s="36"/>
      <c r="P59" s="36"/>
      <c r="Q59" s="36"/>
      <c r="R59" s="37"/>
    </row>
    <row r="63" spans="2:19" s="6" customFormat="1" ht="7.5" customHeight="1">
      <c r="B63" s="38"/>
      <c r="C63" s="39"/>
      <c r="D63" s="39"/>
      <c r="E63" s="39"/>
      <c r="F63" s="39"/>
      <c r="G63" s="39"/>
      <c r="H63" s="39"/>
      <c r="I63" s="39"/>
      <c r="J63" s="39"/>
      <c r="K63" s="39"/>
      <c r="L63" s="39"/>
      <c r="M63" s="39"/>
      <c r="N63" s="39"/>
      <c r="O63" s="39"/>
      <c r="P63" s="39"/>
      <c r="Q63" s="39"/>
      <c r="R63" s="39"/>
      <c r="S63" s="21"/>
    </row>
    <row r="64" spans="2:19" s="6" customFormat="1" ht="37.5" customHeight="1">
      <c r="B64" s="21"/>
      <c r="C64" s="150" t="s">
        <v>101</v>
      </c>
      <c r="D64" s="145"/>
      <c r="E64" s="145"/>
      <c r="F64" s="145"/>
      <c r="G64" s="145"/>
      <c r="H64" s="145"/>
      <c r="I64" s="145"/>
      <c r="J64" s="145"/>
      <c r="K64" s="145"/>
      <c r="L64" s="145"/>
      <c r="M64" s="145"/>
      <c r="N64" s="145"/>
      <c r="O64" s="145"/>
      <c r="P64" s="145"/>
      <c r="Q64" s="145"/>
      <c r="R64" s="145"/>
      <c r="S64" s="21"/>
    </row>
    <row r="65" spans="2:19" s="6" customFormat="1" ht="7.5" customHeight="1">
      <c r="B65" s="21"/>
      <c r="S65" s="21"/>
    </row>
    <row r="66" spans="2:19" s="6" customFormat="1" ht="30.75" customHeight="1">
      <c r="B66" s="21"/>
      <c r="C66" s="17" t="s">
        <v>17</v>
      </c>
      <c r="F66" s="269" t="str">
        <f>$F$6</f>
        <v>OPRAVA SIL.II/183 NEBILOVY - PRUTAH</v>
      </c>
      <c r="G66" s="145"/>
      <c r="H66" s="145"/>
      <c r="I66" s="145"/>
      <c r="J66" s="145"/>
      <c r="K66" s="145"/>
      <c r="L66" s="145"/>
      <c r="M66" s="145"/>
      <c r="N66" s="145"/>
      <c r="O66" s="145"/>
      <c r="P66" s="145"/>
      <c r="Q66" s="145"/>
      <c r="S66" s="21"/>
    </row>
    <row r="67" spans="2:19" s="6" customFormat="1" ht="37.5" customHeight="1">
      <c r="B67" s="21"/>
      <c r="C67" s="41" t="s">
        <v>88</v>
      </c>
      <c r="F67" s="151" t="str">
        <f>$F$7</f>
        <v>01 - 110 - Komunikace</v>
      </c>
      <c r="G67" s="145"/>
      <c r="H67" s="145"/>
      <c r="I67" s="145"/>
      <c r="J67" s="145"/>
      <c r="K67" s="145"/>
      <c r="L67" s="145"/>
      <c r="M67" s="145"/>
      <c r="N67" s="145"/>
      <c r="O67" s="145"/>
      <c r="P67" s="145"/>
      <c r="Q67" s="145"/>
      <c r="S67" s="21"/>
    </row>
    <row r="68" spans="2:19" s="6" customFormat="1" ht="7.5" customHeight="1">
      <c r="B68" s="21"/>
      <c r="S68" s="21"/>
    </row>
    <row r="69" spans="2:19" s="6" customFormat="1" ht="18.75" customHeight="1">
      <c r="B69" s="21"/>
      <c r="C69" s="17" t="s">
        <v>23</v>
      </c>
      <c r="F69" s="15" t="str">
        <f>$F$10</f>
        <v>II/183 Nebílovy</v>
      </c>
      <c r="K69" s="17" t="s">
        <v>25</v>
      </c>
      <c r="M69" s="152" t="str">
        <f>IF($O$10="","",$O$10)</f>
        <v>03.02.2017</v>
      </c>
      <c r="N69" s="145"/>
      <c r="O69" s="145"/>
      <c r="P69" s="145"/>
      <c r="S69" s="21"/>
    </row>
    <row r="70" spans="2:19" s="6" customFormat="1" ht="7.5" customHeight="1">
      <c r="B70" s="21"/>
      <c r="S70" s="21"/>
    </row>
    <row r="71" spans="2:19" s="6" customFormat="1" ht="15.75" customHeight="1">
      <c r="B71" s="21"/>
      <c r="C71" s="17" t="s">
        <v>29</v>
      </c>
      <c r="F71" s="15" t="str">
        <f>$E$13</f>
        <v>SUS PK,p.o. Škroupova 18, 30613 Plzeň</v>
      </c>
      <c r="K71" s="17" t="s">
        <v>35</v>
      </c>
      <c r="M71" s="153" t="str">
        <f>$E$19</f>
        <v>BOULA IPK s.r.o.</v>
      </c>
      <c r="N71" s="145"/>
      <c r="O71" s="145"/>
      <c r="P71" s="145"/>
      <c r="Q71" s="145"/>
      <c r="S71" s="21"/>
    </row>
    <row r="72" spans="2:19" s="6" customFormat="1" ht="15" customHeight="1">
      <c r="B72" s="21"/>
      <c r="C72" s="17" t="s">
        <v>33</v>
      </c>
      <c r="F72" s="15" t="str">
        <f>IF($E$16="","",$E$16)</f>
        <v>Vyplň údaj</v>
      </c>
      <c r="S72" s="21"/>
    </row>
    <row r="73" spans="2:19" s="6" customFormat="1" ht="11.25" customHeight="1">
      <c r="B73" s="21"/>
      <c r="S73" s="21"/>
    </row>
    <row r="74" spans="2:27" s="88" customFormat="1" ht="30" customHeight="1">
      <c r="B74" s="89"/>
      <c r="C74" s="90" t="s">
        <v>102</v>
      </c>
      <c r="D74" s="91" t="s">
        <v>56</v>
      </c>
      <c r="E74" s="91" t="s">
        <v>52</v>
      </c>
      <c r="F74" s="265" t="s">
        <v>103</v>
      </c>
      <c r="G74" s="266"/>
      <c r="H74" s="266"/>
      <c r="I74" s="266"/>
      <c r="J74" s="91" t="s">
        <v>104</v>
      </c>
      <c r="K74" s="91" t="s">
        <v>105</v>
      </c>
      <c r="L74" s="265" t="s">
        <v>106</v>
      </c>
      <c r="M74" s="266"/>
      <c r="N74" s="265" t="s">
        <v>107</v>
      </c>
      <c r="O74" s="266"/>
      <c r="P74" s="266"/>
      <c r="Q74" s="266"/>
      <c r="R74" s="92" t="s">
        <v>108</v>
      </c>
      <c r="S74" s="89"/>
      <c r="T74" s="49" t="s">
        <v>109</v>
      </c>
      <c r="U74" s="50" t="s">
        <v>40</v>
      </c>
      <c r="V74" s="50" t="s">
        <v>110</v>
      </c>
      <c r="W74" s="50" t="s">
        <v>111</v>
      </c>
      <c r="X74" s="50" t="s">
        <v>112</v>
      </c>
      <c r="Y74" s="50" t="s">
        <v>113</v>
      </c>
      <c r="Z74" s="50" t="s">
        <v>114</v>
      </c>
      <c r="AA74" s="51" t="s">
        <v>115</v>
      </c>
    </row>
    <row r="75" spans="2:63" s="6" customFormat="1" ht="30" customHeight="1">
      <c r="B75" s="21"/>
      <c r="C75" s="54" t="s">
        <v>93</v>
      </c>
      <c r="N75" s="253">
        <f>$BK$75</f>
        <v>0</v>
      </c>
      <c r="O75" s="145"/>
      <c r="P75" s="145"/>
      <c r="Q75" s="145"/>
      <c r="S75" s="21"/>
      <c r="T75" s="53"/>
      <c r="U75" s="44"/>
      <c r="V75" s="44"/>
      <c r="W75" s="93">
        <f>$W$76</f>
        <v>0</v>
      </c>
      <c r="X75" s="44"/>
      <c r="Y75" s="93">
        <f>$Y$76</f>
        <v>199.17201744</v>
      </c>
      <c r="Z75" s="44"/>
      <c r="AA75" s="94">
        <f>$AA$76</f>
        <v>814.7303</v>
      </c>
      <c r="AT75" s="6" t="s">
        <v>70</v>
      </c>
      <c r="AU75" s="6" t="s">
        <v>94</v>
      </c>
      <c r="BK75" s="95">
        <f>$BK$76</f>
        <v>0</v>
      </c>
    </row>
    <row r="76" spans="2:63" s="96" customFormat="1" ht="37.5" customHeight="1">
      <c r="B76" s="97"/>
      <c r="D76" s="98" t="s">
        <v>95</v>
      </c>
      <c r="N76" s="254">
        <f>$BK$76</f>
        <v>0</v>
      </c>
      <c r="O76" s="255"/>
      <c r="P76" s="255"/>
      <c r="Q76" s="255"/>
      <c r="S76" s="97"/>
      <c r="T76" s="100"/>
      <c r="W76" s="101">
        <f>$W$77+$W$140+$W$219+$W$224</f>
        <v>0</v>
      </c>
      <c r="Y76" s="101">
        <f>$Y$77+$Y$140+$Y$219+$Y$224</f>
        <v>199.17201744</v>
      </c>
      <c r="AA76" s="102">
        <f>$AA$77+$AA$140+$AA$219+$AA$224</f>
        <v>814.7303</v>
      </c>
      <c r="AR76" s="99" t="s">
        <v>22</v>
      </c>
      <c r="AT76" s="99" t="s">
        <v>70</v>
      </c>
      <c r="AU76" s="99" t="s">
        <v>71</v>
      </c>
      <c r="AY76" s="99" t="s">
        <v>116</v>
      </c>
      <c r="BK76" s="103">
        <f>$BK$77+$BK$140+$BK$219+$BK$224</f>
        <v>0</v>
      </c>
    </row>
    <row r="77" spans="2:63" s="96" customFormat="1" ht="21" customHeight="1">
      <c r="B77" s="97"/>
      <c r="D77" s="104" t="s">
        <v>96</v>
      </c>
      <c r="N77" s="256">
        <f>$BK$77</f>
        <v>0</v>
      </c>
      <c r="O77" s="255"/>
      <c r="P77" s="255"/>
      <c r="Q77" s="255"/>
      <c r="S77" s="97"/>
      <c r="T77" s="100"/>
      <c r="W77" s="101">
        <f>SUM($W$78:$W$139)</f>
        <v>0</v>
      </c>
      <c r="Y77" s="101">
        <f>SUM($Y$78:$Y$139)</f>
        <v>0.3213595</v>
      </c>
      <c r="AA77" s="102">
        <f>SUM($AA$78:$AA$139)</f>
        <v>587.6288000000001</v>
      </c>
      <c r="AR77" s="99" t="s">
        <v>22</v>
      </c>
      <c r="AT77" s="99" t="s">
        <v>70</v>
      </c>
      <c r="AU77" s="99" t="s">
        <v>22</v>
      </c>
      <c r="AY77" s="99" t="s">
        <v>116</v>
      </c>
      <c r="BK77" s="103">
        <f>SUM($BK$78:$BK$139)</f>
        <v>0</v>
      </c>
    </row>
    <row r="78" spans="2:65" s="6" customFormat="1" ht="27" customHeight="1">
      <c r="B78" s="21"/>
      <c r="C78" s="105" t="s">
        <v>22</v>
      </c>
      <c r="D78" s="105" t="s">
        <v>117</v>
      </c>
      <c r="E78" s="106" t="s">
        <v>118</v>
      </c>
      <c r="F78" s="259" t="s">
        <v>119</v>
      </c>
      <c r="G78" s="260"/>
      <c r="H78" s="260"/>
      <c r="I78" s="260"/>
      <c r="J78" s="108" t="s">
        <v>120</v>
      </c>
      <c r="K78" s="109">
        <v>4590.85</v>
      </c>
      <c r="L78" s="261"/>
      <c r="M78" s="260"/>
      <c r="N78" s="262">
        <f>ROUND($L$78*$K$78,2)</f>
        <v>0</v>
      </c>
      <c r="O78" s="260"/>
      <c r="P78" s="260"/>
      <c r="Q78" s="260"/>
      <c r="R78" s="107" t="s">
        <v>121</v>
      </c>
      <c r="S78" s="21"/>
      <c r="T78" s="110"/>
      <c r="U78" s="111" t="s">
        <v>41</v>
      </c>
      <c r="X78" s="112">
        <v>7E-05</v>
      </c>
      <c r="Y78" s="112">
        <f>$X$78*$K$78</f>
        <v>0.3213595</v>
      </c>
      <c r="Z78" s="112">
        <v>0.128</v>
      </c>
      <c r="AA78" s="113">
        <f>$Z$78*$K$78</f>
        <v>587.6288000000001</v>
      </c>
      <c r="AR78" s="73" t="s">
        <v>122</v>
      </c>
      <c r="AT78" s="73" t="s">
        <v>117</v>
      </c>
      <c r="AU78" s="73" t="s">
        <v>79</v>
      </c>
      <c r="AY78" s="6" t="s">
        <v>116</v>
      </c>
      <c r="BE78" s="114">
        <f>IF($U$78="základní",$N$78,0)</f>
        <v>0</v>
      </c>
      <c r="BF78" s="114">
        <f>IF($U$78="snížená",$N$78,0)</f>
        <v>0</v>
      </c>
      <c r="BG78" s="114">
        <f>IF($U$78="zákl. přenesená",$N$78,0)</f>
        <v>0</v>
      </c>
      <c r="BH78" s="114">
        <f>IF($U$78="sníž. přenesená",$N$78,0)</f>
        <v>0</v>
      </c>
      <c r="BI78" s="114">
        <f>IF($U$78="nulová",$N$78,0)</f>
        <v>0</v>
      </c>
      <c r="BJ78" s="73" t="s">
        <v>22</v>
      </c>
      <c r="BK78" s="114">
        <f>ROUND($L$78*$K$78,2)</f>
        <v>0</v>
      </c>
      <c r="BL78" s="73" t="s">
        <v>122</v>
      </c>
      <c r="BM78" s="73" t="s">
        <v>123</v>
      </c>
    </row>
    <row r="79" spans="2:47" s="6" customFormat="1" ht="27" customHeight="1">
      <c r="B79" s="21"/>
      <c r="F79" s="251" t="s">
        <v>124</v>
      </c>
      <c r="G79" s="145"/>
      <c r="H79" s="145"/>
      <c r="I79" s="145"/>
      <c r="J79" s="145"/>
      <c r="K79" s="145"/>
      <c r="L79" s="145"/>
      <c r="M79" s="145"/>
      <c r="N79" s="145"/>
      <c r="O79" s="145"/>
      <c r="P79" s="145"/>
      <c r="Q79" s="145"/>
      <c r="R79" s="145"/>
      <c r="S79" s="21"/>
      <c r="T79" s="46"/>
      <c r="AA79" s="47"/>
      <c r="AT79" s="6" t="s">
        <v>125</v>
      </c>
      <c r="AU79" s="6" t="s">
        <v>79</v>
      </c>
    </row>
    <row r="80" spans="2:47" s="6" customFormat="1" ht="263.25" customHeight="1">
      <c r="B80" s="21"/>
      <c r="F80" s="252" t="s">
        <v>126</v>
      </c>
      <c r="G80" s="145"/>
      <c r="H80" s="145"/>
      <c r="I80" s="145"/>
      <c r="J80" s="145"/>
      <c r="K80" s="145"/>
      <c r="L80" s="145"/>
      <c r="M80" s="145"/>
      <c r="N80" s="145"/>
      <c r="O80" s="145"/>
      <c r="P80" s="145"/>
      <c r="Q80" s="145"/>
      <c r="R80" s="145"/>
      <c r="S80" s="21"/>
      <c r="T80" s="46"/>
      <c r="AA80" s="47"/>
      <c r="AT80" s="6" t="s">
        <v>127</v>
      </c>
      <c r="AU80" s="6" t="s">
        <v>79</v>
      </c>
    </row>
    <row r="81" spans="2:51" s="6" customFormat="1" ht="15.75" customHeight="1">
      <c r="B81" s="115"/>
      <c r="E81" s="116"/>
      <c r="F81" s="263" t="s">
        <v>128</v>
      </c>
      <c r="G81" s="264"/>
      <c r="H81" s="264"/>
      <c r="I81" s="264"/>
      <c r="K81" s="117">
        <v>4590.85</v>
      </c>
      <c r="S81" s="115"/>
      <c r="T81" s="118"/>
      <c r="AA81" s="119"/>
      <c r="AT81" s="116" t="s">
        <v>129</v>
      </c>
      <c r="AU81" s="116" t="s">
        <v>79</v>
      </c>
      <c r="AV81" s="120" t="s">
        <v>79</v>
      </c>
      <c r="AW81" s="120" t="s">
        <v>94</v>
      </c>
      <c r="AX81" s="120" t="s">
        <v>22</v>
      </c>
      <c r="AY81" s="116" t="s">
        <v>116</v>
      </c>
    </row>
    <row r="82" spans="2:65" s="6" customFormat="1" ht="27" customHeight="1">
      <c r="B82" s="21"/>
      <c r="C82" s="105" t="s">
        <v>79</v>
      </c>
      <c r="D82" s="105" t="s">
        <v>117</v>
      </c>
      <c r="E82" s="106" t="s">
        <v>130</v>
      </c>
      <c r="F82" s="259" t="s">
        <v>131</v>
      </c>
      <c r="G82" s="260"/>
      <c r="H82" s="260"/>
      <c r="I82" s="260"/>
      <c r="J82" s="108" t="s">
        <v>132</v>
      </c>
      <c r="K82" s="109">
        <v>38.325</v>
      </c>
      <c r="L82" s="261"/>
      <c r="M82" s="260"/>
      <c r="N82" s="262">
        <f>ROUND($L$82*$K$82,2)</f>
        <v>0</v>
      </c>
      <c r="O82" s="260"/>
      <c r="P82" s="260"/>
      <c r="Q82" s="260"/>
      <c r="R82" s="107" t="s">
        <v>121</v>
      </c>
      <c r="S82" s="21"/>
      <c r="T82" s="110"/>
      <c r="U82" s="111" t="s">
        <v>41</v>
      </c>
      <c r="X82" s="112">
        <v>0</v>
      </c>
      <c r="Y82" s="112">
        <f>$X$82*$K$82</f>
        <v>0</v>
      </c>
      <c r="Z82" s="112">
        <v>0</v>
      </c>
      <c r="AA82" s="113">
        <f>$Z$82*$K$82</f>
        <v>0</v>
      </c>
      <c r="AR82" s="73" t="s">
        <v>122</v>
      </c>
      <c r="AT82" s="73" t="s">
        <v>117</v>
      </c>
      <c r="AU82" s="73" t="s">
        <v>79</v>
      </c>
      <c r="AY82" s="6" t="s">
        <v>116</v>
      </c>
      <c r="BE82" s="114">
        <f>IF($U$82="základní",$N$82,0)</f>
        <v>0</v>
      </c>
      <c r="BF82" s="114">
        <f>IF($U$82="snížená",$N$82,0)</f>
        <v>0</v>
      </c>
      <c r="BG82" s="114">
        <f>IF($U$82="zákl. přenesená",$N$82,0)</f>
        <v>0</v>
      </c>
      <c r="BH82" s="114">
        <f>IF($U$82="sníž. přenesená",$N$82,0)</f>
        <v>0</v>
      </c>
      <c r="BI82" s="114">
        <f>IF($U$82="nulová",$N$82,0)</f>
        <v>0</v>
      </c>
      <c r="BJ82" s="73" t="s">
        <v>22</v>
      </c>
      <c r="BK82" s="114">
        <f>ROUND($L$82*$K$82,2)</f>
        <v>0</v>
      </c>
      <c r="BL82" s="73" t="s">
        <v>122</v>
      </c>
      <c r="BM82" s="73" t="s">
        <v>133</v>
      </c>
    </row>
    <row r="83" spans="2:47" s="6" customFormat="1" ht="16.5" customHeight="1">
      <c r="B83" s="21"/>
      <c r="F83" s="251" t="s">
        <v>134</v>
      </c>
      <c r="G83" s="145"/>
      <c r="H83" s="145"/>
      <c r="I83" s="145"/>
      <c r="J83" s="145"/>
      <c r="K83" s="145"/>
      <c r="L83" s="145"/>
      <c r="M83" s="145"/>
      <c r="N83" s="145"/>
      <c r="O83" s="145"/>
      <c r="P83" s="145"/>
      <c r="Q83" s="145"/>
      <c r="R83" s="145"/>
      <c r="S83" s="21"/>
      <c r="T83" s="46"/>
      <c r="AA83" s="47"/>
      <c r="AT83" s="6" t="s">
        <v>125</v>
      </c>
      <c r="AU83" s="6" t="s">
        <v>79</v>
      </c>
    </row>
    <row r="84" spans="2:47" s="6" customFormat="1" ht="121.5" customHeight="1">
      <c r="B84" s="21"/>
      <c r="F84" s="252" t="s">
        <v>135</v>
      </c>
      <c r="G84" s="145"/>
      <c r="H84" s="145"/>
      <c r="I84" s="145"/>
      <c r="J84" s="145"/>
      <c r="K84" s="145"/>
      <c r="L84" s="145"/>
      <c r="M84" s="145"/>
      <c r="N84" s="145"/>
      <c r="O84" s="145"/>
      <c r="P84" s="145"/>
      <c r="Q84" s="145"/>
      <c r="R84" s="145"/>
      <c r="S84" s="21"/>
      <c r="T84" s="46"/>
      <c r="AA84" s="47"/>
      <c r="AT84" s="6" t="s">
        <v>127</v>
      </c>
      <c r="AU84" s="6" t="s">
        <v>79</v>
      </c>
    </row>
    <row r="85" spans="2:51" s="6" customFormat="1" ht="15.75" customHeight="1">
      <c r="B85" s="115"/>
      <c r="E85" s="116"/>
      <c r="F85" s="263" t="s">
        <v>136</v>
      </c>
      <c r="G85" s="264"/>
      <c r="H85" s="264"/>
      <c r="I85" s="264"/>
      <c r="K85" s="117">
        <v>8</v>
      </c>
      <c r="S85" s="115"/>
      <c r="T85" s="118"/>
      <c r="AA85" s="119"/>
      <c r="AT85" s="116" t="s">
        <v>129</v>
      </c>
      <c r="AU85" s="116" t="s">
        <v>79</v>
      </c>
      <c r="AV85" s="120" t="s">
        <v>79</v>
      </c>
      <c r="AW85" s="120" t="s">
        <v>94</v>
      </c>
      <c r="AX85" s="120" t="s">
        <v>71</v>
      </c>
      <c r="AY85" s="116" t="s">
        <v>116</v>
      </c>
    </row>
    <row r="86" spans="2:51" s="6" customFormat="1" ht="15.75" customHeight="1">
      <c r="B86" s="115"/>
      <c r="E86" s="116"/>
      <c r="F86" s="263" t="s">
        <v>137</v>
      </c>
      <c r="G86" s="264"/>
      <c r="H86" s="264"/>
      <c r="I86" s="264"/>
      <c r="K86" s="117">
        <v>6.8</v>
      </c>
      <c r="S86" s="115"/>
      <c r="T86" s="118"/>
      <c r="AA86" s="119"/>
      <c r="AT86" s="116" t="s">
        <v>129</v>
      </c>
      <c r="AU86" s="116" t="s">
        <v>79</v>
      </c>
      <c r="AV86" s="120" t="s">
        <v>79</v>
      </c>
      <c r="AW86" s="120" t="s">
        <v>94</v>
      </c>
      <c r="AX86" s="120" t="s">
        <v>71</v>
      </c>
      <c r="AY86" s="116" t="s">
        <v>116</v>
      </c>
    </row>
    <row r="87" spans="2:51" s="6" customFormat="1" ht="15.75" customHeight="1">
      <c r="B87" s="115"/>
      <c r="E87" s="116"/>
      <c r="F87" s="263" t="s">
        <v>138</v>
      </c>
      <c r="G87" s="264"/>
      <c r="H87" s="264"/>
      <c r="I87" s="264"/>
      <c r="K87" s="117">
        <v>5.4</v>
      </c>
      <c r="S87" s="115"/>
      <c r="T87" s="118"/>
      <c r="AA87" s="119"/>
      <c r="AT87" s="116" t="s">
        <v>129</v>
      </c>
      <c r="AU87" s="116" t="s">
        <v>79</v>
      </c>
      <c r="AV87" s="120" t="s">
        <v>79</v>
      </c>
      <c r="AW87" s="120" t="s">
        <v>94</v>
      </c>
      <c r="AX87" s="120" t="s">
        <v>71</v>
      </c>
      <c r="AY87" s="116" t="s">
        <v>116</v>
      </c>
    </row>
    <row r="88" spans="2:51" s="6" customFormat="1" ht="15.75" customHeight="1">
      <c r="B88" s="115"/>
      <c r="E88" s="116"/>
      <c r="F88" s="263" t="s">
        <v>139</v>
      </c>
      <c r="G88" s="264"/>
      <c r="H88" s="264"/>
      <c r="I88" s="264"/>
      <c r="K88" s="117">
        <v>3.6</v>
      </c>
      <c r="S88" s="115"/>
      <c r="T88" s="118"/>
      <c r="AA88" s="119"/>
      <c r="AT88" s="116" t="s">
        <v>129</v>
      </c>
      <c r="AU88" s="116" t="s">
        <v>79</v>
      </c>
      <c r="AV88" s="120" t="s">
        <v>79</v>
      </c>
      <c r="AW88" s="120" t="s">
        <v>94</v>
      </c>
      <c r="AX88" s="120" t="s">
        <v>71</v>
      </c>
      <c r="AY88" s="116" t="s">
        <v>116</v>
      </c>
    </row>
    <row r="89" spans="2:51" s="6" customFormat="1" ht="15.75" customHeight="1">
      <c r="B89" s="115"/>
      <c r="E89" s="116"/>
      <c r="F89" s="263" t="s">
        <v>140</v>
      </c>
      <c r="G89" s="264"/>
      <c r="H89" s="264"/>
      <c r="I89" s="264"/>
      <c r="K89" s="117">
        <v>1.425</v>
      </c>
      <c r="S89" s="115"/>
      <c r="T89" s="118"/>
      <c r="AA89" s="119"/>
      <c r="AT89" s="116" t="s">
        <v>129</v>
      </c>
      <c r="AU89" s="116" t="s">
        <v>79</v>
      </c>
      <c r="AV89" s="120" t="s">
        <v>79</v>
      </c>
      <c r="AW89" s="120" t="s">
        <v>94</v>
      </c>
      <c r="AX89" s="120" t="s">
        <v>71</v>
      </c>
      <c r="AY89" s="116" t="s">
        <v>116</v>
      </c>
    </row>
    <row r="90" spans="2:51" s="6" customFormat="1" ht="15.75" customHeight="1">
      <c r="B90" s="115"/>
      <c r="E90" s="116"/>
      <c r="F90" s="263" t="s">
        <v>141</v>
      </c>
      <c r="G90" s="264"/>
      <c r="H90" s="264"/>
      <c r="I90" s="264"/>
      <c r="K90" s="117">
        <v>4.5</v>
      </c>
      <c r="S90" s="115"/>
      <c r="T90" s="118"/>
      <c r="AA90" s="119"/>
      <c r="AT90" s="116" t="s">
        <v>129</v>
      </c>
      <c r="AU90" s="116" t="s">
        <v>79</v>
      </c>
      <c r="AV90" s="120" t="s">
        <v>79</v>
      </c>
      <c r="AW90" s="120" t="s">
        <v>94</v>
      </c>
      <c r="AX90" s="120" t="s">
        <v>71</v>
      </c>
      <c r="AY90" s="116" t="s">
        <v>116</v>
      </c>
    </row>
    <row r="91" spans="2:51" s="6" customFormat="1" ht="15.75" customHeight="1">
      <c r="B91" s="115"/>
      <c r="E91" s="116"/>
      <c r="F91" s="263" t="s">
        <v>142</v>
      </c>
      <c r="G91" s="264"/>
      <c r="H91" s="264"/>
      <c r="I91" s="264"/>
      <c r="K91" s="117">
        <v>8.6</v>
      </c>
      <c r="S91" s="115"/>
      <c r="T91" s="118"/>
      <c r="AA91" s="119"/>
      <c r="AT91" s="116" t="s">
        <v>129</v>
      </c>
      <c r="AU91" s="116" t="s">
        <v>79</v>
      </c>
      <c r="AV91" s="120" t="s">
        <v>79</v>
      </c>
      <c r="AW91" s="120" t="s">
        <v>94</v>
      </c>
      <c r="AX91" s="120" t="s">
        <v>71</v>
      </c>
      <c r="AY91" s="116" t="s">
        <v>116</v>
      </c>
    </row>
    <row r="92" spans="2:51" s="6" customFormat="1" ht="15.75" customHeight="1">
      <c r="B92" s="121"/>
      <c r="E92" s="122"/>
      <c r="F92" s="257" t="s">
        <v>143</v>
      </c>
      <c r="G92" s="258"/>
      <c r="H92" s="258"/>
      <c r="I92" s="258"/>
      <c r="K92" s="123">
        <v>38.325</v>
      </c>
      <c r="S92" s="121"/>
      <c r="T92" s="124"/>
      <c r="AA92" s="125"/>
      <c r="AT92" s="122" t="s">
        <v>129</v>
      </c>
      <c r="AU92" s="122" t="s">
        <v>79</v>
      </c>
      <c r="AV92" s="126" t="s">
        <v>122</v>
      </c>
      <c r="AW92" s="126" t="s">
        <v>94</v>
      </c>
      <c r="AX92" s="126" t="s">
        <v>22</v>
      </c>
      <c r="AY92" s="122" t="s">
        <v>116</v>
      </c>
    </row>
    <row r="93" spans="2:65" s="6" customFormat="1" ht="27" customHeight="1">
      <c r="B93" s="21"/>
      <c r="C93" s="105" t="s">
        <v>144</v>
      </c>
      <c r="D93" s="105" t="s">
        <v>117</v>
      </c>
      <c r="E93" s="106" t="s">
        <v>145</v>
      </c>
      <c r="F93" s="259" t="s">
        <v>146</v>
      </c>
      <c r="G93" s="260"/>
      <c r="H93" s="260"/>
      <c r="I93" s="260"/>
      <c r="J93" s="108" t="s">
        <v>132</v>
      </c>
      <c r="K93" s="109">
        <v>11.498</v>
      </c>
      <c r="L93" s="261"/>
      <c r="M93" s="260"/>
      <c r="N93" s="262">
        <f>ROUND($L$93*$K$93,2)</f>
        <v>0</v>
      </c>
      <c r="O93" s="260"/>
      <c r="P93" s="260"/>
      <c r="Q93" s="260"/>
      <c r="R93" s="107" t="s">
        <v>121</v>
      </c>
      <c r="S93" s="21"/>
      <c r="T93" s="110"/>
      <c r="U93" s="111" t="s">
        <v>41</v>
      </c>
      <c r="X93" s="112">
        <v>0</v>
      </c>
      <c r="Y93" s="112">
        <f>$X$93*$K$93</f>
        <v>0</v>
      </c>
      <c r="Z93" s="112">
        <v>0</v>
      </c>
      <c r="AA93" s="113">
        <f>$Z$93*$K$93</f>
        <v>0</v>
      </c>
      <c r="AR93" s="73" t="s">
        <v>122</v>
      </c>
      <c r="AT93" s="73" t="s">
        <v>117</v>
      </c>
      <c r="AU93" s="73" t="s">
        <v>79</v>
      </c>
      <c r="AY93" s="6" t="s">
        <v>116</v>
      </c>
      <c r="BE93" s="114">
        <f>IF($U$93="základní",$N$93,0)</f>
        <v>0</v>
      </c>
      <c r="BF93" s="114">
        <f>IF($U$93="snížená",$N$93,0)</f>
        <v>0</v>
      </c>
      <c r="BG93" s="114">
        <f>IF($U$93="zákl. přenesená",$N$93,0)</f>
        <v>0</v>
      </c>
      <c r="BH93" s="114">
        <f>IF($U$93="sníž. přenesená",$N$93,0)</f>
        <v>0</v>
      </c>
      <c r="BI93" s="114">
        <f>IF($U$93="nulová",$N$93,0)</f>
        <v>0</v>
      </c>
      <c r="BJ93" s="73" t="s">
        <v>22</v>
      </c>
      <c r="BK93" s="114">
        <f>ROUND($L$93*$K$93,2)</f>
        <v>0</v>
      </c>
      <c r="BL93" s="73" t="s">
        <v>122</v>
      </c>
      <c r="BM93" s="73" t="s">
        <v>147</v>
      </c>
    </row>
    <row r="94" spans="2:47" s="6" customFormat="1" ht="27" customHeight="1">
      <c r="B94" s="21"/>
      <c r="F94" s="251" t="s">
        <v>148</v>
      </c>
      <c r="G94" s="145"/>
      <c r="H94" s="145"/>
      <c r="I94" s="145"/>
      <c r="J94" s="145"/>
      <c r="K94" s="145"/>
      <c r="L94" s="145"/>
      <c r="M94" s="145"/>
      <c r="N94" s="145"/>
      <c r="O94" s="145"/>
      <c r="P94" s="145"/>
      <c r="Q94" s="145"/>
      <c r="R94" s="145"/>
      <c r="S94" s="21"/>
      <c r="T94" s="46"/>
      <c r="AA94" s="47"/>
      <c r="AT94" s="6" t="s">
        <v>125</v>
      </c>
      <c r="AU94" s="6" t="s">
        <v>79</v>
      </c>
    </row>
    <row r="95" spans="2:47" s="6" customFormat="1" ht="121.5" customHeight="1">
      <c r="B95" s="21"/>
      <c r="F95" s="252" t="s">
        <v>135</v>
      </c>
      <c r="G95" s="145"/>
      <c r="H95" s="145"/>
      <c r="I95" s="145"/>
      <c r="J95" s="145"/>
      <c r="K95" s="145"/>
      <c r="L95" s="145"/>
      <c r="M95" s="145"/>
      <c r="N95" s="145"/>
      <c r="O95" s="145"/>
      <c r="P95" s="145"/>
      <c r="Q95" s="145"/>
      <c r="R95" s="145"/>
      <c r="S95" s="21"/>
      <c r="T95" s="46"/>
      <c r="AA95" s="47"/>
      <c r="AT95" s="6" t="s">
        <v>127</v>
      </c>
      <c r="AU95" s="6" t="s">
        <v>79</v>
      </c>
    </row>
    <row r="96" spans="2:51" s="6" customFormat="1" ht="15.75" customHeight="1">
      <c r="B96" s="115"/>
      <c r="E96" s="116"/>
      <c r="F96" s="263" t="s">
        <v>149</v>
      </c>
      <c r="G96" s="264"/>
      <c r="H96" s="264"/>
      <c r="I96" s="264"/>
      <c r="K96" s="117">
        <v>11.498</v>
      </c>
      <c r="S96" s="115"/>
      <c r="T96" s="118"/>
      <c r="AA96" s="119"/>
      <c r="AT96" s="116" t="s">
        <v>129</v>
      </c>
      <c r="AU96" s="116" t="s">
        <v>79</v>
      </c>
      <c r="AV96" s="120" t="s">
        <v>79</v>
      </c>
      <c r="AW96" s="120" t="s">
        <v>94</v>
      </c>
      <c r="AX96" s="120" t="s">
        <v>22</v>
      </c>
      <c r="AY96" s="116" t="s">
        <v>116</v>
      </c>
    </row>
    <row r="97" spans="2:65" s="6" customFormat="1" ht="27" customHeight="1">
      <c r="B97" s="21"/>
      <c r="C97" s="105" t="s">
        <v>122</v>
      </c>
      <c r="D97" s="105" t="s">
        <v>117</v>
      </c>
      <c r="E97" s="106" t="s">
        <v>150</v>
      </c>
      <c r="F97" s="259" t="s">
        <v>151</v>
      </c>
      <c r="G97" s="260"/>
      <c r="H97" s="260"/>
      <c r="I97" s="260"/>
      <c r="J97" s="108" t="s">
        <v>132</v>
      </c>
      <c r="K97" s="109">
        <v>174.693</v>
      </c>
      <c r="L97" s="261"/>
      <c r="M97" s="260"/>
      <c r="N97" s="262">
        <f>ROUND($L$97*$K$97,2)</f>
        <v>0</v>
      </c>
      <c r="O97" s="260"/>
      <c r="P97" s="260"/>
      <c r="Q97" s="260"/>
      <c r="R97" s="107" t="s">
        <v>121</v>
      </c>
      <c r="S97" s="21"/>
      <c r="T97" s="110"/>
      <c r="U97" s="111" t="s">
        <v>41</v>
      </c>
      <c r="X97" s="112">
        <v>0</v>
      </c>
      <c r="Y97" s="112">
        <f>$X$97*$K$97</f>
        <v>0</v>
      </c>
      <c r="Z97" s="112">
        <v>0</v>
      </c>
      <c r="AA97" s="113">
        <f>$Z$97*$K$97</f>
        <v>0</v>
      </c>
      <c r="AR97" s="73" t="s">
        <v>122</v>
      </c>
      <c r="AT97" s="73" t="s">
        <v>117</v>
      </c>
      <c r="AU97" s="73" t="s">
        <v>79</v>
      </c>
      <c r="AY97" s="6" t="s">
        <v>116</v>
      </c>
      <c r="BE97" s="114">
        <f>IF($U$97="základní",$N$97,0)</f>
        <v>0</v>
      </c>
      <c r="BF97" s="114">
        <f>IF($U$97="snížená",$N$97,0)</f>
        <v>0</v>
      </c>
      <c r="BG97" s="114">
        <f>IF($U$97="zákl. přenesená",$N$97,0)</f>
        <v>0</v>
      </c>
      <c r="BH97" s="114">
        <f>IF($U$97="sníž. přenesená",$N$97,0)</f>
        <v>0</v>
      </c>
      <c r="BI97" s="114">
        <f>IF($U$97="nulová",$N$97,0)</f>
        <v>0</v>
      </c>
      <c r="BJ97" s="73" t="s">
        <v>22</v>
      </c>
      <c r="BK97" s="114">
        <f>ROUND($L$97*$K$97,2)</f>
        <v>0</v>
      </c>
      <c r="BL97" s="73" t="s">
        <v>122</v>
      </c>
      <c r="BM97" s="73" t="s">
        <v>152</v>
      </c>
    </row>
    <row r="98" spans="2:47" s="6" customFormat="1" ht="27" customHeight="1">
      <c r="B98" s="21"/>
      <c r="F98" s="251" t="s">
        <v>153</v>
      </c>
      <c r="G98" s="145"/>
      <c r="H98" s="145"/>
      <c r="I98" s="145"/>
      <c r="J98" s="145"/>
      <c r="K98" s="145"/>
      <c r="L98" s="145"/>
      <c r="M98" s="145"/>
      <c r="N98" s="145"/>
      <c r="O98" s="145"/>
      <c r="P98" s="145"/>
      <c r="Q98" s="145"/>
      <c r="R98" s="145"/>
      <c r="S98" s="21"/>
      <c r="T98" s="46"/>
      <c r="AA98" s="47"/>
      <c r="AT98" s="6" t="s">
        <v>125</v>
      </c>
      <c r="AU98" s="6" t="s">
        <v>79</v>
      </c>
    </row>
    <row r="99" spans="2:47" s="6" customFormat="1" ht="298.5" customHeight="1">
      <c r="B99" s="21"/>
      <c r="F99" s="252" t="s">
        <v>154</v>
      </c>
      <c r="G99" s="145"/>
      <c r="H99" s="145"/>
      <c r="I99" s="145"/>
      <c r="J99" s="145"/>
      <c r="K99" s="145"/>
      <c r="L99" s="145"/>
      <c r="M99" s="145"/>
      <c r="N99" s="145"/>
      <c r="O99" s="145"/>
      <c r="P99" s="145"/>
      <c r="Q99" s="145"/>
      <c r="R99" s="145"/>
      <c r="S99" s="21"/>
      <c r="T99" s="46"/>
      <c r="AA99" s="47"/>
      <c r="AT99" s="6" t="s">
        <v>127</v>
      </c>
      <c r="AU99" s="6" t="s">
        <v>79</v>
      </c>
    </row>
    <row r="100" spans="2:51" s="6" customFormat="1" ht="15.75" customHeight="1">
      <c r="B100" s="115"/>
      <c r="E100" s="116"/>
      <c r="F100" s="263" t="s">
        <v>155</v>
      </c>
      <c r="G100" s="264"/>
      <c r="H100" s="264"/>
      <c r="I100" s="264"/>
      <c r="K100" s="117">
        <v>174.693</v>
      </c>
      <c r="S100" s="115"/>
      <c r="T100" s="118"/>
      <c r="AA100" s="119"/>
      <c r="AT100" s="116" t="s">
        <v>129</v>
      </c>
      <c r="AU100" s="116" t="s">
        <v>79</v>
      </c>
      <c r="AV100" s="120" t="s">
        <v>79</v>
      </c>
      <c r="AW100" s="120" t="s">
        <v>94</v>
      </c>
      <c r="AX100" s="120" t="s">
        <v>22</v>
      </c>
      <c r="AY100" s="116" t="s">
        <v>116</v>
      </c>
    </row>
    <row r="101" spans="2:65" s="6" customFormat="1" ht="27" customHeight="1">
      <c r="B101" s="21"/>
      <c r="C101" s="105" t="s">
        <v>156</v>
      </c>
      <c r="D101" s="105" t="s">
        <v>117</v>
      </c>
      <c r="E101" s="106" t="s">
        <v>157</v>
      </c>
      <c r="F101" s="259" t="s">
        <v>158</v>
      </c>
      <c r="G101" s="260"/>
      <c r="H101" s="260"/>
      <c r="I101" s="260"/>
      <c r="J101" s="108" t="s">
        <v>132</v>
      </c>
      <c r="K101" s="109">
        <v>52.408</v>
      </c>
      <c r="L101" s="261"/>
      <c r="M101" s="260"/>
      <c r="N101" s="262">
        <f>ROUND($L$101*$K$101,2)</f>
        <v>0</v>
      </c>
      <c r="O101" s="260"/>
      <c r="P101" s="260"/>
      <c r="Q101" s="260"/>
      <c r="R101" s="107" t="s">
        <v>121</v>
      </c>
      <c r="S101" s="21"/>
      <c r="T101" s="110"/>
      <c r="U101" s="111" t="s">
        <v>41</v>
      </c>
      <c r="X101" s="112">
        <v>0</v>
      </c>
      <c r="Y101" s="112">
        <f>$X$101*$K$101</f>
        <v>0</v>
      </c>
      <c r="Z101" s="112">
        <v>0</v>
      </c>
      <c r="AA101" s="113">
        <f>$Z$101*$K$101</f>
        <v>0</v>
      </c>
      <c r="AR101" s="73" t="s">
        <v>122</v>
      </c>
      <c r="AT101" s="73" t="s">
        <v>117</v>
      </c>
      <c r="AU101" s="73" t="s">
        <v>79</v>
      </c>
      <c r="AY101" s="6" t="s">
        <v>116</v>
      </c>
      <c r="BE101" s="114">
        <f>IF($U$101="základní",$N$101,0)</f>
        <v>0</v>
      </c>
      <c r="BF101" s="114">
        <f>IF($U$101="snížená",$N$101,0)</f>
        <v>0</v>
      </c>
      <c r="BG101" s="114">
        <f>IF($U$101="zákl. přenesená",$N$101,0)</f>
        <v>0</v>
      </c>
      <c r="BH101" s="114">
        <f>IF($U$101="sníž. přenesená",$N$101,0)</f>
        <v>0</v>
      </c>
      <c r="BI101" s="114">
        <f>IF($U$101="nulová",$N$101,0)</f>
        <v>0</v>
      </c>
      <c r="BJ101" s="73" t="s">
        <v>22</v>
      </c>
      <c r="BK101" s="114">
        <f>ROUND($L$101*$K$101,2)</f>
        <v>0</v>
      </c>
      <c r="BL101" s="73" t="s">
        <v>122</v>
      </c>
      <c r="BM101" s="73" t="s">
        <v>159</v>
      </c>
    </row>
    <row r="102" spans="2:47" s="6" customFormat="1" ht="27" customHeight="1">
      <c r="B102" s="21"/>
      <c r="F102" s="251" t="s">
        <v>160</v>
      </c>
      <c r="G102" s="145"/>
      <c r="H102" s="145"/>
      <c r="I102" s="145"/>
      <c r="J102" s="145"/>
      <c r="K102" s="145"/>
      <c r="L102" s="145"/>
      <c r="M102" s="145"/>
      <c r="N102" s="145"/>
      <c r="O102" s="145"/>
      <c r="P102" s="145"/>
      <c r="Q102" s="145"/>
      <c r="R102" s="145"/>
      <c r="S102" s="21"/>
      <c r="T102" s="46"/>
      <c r="AA102" s="47"/>
      <c r="AT102" s="6" t="s">
        <v>125</v>
      </c>
      <c r="AU102" s="6" t="s">
        <v>79</v>
      </c>
    </row>
    <row r="103" spans="2:47" s="6" customFormat="1" ht="298.5" customHeight="1">
      <c r="B103" s="21"/>
      <c r="F103" s="252" t="s">
        <v>154</v>
      </c>
      <c r="G103" s="145"/>
      <c r="H103" s="145"/>
      <c r="I103" s="145"/>
      <c r="J103" s="145"/>
      <c r="K103" s="145"/>
      <c r="L103" s="145"/>
      <c r="M103" s="145"/>
      <c r="N103" s="145"/>
      <c r="O103" s="145"/>
      <c r="P103" s="145"/>
      <c r="Q103" s="145"/>
      <c r="R103" s="145"/>
      <c r="S103" s="21"/>
      <c r="T103" s="46"/>
      <c r="AA103" s="47"/>
      <c r="AT103" s="6" t="s">
        <v>127</v>
      </c>
      <c r="AU103" s="6" t="s">
        <v>79</v>
      </c>
    </row>
    <row r="104" spans="2:51" s="6" customFormat="1" ht="15.75" customHeight="1">
      <c r="B104" s="115"/>
      <c r="E104" s="116"/>
      <c r="F104" s="263" t="s">
        <v>161</v>
      </c>
      <c r="G104" s="264"/>
      <c r="H104" s="264"/>
      <c r="I104" s="264"/>
      <c r="K104" s="117">
        <v>52.408</v>
      </c>
      <c r="S104" s="115"/>
      <c r="T104" s="118"/>
      <c r="AA104" s="119"/>
      <c r="AT104" s="116" t="s">
        <v>129</v>
      </c>
      <c r="AU104" s="116" t="s">
        <v>79</v>
      </c>
      <c r="AV104" s="120" t="s">
        <v>79</v>
      </c>
      <c r="AW104" s="120" t="s">
        <v>94</v>
      </c>
      <c r="AX104" s="120" t="s">
        <v>22</v>
      </c>
      <c r="AY104" s="116" t="s">
        <v>116</v>
      </c>
    </row>
    <row r="105" spans="2:65" s="6" customFormat="1" ht="27" customHeight="1">
      <c r="B105" s="21"/>
      <c r="C105" s="105" t="s">
        <v>162</v>
      </c>
      <c r="D105" s="105" t="s">
        <v>117</v>
      </c>
      <c r="E105" s="106" t="s">
        <v>163</v>
      </c>
      <c r="F105" s="259" t="s">
        <v>164</v>
      </c>
      <c r="G105" s="260"/>
      <c r="H105" s="260"/>
      <c r="I105" s="260"/>
      <c r="J105" s="108" t="s">
        <v>132</v>
      </c>
      <c r="K105" s="109">
        <v>179.441</v>
      </c>
      <c r="L105" s="261"/>
      <c r="M105" s="260"/>
      <c r="N105" s="262">
        <f>ROUND($L$105*$K$105,2)</f>
        <v>0</v>
      </c>
      <c r="O105" s="260"/>
      <c r="P105" s="260"/>
      <c r="Q105" s="260"/>
      <c r="R105" s="107" t="s">
        <v>121</v>
      </c>
      <c r="S105" s="21"/>
      <c r="T105" s="110"/>
      <c r="U105" s="111" t="s">
        <v>41</v>
      </c>
      <c r="X105" s="112">
        <v>0</v>
      </c>
      <c r="Y105" s="112">
        <f>$X$105*$K$105</f>
        <v>0</v>
      </c>
      <c r="Z105" s="112">
        <v>0</v>
      </c>
      <c r="AA105" s="113">
        <f>$Z$105*$K$105</f>
        <v>0</v>
      </c>
      <c r="AR105" s="73" t="s">
        <v>122</v>
      </c>
      <c r="AT105" s="73" t="s">
        <v>117</v>
      </c>
      <c r="AU105" s="73" t="s">
        <v>79</v>
      </c>
      <c r="AY105" s="6" t="s">
        <v>116</v>
      </c>
      <c r="BE105" s="114">
        <f>IF($U$105="základní",$N$105,0)</f>
        <v>0</v>
      </c>
      <c r="BF105" s="114">
        <f>IF($U$105="snížená",$N$105,0)</f>
        <v>0</v>
      </c>
      <c r="BG105" s="114">
        <f>IF($U$105="zákl. přenesená",$N$105,0)</f>
        <v>0</v>
      </c>
      <c r="BH105" s="114">
        <f>IF($U$105="sníž. přenesená",$N$105,0)</f>
        <v>0</v>
      </c>
      <c r="BI105" s="114">
        <f>IF($U$105="nulová",$N$105,0)</f>
        <v>0</v>
      </c>
      <c r="BJ105" s="73" t="s">
        <v>22</v>
      </c>
      <c r="BK105" s="114">
        <f>ROUND($L$105*$K$105,2)</f>
        <v>0</v>
      </c>
      <c r="BL105" s="73" t="s">
        <v>122</v>
      </c>
      <c r="BM105" s="73" t="s">
        <v>165</v>
      </c>
    </row>
    <row r="106" spans="2:47" s="6" customFormat="1" ht="27" customHeight="1">
      <c r="B106" s="21"/>
      <c r="F106" s="251" t="s">
        <v>166</v>
      </c>
      <c r="G106" s="145"/>
      <c r="H106" s="145"/>
      <c r="I106" s="145"/>
      <c r="J106" s="145"/>
      <c r="K106" s="145"/>
      <c r="L106" s="145"/>
      <c r="M106" s="145"/>
      <c r="N106" s="145"/>
      <c r="O106" s="145"/>
      <c r="P106" s="145"/>
      <c r="Q106" s="145"/>
      <c r="R106" s="145"/>
      <c r="S106" s="21"/>
      <c r="T106" s="46"/>
      <c r="AA106" s="47"/>
      <c r="AT106" s="6" t="s">
        <v>125</v>
      </c>
      <c r="AU106" s="6" t="s">
        <v>79</v>
      </c>
    </row>
    <row r="107" spans="2:47" s="6" customFormat="1" ht="204" customHeight="1">
      <c r="B107" s="21"/>
      <c r="F107" s="252" t="s">
        <v>167</v>
      </c>
      <c r="G107" s="145"/>
      <c r="H107" s="145"/>
      <c r="I107" s="145"/>
      <c r="J107" s="145"/>
      <c r="K107" s="145"/>
      <c r="L107" s="145"/>
      <c r="M107" s="145"/>
      <c r="N107" s="145"/>
      <c r="O107" s="145"/>
      <c r="P107" s="145"/>
      <c r="Q107" s="145"/>
      <c r="R107" s="145"/>
      <c r="S107" s="21"/>
      <c r="T107" s="46"/>
      <c r="AA107" s="47"/>
      <c r="AT107" s="6" t="s">
        <v>127</v>
      </c>
      <c r="AU107" s="6" t="s">
        <v>79</v>
      </c>
    </row>
    <row r="108" spans="2:51" s="6" customFormat="1" ht="15.75" customHeight="1">
      <c r="B108" s="115"/>
      <c r="E108" s="116"/>
      <c r="F108" s="263" t="s">
        <v>168</v>
      </c>
      <c r="G108" s="264"/>
      <c r="H108" s="264"/>
      <c r="I108" s="264"/>
      <c r="K108" s="117">
        <v>172.963</v>
      </c>
      <c r="S108" s="115"/>
      <c r="T108" s="118"/>
      <c r="AA108" s="119"/>
      <c r="AT108" s="116" t="s">
        <v>129</v>
      </c>
      <c r="AU108" s="116" t="s">
        <v>79</v>
      </c>
      <c r="AV108" s="120" t="s">
        <v>79</v>
      </c>
      <c r="AW108" s="120" t="s">
        <v>94</v>
      </c>
      <c r="AX108" s="120" t="s">
        <v>71</v>
      </c>
      <c r="AY108" s="116" t="s">
        <v>116</v>
      </c>
    </row>
    <row r="109" spans="2:51" s="6" customFormat="1" ht="15.75" customHeight="1">
      <c r="B109" s="115"/>
      <c r="E109" s="116"/>
      <c r="F109" s="263" t="s">
        <v>169</v>
      </c>
      <c r="G109" s="264"/>
      <c r="H109" s="264"/>
      <c r="I109" s="264"/>
      <c r="K109" s="117">
        <v>6.478</v>
      </c>
      <c r="S109" s="115"/>
      <c r="T109" s="118"/>
      <c r="AA109" s="119"/>
      <c r="AT109" s="116" t="s">
        <v>129</v>
      </c>
      <c r="AU109" s="116" t="s">
        <v>79</v>
      </c>
      <c r="AV109" s="120" t="s">
        <v>79</v>
      </c>
      <c r="AW109" s="120" t="s">
        <v>94</v>
      </c>
      <c r="AX109" s="120" t="s">
        <v>71</v>
      </c>
      <c r="AY109" s="116" t="s">
        <v>116</v>
      </c>
    </row>
    <row r="110" spans="2:51" s="6" customFormat="1" ht="15.75" customHeight="1">
      <c r="B110" s="121"/>
      <c r="E110" s="122"/>
      <c r="F110" s="257" t="s">
        <v>143</v>
      </c>
      <c r="G110" s="258"/>
      <c r="H110" s="258"/>
      <c r="I110" s="258"/>
      <c r="K110" s="123">
        <v>179.441</v>
      </c>
      <c r="S110" s="121"/>
      <c r="T110" s="124"/>
      <c r="AA110" s="125"/>
      <c r="AT110" s="122" t="s">
        <v>129</v>
      </c>
      <c r="AU110" s="122" t="s">
        <v>79</v>
      </c>
      <c r="AV110" s="126" t="s">
        <v>122</v>
      </c>
      <c r="AW110" s="126" t="s">
        <v>94</v>
      </c>
      <c r="AX110" s="126" t="s">
        <v>22</v>
      </c>
      <c r="AY110" s="122" t="s">
        <v>116</v>
      </c>
    </row>
    <row r="111" spans="2:65" s="6" customFormat="1" ht="39" customHeight="1">
      <c r="B111" s="21"/>
      <c r="C111" s="105" t="s">
        <v>170</v>
      </c>
      <c r="D111" s="105" t="s">
        <v>117</v>
      </c>
      <c r="E111" s="106" t="s">
        <v>171</v>
      </c>
      <c r="F111" s="259" t="s">
        <v>172</v>
      </c>
      <c r="G111" s="260"/>
      <c r="H111" s="260"/>
      <c r="I111" s="260"/>
      <c r="J111" s="108" t="s">
        <v>132</v>
      </c>
      <c r="K111" s="109">
        <v>897.205</v>
      </c>
      <c r="L111" s="261"/>
      <c r="M111" s="260"/>
      <c r="N111" s="262">
        <f>ROUND($L$111*$K$111,2)</f>
        <v>0</v>
      </c>
      <c r="O111" s="260"/>
      <c r="P111" s="260"/>
      <c r="Q111" s="260"/>
      <c r="R111" s="107" t="s">
        <v>121</v>
      </c>
      <c r="S111" s="21"/>
      <c r="T111" s="110"/>
      <c r="U111" s="111" t="s">
        <v>41</v>
      </c>
      <c r="X111" s="112">
        <v>0</v>
      </c>
      <c r="Y111" s="112">
        <f>$X$111*$K$111</f>
        <v>0</v>
      </c>
      <c r="Z111" s="112">
        <v>0</v>
      </c>
      <c r="AA111" s="113">
        <f>$Z$111*$K$111</f>
        <v>0</v>
      </c>
      <c r="AR111" s="73" t="s">
        <v>122</v>
      </c>
      <c r="AT111" s="73" t="s">
        <v>117</v>
      </c>
      <c r="AU111" s="73" t="s">
        <v>79</v>
      </c>
      <c r="AY111" s="6" t="s">
        <v>116</v>
      </c>
      <c r="BE111" s="114">
        <f>IF($U$111="základní",$N$111,0)</f>
        <v>0</v>
      </c>
      <c r="BF111" s="114">
        <f>IF($U$111="snížená",$N$111,0)</f>
        <v>0</v>
      </c>
      <c r="BG111" s="114">
        <f>IF($U$111="zákl. přenesená",$N$111,0)</f>
        <v>0</v>
      </c>
      <c r="BH111" s="114">
        <f>IF($U$111="sníž. přenesená",$N$111,0)</f>
        <v>0</v>
      </c>
      <c r="BI111" s="114">
        <f>IF($U$111="nulová",$N$111,0)</f>
        <v>0</v>
      </c>
      <c r="BJ111" s="73" t="s">
        <v>22</v>
      </c>
      <c r="BK111" s="114">
        <f>ROUND($L$111*$K$111,2)</f>
        <v>0</v>
      </c>
      <c r="BL111" s="73" t="s">
        <v>122</v>
      </c>
      <c r="BM111" s="73" t="s">
        <v>173</v>
      </c>
    </row>
    <row r="112" spans="2:47" s="6" customFormat="1" ht="27" customHeight="1">
      <c r="B112" s="21"/>
      <c r="F112" s="251" t="s">
        <v>174</v>
      </c>
      <c r="G112" s="145"/>
      <c r="H112" s="145"/>
      <c r="I112" s="145"/>
      <c r="J112" s="145"/>
      <c r="K112" s="145"/>
      <c r="L112" s="145"/>
      <c r="M112" s="145"/>
      <c r="N112" s="145"/>
      <c r="O112" s="145"/>
      <c r="P112" s="145"/>
      <c r="Q112" s="145"/>
      <c r="R112" s="145"/>
      <c r="S112" s="21"/>
      <c r="T112" s="46"/>
      <c r="AA112" s="47"/>
      <c r="AT112" s="6" t="s">
        <v>125</v>
      </c>
      <c r="AU112" s="6" t="s">
        <v>79</v>
      </c>
    </row>
    <row r="113" spans="2:47" s="6" customFormat="1" ht="204" customHeight="1">
      <c r="B113" s="21"/>
      <c r="F113" s="252" t="s">
        <v>167</v>
      </c>
      <c r="G113" s="145"/>
      <c r="H113" s="145"/>
      <c r="I113" s="145"/>
      <c r="J113" s="145"/>
      <c r="K113" s="145"/>
      <c r="L113" s="145"/>
      <c r="M113" s="145"/>
      <c r="N113" s="145"/>
      <c r="O113" s="145"/>
      <c r="P113" s="145"/>
      <c r="Q113" s="145"/>
      <c r="R113" s="145"/>
      <c r="S113" s="21"/>
      <c r="T113" s="46"/>
      <c r="AA113" s="47"/>
      <c r="AT113" s="6" t="s">
        <v>127</v>
      </c>
      <c r="AU113" s="6" t="s">
        <v>79</v>
      </c>
    </row>
    <row r="114" spans="2:51" s="6" customFormat="1" ht="15.75" customHeight="1">
      <c r="B114" s="115"/>
      <c r="E114" s="116"/>
      <c r="F114" s="263" t="s">
        <v>175</v>
      </c>
      <c r="G114" s="264"/>
      <c r="H114" s="264"/>
      <c r="I114" s="264"/>
      <c r="K114" s="117">
        <v>897.205</v>
      </c>
      <c r="S114" s="115"/>
      <c r="T114" s="118"/>
      <c r="AA114" s="119"/>
      <c r="AT114" s="116" t="s">
        <v>129</v>
      </c>
      <c r="AU114" s="116" t="s">
        <v>79</v>
      </c>
      <c r="AV114" s="120" t="s">
        <v>79</v>
      </c>
      <c r="AW114" s="120" t="s">
        <v>94</v>
      </c>
      <c r="AX114" s="120" t="s">
        <v>22</v>
      </c>
      <c r="AY114" s="116" t="s">
        <v>116</v>
      </c>
    </row>
    <row r="115" spans="2:65" s="6" customFormat="1" ht="15.75" customHeight="1">
      <c r="B115" s="21"/>
      <c r="C115" s="105" t="s">
        <v>176</v>
      </c>
      <c r="D115" s="105" t="s">
        <v>117</v>
      </c>
      <c r="E115" s="106" t="s">
        <v>177</v>
      </c>
      <c r="F115" s="259" t="s">
        <v>178</v>
      </c>
      <c r="G115" s="260"/>
      <c r="H115" s="260"/>
      <c r="I115" s="260"/>
      <c r="J115" s="108" t="s">
        <v>132</v>
      </c>
      <c r="K115" s="109">
        <v>23.797</v>
      </c>
      <c r="L115" s="261"/>
      <c r="M115" s="260"/>
      <c r="N115" s="262">
        <f>ROUND($L$115*$K$115,2)</f>
        <v>0</v>
      </c>
      <c r="O115" s="260"/>
      <c r="P115" s="260"/>
      <c r="Q115" s="260"/>
      <c r="R115" s="107" t="s">
        <v>121</v>
      </c>
      <c r="S115" s="21"/>
      <c r="T115" s="110"/>
      <c r="U115" s="111" t="s">
        <v>41</v>
      </c>
      <c r="X115" s="112">
        <v>0</v>
      </c>
      <c r="Y115" s="112">
        <f>$X$115*$K$115</f>
        <v>0</v>
      </c>
      <c r="Z115" s="112">
        <v>0</v>
      </c>
      <c r="AA115" s="113">
        <f>$Z$115*$K$115</f>
        <v>0</v>
      </c>
      <c r="AR115" s="73" t="s">
        <v>122</v>
      </c>
      <c r="AT115" s="73" t="s">
        <v>117</v>
      </c>
      <c r="AU115" s="73" t="s">
        <v>79</v>
      </c>
      <c r="AY115" s="6" t="s">
        <v>116</v>
      </c>
      <c r="BE115" s="114">
        <f>IF($U$115="základní",$N$115,0)</f>
        <v>0</v>
      </c>
      <c r="BF115" s="114">
        <f>IF($U$115="snížená",$N$115,0)</f>
        <v>0</v>
      </c>
      <c r="BG115" s="114">
        <f>IF($U$115="zákl. přenesená",$N$115,0)</f>
        <v>0</v>
      </c>
      <c r="BH115" s="114">
        <f>IF($U$115="sníž. přenesená",$N$115,0)</f>
        <v>0</v>
      </c>
      <c r="BI115" s="114">
        <f>IF($U$115="nulová",$N$115,0)</f>
        <v>0</v>
      </c>
      <c r="BJ115" s="73" t="s">
        <v>22</v>
      </c>
      <c r="BK115" s="114">
        <f>ROUND($L$115*$K$115,2)</f>
        <v>0</v>
      </c>
      <c r="BL115" s="73" t="s">
        <v>122</v>
      </c>
      <c r="BM115" s="73" t="s">
        <v>179</v>
      </c>
    </row>
    <row r="116" spans="2:47" s="6" customFormat="1" ht="16.5" customHeight="1">
      <c r="B116" s="21"/>
      <c r="F116" s="251" t="s">
        <v>180</v>
      </c>
      <c r="G116" s="145"/>
      <c r="H116" s="145"/>
      <c r="I116" s="145"/>
      <c r="J116" s="145"/>
      <c r="K116" s="145"/>
      <c r="L116" s="145"/>
      <c r="M116" s="145"/>
      <c r="N116" s="145"/>
      <c r="O116" s="145"/>
      <c r="P116" s="145"/>
      <c r="Q116" s="145"/>
      <c r="R116" s="145"/>
      <c r="S116" s="21"/>
      <c r="T116" s="46"/>
      <c r="AA116" s="47"/>
      <c r="AT116" s="6" t="s">
        <v>125</v>
      </c>
      <c r="AU116" s="6" t="s">
        <v>79</v>
      </c>
    </row>
    <row r="117" spans="2:47" s="6" customFormat="1" ht="409.5" customHeight="1">
      <c r="B117" s="21"/>
      <c r="F117" s="252" t="s">
        <v>194</v>
      </c>
      <c r="G117" s="145"/>
      <c r="H117" s="145"/>
      <c r="I117" s="145"/>
      <c r="J117" s="145"/>
      <c r="K117" s="145"/>
      <c r="L117" s="145"/>
      <c r="M117" s="145"/>
      <c r="N117" s="145"/>
      <c r="O117" s="145"/>
      <c r="P117" s="145"/>
      <c r="Q117" s="145"/>
      <c r="R117" s="145"/>
      <c r="S117" s="21"/>
      <c r="T117" s="46"/>
      <c r="AA117" s="47"/>
      <c r="AT117" s="6" t="s">
        <v>127</v>
      </c>
      <c r="AU117" s="6" t="s">
        <v>79</v>
      </c>
    </row>
    <row r="118" spans="2:51" s="6" customFormat="1" ht="27" customHeight="1">
      <c r="B118" s="115"/>
      <c r="E118" s="116"/>
      <c r="F118" s="263" t="s">
        <v>195</v>
      </c>
      <c r="G118" s="264"/>
      <c r="H118" s="264"/>
      <c r="I118" s="264"/>
      <c r="K118" s="117">
        <v>4.625</v>
      </c>
      <c r="S118" s="115"/>
      <c r="T118" s="118"/>
      <c r="AA118" s="119"/>
      <c r="AT118" s="116" t="s">
        <v>129</v>
      </c>
      <c r="AU118" s="116" t="s">
        <v>79</v>
      </c>
      <c r="AV118" s="120" t="s">
        <v>79</v>
      </c>
      <c r="AW118" s="120" t="s">
        <v>94</v>
      </c>
      <c r="AX118" s="120" t="s">
        <v>71</v>
      </c>
      <c r="AY118" s="116" t="s">
        <v>116</v>
      </c>
    </row>
    <row r="119" spans="2:51" s="6" customFormat="1" ht="15.75" customHeight="1">
      <c r="B119" s="115"/>
      <c r="E119" s="116"/>
      <c r="F119" s="263" t="s">
        <v>196</v>
      </c>
      <c r="G119" s="264"/>
      <c r="H119" s="264"/>
      <c r="I119" s="264"/>
      <c r="K119" s="117">
        <v>0.962</v>
      </c>
      <c r="S119" s="115"/>
      <c r="T119" s="118"/>
      <c r="AA119" s="119"/>
      <c r="AT119" s="116" t="s">
        <v>129</v>
      </c>
      <c r="AU119" s="116" t="s">
        <v>79</v>
      </c>
      <c r="AV119" s="120" t="s">
        <v>79</v>
      </c>
      <c r="AW119" s="120" t="s">
        <v>94</v>
      </c>
      <c r="AX119" s="120" t="s">
        <v>71</v>
      </c>
      <c r="AY119" s="116" t="s">
        <v>116</v>
      </c>
    </row>
    <row r="120" spans="2:51" s="6" customFormat="1" ht="15.75" customHeight="1">
      <c r="B120" s="115"/>
      <c r="E120" s="116"/>
      <c r="F120" s="263" t="s">
        <v>197</v>
      </c>
      <c r="G120" s="264"/>
      <c r="H120" s="264"/>
      <c r="I120" s="264"/>
      <c r="K120" s="117">
        <v>4.96</v>
      </c>
      <c r="S120" s="115"/>
      <c r="T120" s="118"/>
      <c r="AA120" s="119"/>
      <c r="AT120" s="116" t="s">
        <v>129</v>
      </c>
      <c r="AU120" s="116" t="s">
        <v>79</v>
      </c>
      <c r="AV120" s="120" t="s">
        <v>79</v>
      </c>
      <c r="AW120" s="120" t="s">
        <v>94</v>
      </c>
      <c r="AX120" s="120" t="s">
        <v>71</v>
      </c>
      <c r="AY120" s="116" t="s">
        <v>116</v>
      </c>
    </row>
    <row r="121" spans="2:51" s="6" customFormat="1" ht="27" customHeight="1">
      <c r="B121" s="115"/>
      <c r="E121" s="116"/>
      <c r="F121" s="263" t="s">
        <v>198</v>
      </c>
      <c r="G121" s="264"/>
      <c r="H121" s="264"/>
      <c r="I121" s="264"/>
      <c r="K121" s="117">
        <v>9.25</v>
      </c>
      <c r="S121" s="115"/>
      <c r="T121" s="118"/>
      <c r="AA121" s="119"/>
      <c r="AT121" s="116" t="s">
        <v>129</v>
      </c>
      <c r="AU121" s="116" t="s">
        <v>79</v>
      </c>
      <c r="AV121" s="120" t="s">
        <v>79</v>
      </c>
      <c r="AW121" s="120" t="s">
        <v>94</v>
      </c>
      <c r="AX121" s="120" t="s">
        <v>71</v>
      </c>
      <c r="AY121" s="116" t="s">
        <v>116</v>
      </c>
    </row>
    <row r="122" spans="2:51" s="6" customFormat="1" ht="15.75" customHeight="1">
      <c r="B122" s="115"/>
      <c r="E122" s="116"/>
      <c r="F122" s="263" t="s">
        <v>199</v>
      </c>
      <c r="G122" s="264"/>
      <c r="H122" s="264"/>
      <c r="I122" s="264"/>
      <c r="K122" s="117">
        <v>4</v>
      </c>
      <c r="S122" s="115"/>
      <c r="T122" s="118"/>
      <c r="AA122" s="119"/>
      <c r="AT122" s="116" t="s">
        <v>129</v>
      </c>
      <c r="AU122" s="116" t="s">
        <v>79</v>
      </c>
      <c r="AV122" s="120" t="s">
        <v>79</v>
      </c>
      <c r="AW122" s="120" t="s">
        <v>94</v>
      </c>
      <c r="AX122" s="120" t="s">
        <v>71</v>
      </c>
      <c r="AY122" s="116" t="s">
        <v>116</v>
      </c>
    </row>
    <row r="123" spans="2:51" s="6" customFormat="1" ht="15.75" customHeight="1">
      <c r="B123" s="121"/>
      <c r="E123" s="122"/>
      <c r="F123" s="257" t="s">
        <v>143</v>
      </c>
      <c r="G123" s="258"/>
      <c r="H123" s="258"/>
      <c r="I123" s="258"/>
      <c r="K123" s="123">
        <v>23.797</v>
      </c>
      <c r="S123" s="121"/>
      <c r="T123" s="124"/>
      <c r="AA123" s="125"/>
      <c r="AT123" s="122" t="s">
        <v>129</v>
      </c>
      <c r="AU123" s="122" t="s">
        <v>79</v>
      </c>
      <c r="AV123" s="126" t="s">
        <v>122</v>
      </c>
      <c r="AW123" s="126" t="s">
        <v>94</v>
      </c>
      <c r="AX123" s="126" t="s">
        <v>22</v>
      </c>
      <c r="AY123" s="122" t="s">
        <v>116</v>
      </c>
    </row>
    <row r="124" spans="2:65" s="6" customFormat="1" ht="27" customHeight="1">
      <c r="B124" s="21"/>
      <c r="C124" s="105" t="s">
        <v>200</v>
      </c>
      <c r="D124" s="105" t="s">
        <v>117</v>
      </c>
      <c r="E124" s="106" t="s">
        <v>201</v>
      </c>
      <c r="F124" s="259" t="s">
        <v>202</v>
      </c>
      <c r="G124" s="260"/>
      <c r="H124" s="260"/>
      <c r="I124" s="260"/>
      <c r="J124" s="108" t="s">
        <v>203</v>
      </c>
      <c r="K124" s="109">
        <v>550.094</v>
      </c>
      <c r="L124" s="261"/>
      <c r="M124" s="260"/>
      <c r="N124" s="262">
        <f>ROUND($L$124*$K$124,2)</f>
        <v>0</v>
      </c>
      <c r="O124" s="260"/>
      <c r="P124" s="260"/>
      <c r="Q124" s="260"/>
      <c r="R124" s="107" t="s">
        <v>121</v>
      </c>
      <c r="S124" s="21"/>
      <c r="T124" s="110"/>
      <c r="U124" s="111" t="s">
        <v>41</v>
      </c>
      <c r="X124" s="112">
        <v>0</v>
      </c>
      <c r="Y124" s="112">
        <f>$X$124*$K$124</f>
        <v>0</v>
      </c>
      <c r="Z124" s="112">
        <v>0</v>
      </c>
      <c r="AA124" s="113">
        <f>$Z$124*$K$124</f>
        <v>0</v>
      </c>
      <c r="AR124" s="73" t="s">
        <v>122</v>
      </c>
      <c r="AT124" s="73" t="s">
        <v>117</v>
      </c>
      <c r="AU124" s="73" t="s">
        <v>79</v>
      </c>
      <c r="AY124" s="6" t="s">
        <v>116</v>
      </c>
      <c r="BE124" s="114">
        <f>IF($U$124="základní",$N$124,0)</f>
        <v>0</v>
      </c>
      <c r="BF124" s="114">
        <f>IF($U$124="snížená",$N$124,0)</f>
        <v>0</v>
      </c>
      <c r="BG124" s="114">
        <f>IF($U$124="zákl. přenesená",$N$124,0)</f>
        <v>0</v>
      </c>
      <c r="BH124" s="114">
        <f>IF($U$124="sníž. přenesená",$N$124,0)</f>
        <v>0</v>
      </c>
      <c r="BI124" s="114">
        <f>IF($U$124="nulová",$N$124,0)</f>
        <v>0</v>
      </c>
      <c r="BJ124" s="73" t="s">
        <v>22</v>
      </c>
      <c r="BK124" s="114">
        <f>ROUND($L$124*$K$124,2)</f>
        <v>0</v>
      </c>
      <c r="BL124" s="73" t="s">
        <v>122</v>
      </c>
      <c r="BM124" s="73" t="s">
        <v>204</v>
      </c>
    </row>
    <row r="125" spans="2:47" s="6" customFormat="1" ht="16.5" customHeight="1">
      <c r="B125" s="21"/>
      <c r="F125" s="251" t="s">
        <v>205</v>
      </c>
      <c r="G125" s="145"/>
      <c r="H125" s="145"/>
      <c r="I125" s="145"/>
      <c r="J125" s="145"/>
      <c r="K125" s="145"/>
      <c r="L125" s="145"/>
      <c r="M125" s="145"/>
      <c r="N125" s="145"/>
      <c r="O125" s="145"/>
      <c r="P125" s="145"/>
      <c r="Q125" s="145"/>
      <c r="R125" s="145"/>
      <c r="S125" s="21"/>
      <c r="T125" s="46"/>
      <c r="AA125" s="47"/>
      <c r="AT125" s="6" t="s">
        <v>125</v>
      </c>
      <c r="AU125" s="6" t="s">
        <v>79</v>
      </c>
    </row>
    <row r="126" spans="2:47" s="6" customFormat="1" ht="333.75" customHeight="1">
      <c r="B126" s="21"/>
      <c r="F126" s="252" t="s">
        <v>206</v>
      </c>
      <c r="G126" s="145"/>
      <c r="H126" s="145"/>
      <c r="I126" s="145"/>
      <c r="J126" s="145"/>
      <c r="K126" s="145"/>
      <c r="L126" s="145"/>
      <c r="M126" s="145"/>
      <c r="N126" s="145"/>
      <c r="O126" s="145"/>
      <c r="P126" s="145"/>
      <c r="Q126" s="145"/>
      <c r="R126" s="145"/>
      <c r="S126" s="21"/>
      <c r="T126" s="46"/>
      <c r="AA126" s="47"/>
      <c r="AT126" s="6" t="s">
        <v>127</v>
      </c>
      <c r="AU126" s="6" t="s">
        <v>79</v>
      </c>
    </row>
    <row r="127" spans="2:51" s="6" customFormat="1" ht="15.75" customHeight="1">
      <c r="B127" s="115"/>
      <c r="E127" s="116"/>
      <c r="F127" s="263" t="s">
        <v>207</v>
      </c>
      <c r="G127" s="264"/>
      <c r="H127" s="264"/>
      <c r="I127" s="264"/>
      <c r="K127" s="117">
        <v>322.992</v>
      </c>
      <c r="S127" s="115"/>
      <c r="T127" s="118"/>
      <c r="AA127" s="119"/>
      <c r="AT127" s="116" t="s">
        <v>129</v>
      </c>
      <c r="AU127" s="116" t="s">
        <v>79</v>
      </c>
      <c r="AV127" s="120" t="s">
        <v>79</v>
      </c>
      <c r="AW127" s="120" t="s">
        <v>94</v>
      </c>
      <c r="AX127" s="120" t="s">
        <v>71</v>
      </c>
      <c r="AY127" s="116" t="s">
        <v>116</v>
      </c>
    </row>
    <row r="128" spans="2:51" s="6" customFormat="1" ht="15.75" customHeight="1">
      <c r="B128" s="115"/>
      <c r="E128" s="116"/>
      <c r="F128" s="263" t="s">
        <v>208</v>
      </c>
      <c r="G128" s="264"/>
      <c r="H128" s="264"/>
      <c r="I128" s="264"/>
      <c r="K128" s="117">
        <v>227.102</v>
      </c>
      <c r="S128" s="115"/>
      <c r="T128" s="118"/>
      <c r="AA128" s="119"/>
      <c r="AT128" s="116" t="s">
        <v>129</v>
      </c>
      <c r="AU128" s="116" t="s">
        <v>79</v>
      </c>
      <c r="AV128" s="120" t="s">
        <v>79</v>
      </c>
      <c r="AW128" s="120" t="s">
        <v>94</v>
      </c>
      <c r="AX128" s="120" t="s">
        <v>71</v>
      </c>
      <c r="AY128" s="116" t="s">
        <v>116</v>
      </c>
    </row>
    <row r="129" spans="2:51" s="6" customFormat="1" ht="15.75" customHeight="1">
      <c r="B129" s="121"/>
      <c r="E129" s="122"/>
      <c r="F129" s="257" t="s">
        <v>143</v>
      </c>
      <c r="G129" s="258"/>
      <c r="H129" s="258"/>
      <c r="I129" s="258"/>
      <c r="K129" s="123">
        <v>550.094</v>
      </c>
      <c r="S129" s="121"/>
      <c r="T129" s="124"/>
      <c r="AA129" s="125"/>
      <c r="AT129" s="122" t="s">
        <v>129</v>
      </c>
      <c r="AU129" s="122" t="s">
        <v>79</v>
      </c>
      <c r="AV129" s="126" t="s">
        <v>122</v>
      </c>
      <c r="AW129" s="126" t="s">
        <v>94</v>
      </c>
      <c r="AX129" s="126" t="s">
        <v>22</v>
      </c>
      <c r="AY129" s="122" t="s">
        <v>116</v>
      </c>
    </row>
    <row r="130" spans="2:65" s="6" customFormat="1" ht="27" customHeight="1">
      <c r="B130" s="21"/>
      <c r="C130" s="105" t="s">
        <v>27</v>
      </c>
      <c r="D130" s="105" t="s">
        <v>117</v>
      </c>
      <c r="E130" s="106" t="s">
        <v>209</v>
      </c>
      <c r="F130" s="259" t="s">
        <v>210</v>
      </c>
      <c r="G130" s="260"/>
      <c r="H130" s="260"/>
      <c r="I130" s="260"/>
      <c r="J130" s="108" t="s">
        <v>132</v>
      </c>
      <c r="K130" s="109">
        <v>8.05</v>
      </c>
      <c r="L130" s="261"/>
      <c r="M130" s="260"/>
      <c r="N130" s="262">
        <f>ROUND($L$130*$K$130,2)</f>
        <v>0</v>
      </c>
      <c r="O130" s="260"/>
      <c r="P130" s="260"/>
      <c r="Q130" s="260"/>
      <c r="R130" s="107" t="s">
        <v>121</v>
      </c>
      <c r="S130" s="21"/>
      <c r="T130" s="110"/>
      <c r="U130" s="111" t="s">
        <v>41</v>
      </c>
      <c r="X130" s="112">
        <v>0</v>
      </c>
      <c r="Y130" s="112">
        <f>$X$130*$K$130</f>
        <v>0</v>
      </c>
      <c r="Z130" s="112">
        <v>0</v>
      </c>
      <c r="AA130" s="113">
        <f>$Z$130*$K$130</f>
        <v>0</v>
      </c>
      <c r="AR130" s="73" t="s">
        <v>122</v>
      </c>
      <c r="AT130" s="73" t="s">
        <v>117</v>
      </c>
      <c r="AU130" s="73" t="s">
        <v>79</v>
      </c>
      <c r="AY130" s="6" t="s">
        <v>116</v>
      </c>
      <c r="BE130" s="114">
        <f>IF($U$130="základní",$N$130,0)</f>
        <v>0</v>
      </c>
      <c r="BF130" s="114">
        <f>IF($U$130="snížená",$N$130,0)</f>
        <v>0</v>
      </c>
      <c r="BG130" s="114">
        <f>IF($U$130="zákl. přenesená",$N$130,0)</f>
        <v>0</v>
      </c>
      <c r="BH130" s="114">
        <f>IF($U$130="sníž. přenesená",$N$130,0)</f>
        <v>0</v>
      </c>
      <c r="BI130" s="114">
        <f>IF($U$130="nulová",$N$130,0)</f>
        <v>0</v>
      </c>
      <c r="BJ130" s="73" t="s">
        <v>22</v>
      </c>
      <c r="BK130" s="114">
        <f>ROUND($L$130*$K$130,2)</f>
        <v>0</v>
      </c>
      <c r="BL130" s="73" t="s">
        <v>122</v>
      </c>
      <c r="BM130" s="73" t="s">
        <v>211</v>
      </c>
    </row>
    <row r="131" spans="2:47" s="6" customFormat="1" ht="16.5" customHeight="1">
      <c r="B131" s="21"/>
      <c r="F131" s="251" t="s">
        <v>212</v>
      </c>
      <c r="G131" s="145"/>
      <c r="H131" s="145"/>
      <c r="I131" s="145"/>
      <c r="J131" s="145"/>
      <c r="K131" s="145"/>
      <c r="L131" s="145"/>
      <c r="M131" s="145"/>
      <c r="N131" s="145"/>
      <c r="O131" s="145"/>
      <c r="P131" s="145"/>
      <c r="Q131" s="145"/>
      <c r="R131" s="145"/>
      <c r="S131" s="21"/>
      <c r="T131" s="46"/>
      <c r="AA131" s="47"/>
      <c r="AT131" s="6" t="s">
        <v>125</v>
      </c>
      <c r="AU131" s="6" t="s">
        <v>79</v>
      </c>
    </row>
    <row r="132" spans="2:47" s="6" customFormat="1" ht="409.5" customHeight="1">
      <c r="B132" s="21"/>
      <c r="F132" s="252" t="s">
        <v>213</v>
      </c>
      <c r="G132" s="145"/>
      <c r="H132" s="145"/>
      <c r="I132" s="145"/>
      <c r="J132" s="145"/>
      <c r="K132" s="145"/>
      <c r="L132" s="145"/>
      <c r="M132" s="145"/>
      <c r="N132" s="145"/>
      <c r="O132" s="145"/>
      <c r="P132" s="145"/>
      <c r="Q132" s="145"/>
      <c r="R132" s="145"/>
      <c r="S132" s="21"/>
      <c r="T132" s="46"/>
      <c r="AA132" s="47"/>
      <c r="AT132" s="6" t="s">
        <v>127</v>
      </c>
      <c r="AU132" s="6" t="s">
        <v>79</v>
      </c>
    </row>
    <row r="133" spans="2:51" s="6" customFormat="1" ht="15.75" customHeight="1">
      <c r="B133" s="115"/>
      <c r="E133" s="116"/>
      <c r="F133" s="263" t="s">
        <v>214</v>
      </c>
      <c r="G133" s="264"/>
      <c r="H133" s="264"/>
      <c r="I133" s="264"/>
      <c r="K133" s="117">
        <v>1.75</v>
      </c>
      <c r="S133" s="115"/>
      <c r="T133" s="118"/>
      <c r="AA133" s="119"/>
      <c r="AT133" s="116" t="s">
        <v>129</v>
      </c>
      <c r="AU133" s="116" t="s">
        <v>79</v>
      </c>
      <c r="AV133" s="120" t="s">
        <v>79</v>
      </c>
      <c r="AW133" s="120" t="s">
        <v>94</v>
      </c>
      <c r="AX133" s="120" t="s">
        <v>71</v>
      </c>
      <c r="AY133" s="116" t="s">
        <v>116</v>
      </c>
    </row>
    <row r="134" spans="2:51" s="6" customFormat="1" ht="15.75" customHeight="1">
      <c r="B134" s="115"/>
      <c r="E134" s="116"/>
      <c r="F134" s="263" t="s">
        <v>215</v>
      </c>
      <c r="G134" s="264"/>
      <c r="H134" s="264"/>
      <c r="I134" s="264"/>
      <c r="K134" s="117">
        <v>6.3</v>
      </c>
      <c r="S134" s="115"/>
      <c r="T134" s="118"/>
      <c r="AA134" s="119"/>
      <c r="AT134" s="116" t="s">
        <v>129</v>
      </c>
      <c r="AU134" s="116" t="s">
        <v>79</v>
      </c>
      <c r="AV134" s="120" t="s">
        <v>79</v>
      </c>
      <c r="AW134" s="120" t="s">
        <v>94</v>
      </c>
      <c r="AX134" s="120" t="s">
        <v>71</v>
      </c>
      <c r="AY134" s="116" t="s">
        <v>116</v>
      </c>
    </row>
    <row r="135" spans="2:51" s="6" customFormat="1" ht="15.75" customHeight="1">
      <c r="B135" s="121"/>
      <c r="E135" s="122"/>
      <c r="F135" s="257" t="s">
        <v>143</v>
      </c>
      <c r="G135" s="258"/>
      <c r="H135" s="258"/>
      <c r="I135" s="258"/>
      <c r="K135" s="123">
        <v>8.05</v>
      </c>
      <c r="S135" s="121"/>
      <c r="T135" s="124"/>
      <c r="AA135" s="125"/>
      <c r="AT135" s="122" t="s">
        <v>129</v>
      </c>
      <c r="AU135" s="122" t="s">
        <v>79</v>
      </c>
      <c r="AV135" s="126" t="s">
        <v>122</v>
      </c>
      <c r="AW135" s="126" t="s">
        <v>94</v>
      </c>
      <c r="AX135" s="126" t="s">
        <v>22</v>
      </c>
      <c r="AY135" s="122" t="s">
        <v>116</v>
      </c>
    </row>
    <row r="136" spans="2:65" s="6" customFormat="1" ht="15.75" customHeight="1">
      <c r="B136" s="21"/>
      <c r="C136" s="105" t="s">
        <v>216</v>
      </c>
      <c r="D136" s="105" t="s">
        <v>117</v>
      </c>
      <c r="E136" s="106" t="s">
        <v>217</v>
      </c>
      <c r="F136" s="259" t="s">
        <v>218</v>
      </c>
      <c r="G136" s="260"/>
      <c r="H136" s="260"/>
      <c r="I136" s="260"/>
      <c r="J136" s="108" t="s">
        <v>120</v>
      </c>
      <c r="K136" s="109">
        <v>172.963</v>
      </c>
      <c r="L136" s="261"/>
      <c r="M136" s="260"/>
      <c r="N136" s="262">
        <f>ROUND($L$136*$K$136,2)</f>
        <v>0</v>
      </c>
      <c r="O136" s="260"/>
      <c r="P136" s="260"/>
      <c r="Q136" s="260"/>
      <c r="R136" s="107" t="s">
        <v>121</v>
      </c>
      <c r="S136" s="21"/>
      <c r="T136" s="110"/>
      <c r="U136" s="111" t="s">
        <v>41</v>
      </c>
      <c r="X136" s="112">
        <v>0</v>
      </c>
      <c r="Y136" s="112">
        <f>$X$136*$K$136</f>
        <v>0</v>
      </c>
      <c r="Z136" s="112">
        <v>0</v>
      </c>
      <c r="AA136" s="113">
        <f>$Z$136*$K$136</f>
        <v>0</v>
      </c>
      <c r="AR136" s="73" t="s">
        <v>122</v>
      </c>
      <c r="AT136" s="73" t="s">
        <v>117</v>
      </c>
      <c r="AU136" s="73" t="s">
        <v>79</v>
      </c>
      <c r="AY136" s="6" t="s">
        <v>116</v>
      </c>
      <c r="BE136" s="114">
        <f>IF($U$136="základní",$N$136,0)</f>
        <v>0</v>
      </c>
      <c r="BF136" s="114">
        <f>IF($U$136="snížená",$N$136,0)</f>
        <v>0</v>
      </c>
      <c r="BG136" s="114">
        <f>IF($U$136="zákl. přenesená",$N$136,0)</f>
        <v>0</v>
      </c>
      <c r="BH136" s="114">
        <f>IF($U$136="sníž. přenesená",$N$136,0)</f>
        <v>0</v>
      </c>
      <c r="BI136" s="114">
        <f>IF($U$136="nulová",$N$136,0)</f>
        <v>0</v>
      </c>
      <c r="BJ136" s="73" t="s">
        <v>22</v>
      </c>
      <c r="BK136" s="114">
        <f>ROUND($L$136*$K$136,2)</f>
        <v>0</v>
      </c>
      <c r="BL136" s="73" t="s">
        <v>122</v>
      </c>
      <c r="BM136" s="73" t="s">
        <v>219</v>
      </c>
    </row>
    <row r="137" spans="2:47" s="6" customFormat="1" ht="16.5" customHeight="1">
      <c r="B137" s="21"/>
      <c r="F137" s="251" t="s">
        <v>220</v>
      </c>
      <c r="G137" s="145"/>
      <c r="H137" s="145"/>
      <c r="I137" s="145"/>
      <c r="J137" s="145"/>
      <c r="K137" s="145"/>
      <c r="L137" s="145"/>
      <c r="M137" s="145"/>
      <c r="N137" s="145"/>
      <c r="O137" s="145"/>
      <c r="P137" s="145"/>
      <c r="Q137" s="145"/>
      <c r="R137" s="145"/>
      <c r="S137" s="21"/>
      <c r="T137" s="46"/>
      <c r="AA137" s="47"/>
      <c r="AT137" s="6" t="s">
        <v>125</v>
      </c>
      <c r="AU137" s="6" t="s">
        <v>79</v>
      </c>
    </row>
    <row r="138" spans="2:47" s="6" customFormat="1" ht="180" customHeight="1">
      <c r="B138" s="21"/>
      <c r="F138" s="252" t="s">
        <v>221</v>
      </c>
      <c r="G138" s="145"/>
      <c r="H138" s="145"/>
      <c r="I138" s="145"/>
      <c r="J138" s="145"/>
      <c r="K138" s="145"/>
      <c r="L138" s="145"/>
      <c r="M138" s="145"/>
      <c r="N138" s="145"/>
      <c r="O138" s="145"/>
      <c r="P138" s="145"/>
      <c r="Q138" s="145"/>
      <c r="R138" s="145"/>
      <c r="S138" s="21"/>
      <c r="T138" s="46"/>
      <c r="AA138" s="47"/>
      <c r="AT138" s="6" t="s">
        <v>127</v>
      </c>
      <c r="AU138" s="6" t="s">
        <v>79</v>
      </c>
    </row>
    <row r="139" spans="2:51" s="6" customFormat="1" ht="15.75" customHeight="1">
      <c r="B139" s="115"/>
      <c r="E139" s="116"/>
      <c r="F139" s="263" t="s">
        <v>168</v>
      </c>
      <c r="G139" s="264"/>
      <c r="H139" s="264"/>
      <c r="I139" s="264"/>
      <c r="K139" s="117">
        <v>172.963</v>
      </c>
      <c r="S139" s="115"/>
      <c r="T139" s="118"/>
      <c r="AA139" s="119"/>
      <c r="AT139" s="116" t="s">
        <v>129</v>
      </c>
      <c r="AU139" s="116" t="s">
        <v>79</v>
      </c>
      <c r="AV139" s="120" t="s">
        <v>79</v>
      </c>
      <c r="AW139" s="120" t="s">
        <v>94</v>
      </c>
      <c r="AX139" s="120" t="s">
        <v>22</v>
      </c>
      <c r="AY139" s="116" t="s">
        <v>116</v>
      </c>
    </row>
    <row r="140" spans="2:63" s="96" customFormat="1" ht="30.75" customHeight="1">
      <c r="B140" s="97"/>
      <c r="D140" s="104" t="s">
        <v>97</v>
      </c>
      <c r="N140" s="256">
        <f>$BK$140</f>
        <v>0</v>
      </c>
      <c r="O140" s="255"/>
      <c r="P140" s="255"/>
      <c r="Q140" s="255"/>
      <c r="S140" s="97"/>
      <c r="T140" s="100"/>
      <c r="W140" s="101">
        <f>SUM($W$141:$W$218)</f>
        <v>0</v>
      </c>
      <c r="Y140" s="101">
        <f>SUM($Y$141:$Y$218)</f>
        <v>186.6663475</v>
      </c>
      <c r="AA140" s="102">
        <f>SUM($AA$141:$AA$218)</f>
        <v>0</v>
      </c>
      <c r="AR140" s="99" t="s">
        <v>22</v>
      </c>
      <c r="AT140" s="99" t="s">
        <v>70</v>
      </c>
      <c r="AU140" s="99" t="s">
        <v>22</v>
      </c>
      <c r="AY140" s="99" t="s">
        <v>116</v>
      </c>
      <c r="BK140" s="103">
        <f>SUM($BK$141:$BK$218)</f>
        <v>0</v>
      </c>
    </row>
    <row r="141" spans="2:65" s="6" customFormat="1" ht="15.75" customHeight="1">
      <c r="B141" s="21"/>
      <c r="C141" s="105" t="s">
        <v>222</v>
      </c>
      <c r="D141" s="105" t="s">
        <v>117</v>
      </c>
      <c r="E141" s="106" t="s">
        <v>223</v>
      </c>
      <c r="F141" s="259" t="s">
        <v>224</v>
      </c>
      <c r="G141" s="260"/>
      <c r="H141" s="260"/>
      <c r="I141" s="260"/>
      <c r="J141" s="108" t="s">
        <v>120</v>
      </c>
      <c r="K141" s="109">
        <v>1377.254</v>
      </c>
      <c r="L141" s="261"/>
      <c r="M141" s="260"/>
      <c r="N141" s="262">
        <f>ROUND($L$141*$K$141,2)</f>
        <v>0</v>
      </c>
      <c r="O141" s="260"/>
      <c r="P141" s="260"/>
      <c r="Q141" s="260"/>
      <c r="R141" s="107" t="s">
        <v>121</v>
      </c>
      <c r="S141" s="21"/>
      <c r="T141" s="110"/>
      <c r="U141" s="111" t="s">
        <v>41</v>
      </c>
      <c r="X141" s="112">
        <v>0</v>
      </c>
      <c r="Y141" s="112">
        <f>$X$141*$K$141</f>
        <v>0</v>
      </c>
      <c r="Z141" s="112">
        <v>0</v>
      </c>
      <c r="AA141" s="113">
        <f>$Z$141*$K$141</f>
        <v>0</v>
      </c>
      <c r="AR141" s="73" t="s">
        <v>122</v>
      </c>
      <c r="AT141" s="73" t="s">
        <v>117</v>
      </c>
      <c r="AU141" s="73" t="s">
        <v>79</v>
      </c>
      <c r="AY141" s="6" t="s">
        <v>116</v>
      </c>
      <c r="BE141" s="114">
        <f>IF($U$141="základní",$N$141,0)</f>
        <v>0</v>
      </c>
      <c r="BF141" s="114">
        <f>IF($U$141="snížená",$N$141,0)</f>
        <v>0</v>
      </c>
      <c r="BG141" s="114">
        <f>IF($U$141="zákl. přenesená",$N$141,0)</f>
        <v>0</v>
      </c>
      <c r="BH141" s="114">
        <f>IF($U$141="sníž. přenesená",$N$141,0)</f>
        <v>0</v>
      </c>
      <c r="BI141" s="114">
        <f>IF($U$141="nulová",$N$141,0)</f>
        <v>0</v>
      </c>
      <c r="BJ141" s="73" t="s">
        <v>22</v>
      </c>
      <c r="BK141" s="114">
        <f>ROUND($L$141*$K$141,2)</f>
        <v>0</v>
      </c>
      <c r="BL141" s="73" t="s">
        <v>122</v>
      </c>
      <c r="BM141" s="73" t="s">
        <v>225</v>
      </c>
    </row>
    <row r="142" spans="2:47" s="6" customFormat="1" ht="16.5" customHeight="1">
      <c r="B142" s="21"/>
      <c r="F142" s="251" t="s">
        <v>181</v>
      </c>
      <c r="G142" s="145"/>
      <c r="H142" s="145"/>
      <c r="I142" s="145"/>
      <c r="J142" s="145"/>
      <c r="K142" s="145"/>
      <c r="L142" s="145"/>
      <c r="M142" s="145"/>
      <c r="N142" s="145"/>
      <c r="O142" s="145"/>
      <c r="P142" s="145"/>
      <c r="Q142" s="145"/>
      <c r="R142" s="145"/>
      <c r="S142" s="21"/>
      <c r="T142" s="46"/>
      <c r="AA142" s="47"/>
      <c r="AT142" s="6" t="s">
        <v>125</v>
      </c>
      <c r="AU142" s="6" t="s">
        <v>79</v>
      </c>
    </row>
    <row r="143" spans="2:51" s="6" customFormat="1" ht="15.75" customHeight="1">
      <c r="B143" s="115"/>
      <c r="E143" s="116"/>
      <c r="F143" s="263" t="s">
        <v>226</v>
      </c>
      <c r="G143" s="264"/>
      <c r="H143" s="264"/>
      <c r="I143" s="264"/>
      <c r="K143" s="117">
        <v>1377.254</v>
      </c>
      <c r="S143" s="115"/>
      <c r="T143" s="118"/>
      <c r="AA143" s="119"/>
      <c r="AT143" s="116" t="s">
        <v>129</v>
      </c>
      <c r="AU143" s="116" t="s">
        <v>79</v>
      </c>
      <c r="AV143" s="120" t="s">
        <v>79</v>
      </c>
      <c r="AW143" s="120" t="s">
        <v>94</v>
      </c>
      <c r="AX143" s="120" t="s">
        <v>22</v>
      </c>
      <c r="AY143" s="116" t="s">
        <v>116</v>
      </c>
    </row>
    <row r="144" spans="2:65" s="6" customFormat="1" ht="15.75" customHeight="1">
      <c r="B144" s="21"/>
      <c r="C144" s="105" t="s">
        <v>227</v>
      </c>
      <c r="D144" s="105" t="s">
        <v>117</v>
      </c>
      <c r="E144" s="106" t="s">
        <v>228</v>
      </c>
      <c r="F144" s="259" t="s">
        <v>229</v>
      </c>
      <c r="G144" s="260"/>
      <c r="H144" s="260"/>
      <c r="I144" s="260"/>
      <c r="J144" s="108" t="s">
        <v>120</v>
      </c>
      <c r="K144" s="109">
        <v>345.926</v>
      </c>
      <c r="L144" s="261"/>
      <c r="M144" s="260"/>
      <c r="N144" s="262">
        <f>ROUND($L$144*$K$144,2)</f>
        <v>0</v>
      </c>
      <c r="O144" s="260"/>
      <c r="P144" s="260"/>
      <c r="Q144" s="260"/>
      <c r="R144" s="107" t="s">
        <v>121</v>
      </c>
      <c r="S144" s="21"/>
      <c r="T144" s="110"/>
      <c r="U144" s="111" t="s">
        <v>41</v>
      </c>
      <c r="X144" s="112">
        <v>0</v>
      </c>
      <c r="Y144" s="112">
        <f>$X$144*$K$144</f>
        <v>0</v>
      </c>
      <c r="Z144" s="112">
        <v>0</v>
      </c>
      <c r="AA144" s="113">
        <f>$Z$144*$K$144</f>
        <v>0</v>
      </c>
      <c r="AR144" s="73" t="s">
        <v>122</v>
      </c>
      <c r="AT144" s="73" t="s">
        <v>117</v>
      </c>
      <c r="AU144" s="73" t="s">
        <v>79</v>
      </c>
      <c r="AY144" s="6" t="s">
        <v>116</v>
      </c>
      <c r="BE144" s="114">
        <f>IF($U$144="základní",$N$144,0)</f>
        <v>0</v>
      </c>
      <c r="BF144" s="114">
        <f>IF($U$144="snížená",$N$144,0)</f>
        <v>0</v>
      </c>
      <c r="BG144" s="114">
        <f>IF($U$144="zákl. přenesená",$N$144,0)</f>
        <v>0</v>
      </c>
      <c r="BH144" s="114">
        <f>IF($U$144="sníž. přenesená",$N$144,0)</f>
        <v>0</v>
      </c>
      <c r="BI144" s="114">
        <f>IF($U$144="nulová",$N$144,0)</f>
        <v>0</v>
      </c>
      <c r="BJ144" s="73" t="s">
        <v>22</v>
      </c>
      <c r="BK144" s="114">
        <f>ROUND($L$144*$K$144,2)</f>
        <v>0</v>
      </c>
      <c r="BL144" s="73" t="s">
        <v>122</v>
      </c>
      <c r="BM144" s="73" t="s">
        <v>230</v>
      </c>
    </row>
    <row r="145" spans="2:47" s="6" customFormat="1" ht="16.5" customHeight="1">
      <c r="B145" s="21"/>
      <c r="F145" s="251" t="s">
        <v>182</v>
      </c>
      <c r="G145" s="145"/>
      <c r="H145" s="145"/>
      <c r="I145" s="145"/>
      <c r="J145" s="145"/>
      <c r="K145" s="145"/>
      <c r="L145" s="145"/>
      <c r="M145" s="145"/>
      <c r="N145" s="145"/>
      <c r="O145" s="145"/>
      <c r="P145" s="145"/>
      <c r="Q145" s="145"/>
      <c r="R145" s="145"/>
      <c r="S145" s="21"/>
      <c r="T145" s="46"/>
      <c r="AA145" s="47"/>
      <c r="AT145" s="6" t="s">
        <v>125</v>
      </c>
      <c r="AU145" s="6" t="s">
        <v>79</v>
      </c>
    </row>
    <row r="146" spans="2:51" s="6" customFormat="1" ht="15.75" customHeight="1">
      <c r="B146" s="115"/>
      <c r="E146" s="116"/>
      <c r="F146" s="263" t="s">
        <v>231</v>
      </c>
      <c r="G146" s="264"/>
      <c r="H146" s="264"/>
      <c r="I146" s="264"/>
      <c r="K146" s="117">
        <v>345.926</v>
      </c>
      <c r="S146" s="115"/>
      <c r="T146" s="118"/>
      <c r="AA146" s="119"/>
      <c r="AT146" s="116" t="s">
        <v>129</v>
      </c>
      <c r="AU146" s="116" t="s">
        <v>79</v>
      </c>
      <c r="AV146" s="120" t="s">
        <v>79</v>
      </c>
      <c r="AW146" s="120" t="s">
        <v>94</v>
      </c>
      <c r="AX146" s="120" t="s">
        <v>22</v>
      </c>
      <c r="AY146" s="116" t="s">
        <v>116</v>
      </c>
    </row>
    <row r="147" spans="2:65" s="6" customFormat="1" ht="15.75" customHeight="1">
      <c r="B147" s="21"/>
      <c r="C147" s="105" t="s">
        <v>232</v>
      </c>
      <c r="D147" s="105" t="s">
        <v>117</v>
      </c>
      <c r="E147" s="106" t="s">
        <v>233</v>
      </c>
      <c r="F147" s="259" t="s">
        <v>234</v>
      </c>
      <c r="G147" s="260"/>
      <c r="H147" s="260"/>
      <c r="I147" s="260"/>
      <c r="J147" s="108" t="s">
        <v>120</v>
      </c>
      <c r="K147" s="109">
        <v>688.627</v>
      </c>
      <c r="L147" s="261"/>
      <c r="M147" s="260"/>
      <c r="N147" s="262">
        <f>ROUND($L$147*$K$147,2)</f>
        <v>0</v>
      </c>
      <c r="O147" s="260"/>
      <c r="P147" s="260"/>
      <c r="Q147" s="260"/>
      <c r="R147" s="107" t="s">
        <v>121</v>
      </c>
      <c r="S147" s="21"/>
      <c r="T147" s="110"/>
      <c r="U147" s="111" t="s">
        <v>41</v>
      </c>
      <c r="X147" s="112">
        <v>0</v>
      </c>
      <c r="Y147" s="112">
        <f>$X$147*$K$147</f>
        <v>0</v>
      </c>
      <c r="Z147" s="112">
        <v>0</v>
      </c>
      <c r="AA147" s="113">
        <f>$Z$147*$K$147</f>
        <v>0</v>
      </c>
      <c r="AR147" s="73" t="s">
        <v>122</v>
      </c>
      <c r="AT147" s="73" t="s">
        <v>117</v>
      </c>
      <c r="AU147" s="73" t="s">
        <v>79</v>
      </c>
      <c r="AY147" s="6" t="s">
        <v>116</v>
      </c>
      <c r="BE147" s="114">
        <f>IF($U$147="základní",$N$147,0)</f>
        <v>0</v>
      </c>
      <c r="BF147" s="114">
        <f>IF($U$147="snížená",$N$147,0)</f>
        <v>0</v>
      </c>
      <c r="BG147" s="114">
        <f>IF($U$147="zákl. přenesená",$N$147,0)</f>
        <v>0</v>
      </c>
      <c r="BH147" s="114">
        <f>IF($U$147="sníž. přenesená",$N$147,0)</f>
        <v>0</v>
      </c>
      <c r="BI147" s="114">
        <f>IF($U$147="nulová",$N$147,0)</f>
        <v>0</v>
      </c>
      <c r="BJ147" s="73" t="s">
        <v>22</v>
      </c>
      <c r="BK147" s="114">
        <f>ROUND($L$147*$K$147,2)</f>
        <v>0</v>
      </c>
      <c r="BL147" s="73" t="s">
        <v>122</v>
      </c>
      <c r="BM147" s="73" t="s">
        <v>235</v>
      </c>
    </row>
    <row r="148" spans="2:47" s="6" customFormat="1" ht="16.5" customHeight="1">
      <c r="B148" s="21"/>
      <c r="F148" s="251" t="s">
        <v>236</v>
      </c>
      <c r="G148" s="145"/>
      <c r="H148" s="145"/>
      <c r="I148" s="145"/>
      <c r="J148" s="145"/>
      <c r="K148" s="145"/>
      <c r="L148" s="145"/>
      <c r="M148" s="145"/>
      <c r="N148" s="145"/>
      <c r="O148" s="145"/>
      <c r="P148" s="145"/>
      <c r="Q148" s="145"/>
      <c r="R148" s="145"/>
      <c r="S148" s="21"/>
      <c r="T148" s="46"/>
      <c r="AA148" s="47"/>
      <c r="AT148" s="6" t="s">
        <v>125</v>
      </c>
      <c r="AU148" s="6" t="s">
        <v>79</v>
      </c>
    </row>
    <row r="149" spans="2:51" s="6" customFormat="1" ht="15.75" customHeight="1">
      <c r="B149" s="115"/>
      <c r="E149" s="116"/>
      <c r="F149" s="263" t="s">
        <v>237</v>
      </c>
      <c r="G149" s="264"/>
      <c r="H149" s="264"/>
      <c r="I149" s="264"/>
      <c r="K149" s="117">
        <v>688.627</v>
      </c>
      <c r="S149" s="115"/>
      <c r="T149" s="118"/>
      <c r="AA149" s="119"/>
      <c r="AT149" s="116" t="s">
        <v>129</v>
      </c>
      <c r="AU149" s="116" t="s">
        <v>79</v>
      </c>
      <c r="AV149" s="120" t="s">
        <v>79</v>
      </c>
      <c r="AW149" s="120" t="s">
        <v>94</v>
      </c>
      <c r="AX149" s="120" t="s">
        <v>22</v>
      </c>
      <c r="AY149" s="116" t="s">
        <v>116</v>
      </c>
    </row>
    <row r="150" spans="2:65" s="6" customFormat="1" ht="15.75" customHeight="1">
      <c r="B150" s="21"/>
      <c r="C150" s="105" t="s">
        <v>9</v>
      </c>
      <c r="D150" s="105" t="s">
        <v>117</v>
      </c>
      <c r="E150" s="106" t="s">
        <v>238</v>
      </c>
      <c r="F150" s="259" t="s">
        <v>239</v>
      </c>
      <c r="G150" s="260"/>
      <c r="H150" s="260"/>
      <c r="I150" s="260"/>
      <c r="J150" s="108" t="s">
        <v>120</v>
      </c>
      <c r="K150" s="109">
        <v>172.963</v>
      </c>
      <c r="L150" s="261"/>
      <c r="M150" s="260"/>
      <c r="N150" s="262">
        <f>ROUND($L$150*$K$150,2)</f>
        <v>0</v>
      </c>
      <c r="O150" s="260"/>
      <c r="P150" s="260"/>
      <c r="Q150" s="260"/>
      <c r="R150" s="107"/>
      <c r="S150" s="21"/>
      <c r="T150" s="110"/>
      <c r="U150" s="111" t="s">
        <v>41</v>
      </c>
      <c r="X150" s="112">
        <v>0</v>
      </c>
      <c r="Y150" s="112">
        <f>$X$150*$K$150</f>
        <v>0</v>
      </c>
      <c r="Z150" s="112">
        <v>0</v>
      </c>
      <c r="AA150" s="113">
        <f>$Z$150*$K$150</f>
        <v>0</v>
      </c>
      <c r="AR150" s="73" t="s">
        <v>122</v>
      </c>
      <c r="AT150" s="73" t="s">
        <v>117</v>
      </c>
      <c r="AU150" s="73" t="s">
        <v>79</v>
      </c>
      <c r="AY150" s="6" t="s">
        <v>116</v>
      </c>
      <c r="BE150" s="114">
        <f>IF($U$150="základní",$N$150,0)</f>
        <v>0</v>
      </c>
      <c r="BF150" s="114">
        <f>IF($U$150="snížená",$N$150,0)</f>
        <v>0</v>
      </c>
      <c r="BG150" s="114">
        <f>IF($U$150="zákl. přenesená",$N$150,0)</f>
        <v>0</v>
      </c>
      <c r="BH150" s="114">
        <f>IF($U$150="sníž. přenesená",$N$150,0)</f>
        <v>0</v>
      </c>
      <c r="BI150" s="114">
        <f>IF($U$150="nulová",$N$150,0)</f>
        <v>0</v>
      </c>
      <c r="BJ150" s="73" t="s">
        <v>22</v>
      </c>
      <c r="BK150" s="114">
        <f>ROUND($L$150*$K$150,2)</f>
        <v>0</v>
      </c>
      <c r="BL150" s="73" t="s">
        <v>122</v>
      </c>
      <c r="BM150" s="73" t="s">
        <v>240</v>
      </c>
    </row>
    <row r="151" spans="2:47" s="6" customFormat="1" ht="16.5" customHeight="1">
      <c r="B151" s="21"/>
      <c r="F151" s="251" t="s">
        <v>183</v>
      </c>
      <c r="G151" s="145"/>
      <c r="H151" s="145"/>
      <c r="I151" s="145"/>
      <c r="J151" s="145"/>
      <c r="K151" s="145"/>
      <c r="L151" s="145"/>
      <c r="M151" s="145"/>
      <c r="N151" s="145"/>
      <c r="O151" s="145"/>
      <c r="P151" s="145"/>
      <c r="Q151" s="145"/>
      <c r="R151" s="145"/>
      <c r="S151" s="21"/>
      <c r="T151" s="46"/>
      <c r="AA151" s="47"/>
      <c r="AT151" s="6" t="s">
        <v>125</v>
      </c>
      <c r="AU151" s="6" t="s">
        <v>79</v>
      </c>
    </row>
    <row r="152" spans="2:51" s="6" customFormat="1" ht="27" customHeight="1">
      <c r="B152" s="115"/>
      <c r="E152" s="116"/>
      <c r="F152" s="263" t="s">
        <v>241</v>
      </c>
      <c r="G152" s="264"/>
      <c r="H152" s="264"/>
      <c r="I152" s="264"/>
      <c r="K152" s="117">
        <v>10.875</v>
      </c>
      <c r="S152" s="115"/>
      <c r="T152" s="118"/>
      <c r="AA152" s="119"/>
      <c r="AT152" s="116" t="s">
        <v>129</v>
      </c>
      <c r="AU152" s="116" t="s">
        <v>79</v>
      </c>
      <c r="AV152" s="120" t="s">
        <v>79</v>
      </c>
      <c r="AW152" s="120" t="s">
        <v>94</v>
      </c>
      <c r="AX152" s="120" t="s">
        <v>71</v>
      </c>
      <c r="AY152" s="116" t="s">
        <v>116</v>
      </c>
    </row>
    <row r="153" spans="2:51" s="6" customFormat="1" ht="15.75" customHeight="1">
      <c r="B153" s="115"/>
      <c r="E153" s="116"/>
      <c r="F153" s="263" t="s">
        <v>242</v>
      </c>
      <c r="G153" s="264"/>
      <c r="H153" s="264"/>
      <c r="I153" s="264"/>
      <c r="K153" s="117">
        <v>6.7</v>
      </c>
      <c r="S153" s="115"/>
      <c r="T153" s="118"/>
      <c r="AA153" s="119"/>
      <c r="AT153" s="116" t="s">
        <v>129</v>
      </c>
      <c r="AU153" s="116" t="s">
        <v>79</v>
      </c>
      <c r="AV153" s="120" t="s">
        <v>79</v>
      </c>
      <c r="AW153" s="120" t="s">
        <v>94</v>
      </c>
      <c r="AX153" s="120" t="s">
        <v>71</v>
      </c>
      <c r="AY153" s="116" t="s">
        <v>116</v>
      </c>
    </row>
    <row r="154" spans="2:51" s="6" customFormat="1" ht="15.75" customHeight="1">
      <c r="B154" s="115"/>
      <c r="E154" s="116"/>
      <c r="F154" s="263" t="s">
        <v>243</v>
      </c>
      <c r="G154" s="264"/>
      <c r="H154" s="264"/>
      <c r="I154" s="264"/>
      <c r="K154" s="117">
        <v>21.813</v>
      </c>
      <c r="S154" s="115"/>
      <c r="T154" s="118"/>
      <c r="AA154" s="119"/>
      <c r="AT154" s="116" t="s">
        <v>129</v>
      </c>
      <c r="AU154" s="116" t="s">
        <v>79</v>
      </c>
      <c r="AV154" s="120" t="s">
        <v>79</v>
      </c>
      <c r="AW154" s="120" t="s">
        <v>94</v>
      </c>
      <c r="AX154" s="120" t="s">
        <v>71</v>
      </c>
      <c r="AY154" s="116" t="s">
        <v>116</v>
      </c>
    </row>
    <row r="155" spans="2:51" s="6" customFormat="1" ht="15.75" customHeight="1">
      <c r="B155" s="115"/>
      <c r="E155" s="116"/>
      <c r="F155" s="263" t="s">
        <v>244</v>
      </c>
      <c r="G155" s="264"/>
      <c r="H155" s="264"/>
      <c r="I155" s="264"/>
      <c r="K155" s="117">
        <v>31.7</v>
      </c>
      <c r="S155" s="115"/>
      <c r="T155" s="118"/>
      <c r="AA155" s="119"/>
      <c r="AT155" s="116" t="s">
        <v>129</v>
      </c>
      <c r="AU155" s="116" t="s">
        <v>79</v>
      </c>
      <c r="AV155" s="120" t="s">
        <v>79</v>
      </c>
      <c r="AW155" s="120" t="s">
        <v>94</v>
      </c>
      <c r="AX155" s="120" t="s">
        <v>71</v>
      </c>
      <c r="AY155" s="116" t="s">
        <v>116</v>
      </c>
    </row>
    <row r="156" spans="2:51" s="6" customFormat="1" ht="15.75" customHeight="1">
      <c r="B156" s="115"/>
      <c r="E156" s="116"/>
      <c r="F156" s="263" t="s">
        <v>245</v>
      </c>
      <c r="G156" s="264"/>
      <c r="H156" s="264"/>
      <c r="I156" s="264"/>
      <c r="K156" s="117">
        <v>27.1</v>
      </c>
      <c r="S156" s="115"/>
      <c r="T156" s="118"/>
      <c r="AA156" s="119"/>
      <c r="AT156" s="116" t="s">
        <v>129</v>
      </c>
      <c r="AU156" s="116" t="s">
        <v>79</v>
      </c>
      <c r="AV156" s="120" t="s">
        <v>79</v>
      </c>
      <c r="AW156" s="120" t="s">
        <v>94</v>
      </c>
      <c r="AX156" s="120" t="s">
        <v>71</v>
      </c>
      <c r="AY156" s="116" t="s">
        <v>116</v>
      </c>
    </row>
    <row r="157" spans="2:51" s="6" customFormat="1" ht="15.75" customHeight="1">
      <c r="B157" s="115"/>
      <c r="E157" s="116"/>
      <c r="F157" s="263" t="s">
        <v>246</v>
      </c>
      <c r="G157" s="264"/>
      <c r="H157" s="264"/>
      <c r="I157" s="264"/>
      <c r="K157" s="117">
        <v>26.3</v>
      </c>
      <c r="S157" s="115"/>
      <c r="T157" s="118"/>
      <c r="AA157" s="119"/>
      <c r="AT157" s="116" t="s">
        <v>129</v>
      </c>
      <c r="AU157" s="116" t="s">
        <v>79</v>
      </c>
      <c r="AV157" s="120" t="s">
        <v>79</v>
      </c>
      <c r="AW157" s="120" t="s">
        <v>94</v>
      </c>
      <c r="AX157" s="120" t="s">
        <v>71</v>
      </c>
      <c r="AY157" s="116" t="s">
        <v>116</v>
      </c>
    </row>
    <row r="158" spans="2:51" s="6" customFormat="1" ht="15.75" customHeight="1">
      <c r="B158" s="115"/>
      <c r="E158" s="116"/>
      <c r="F158" s="263" t="s">
        <v>247</v>
      </c>
      <c r="G158" s="264"/>
      <c r="H158" s="264"/>
      <c r="I158" s="264"/>
      <c r="K158" s="117">
        <v>48.475</v>
      </c>
      <c r="S158" s="115"/>
      <c r="T158" s="118"/>
      <c r="AA158" s="119"/>
      <c r="AT158" s="116" t="s">
        <v>129</v>
      </c>
      <c r="AU158" s="116" t="s">
        <v>79</v>
      </c>
      <c r="AV158" s="120" t="s">
        <v>79</v>
      </c>
      <c r="AW158" s="120" t="s">
        <v>94</v>
      </c>
      <c r="AX158" s="120" t="s">
        <v>71</v>
      </c>
      <c r="AY158" s="116" t="s">
        <v>116</v>
      </c>
    </row>
    <row r="159" spans="2:51" s="6" customFormat="1" ht="15.75" customHeight="1">
      <c r="B159" s="121"/>
      <c r="E159" s="122"/>
      <c r="F159" s="257" t="s">
        <v>143</v>
      </c>
      <c r="G159" s="258"/>
      <c r="H159" s="258"/>
      <c r="I159" s="258"/>
      <c r="K159" s="123">
        <v>172.963</v>
      </c>
      <c r="S159" s="121"/>
      <c r="T159" s="124"/>
      <c r="AA159" s="125"/>
      <c r="AT159" s="122" t="s">
        <v>129</v>
      </c>
      <c r="AU159" s="122" t="s">
        <v>79</v>
      </c>
      <c r="AV159" s="126" t="s">
        <v>122</v>
      </c>
      <c r="AW159" s="126" t="s">
        <v>94</v>
      </c>
      <c r="AX159" s="126" t="s">
        <v>22</v>
      </c>
      <c r="AY159" s="122" t="s">
        <v>116</v>
      </c>
    </row>
    <row r="160" spans="2:65" s="6" customFormat="1" ht="15.75" customHeight="1">
      <c r="B160" s="21"/>
      <c r="C160" s="105" t="s">
        <v>248</v>
      </c>
      <c r="D160" s="105" t="s">
        <v>117</v>
      </c>
      <c r="E160" s="106" t="s">
        <v>249</v>
      </c>
      <c r="F160" s="259" t="s">
        <v>250</v>
      </c>
      <c r="G160" s="260"/>
      <c r="H160" s="260"/>
      <c r="I160" s="260"/>
      <c r="J160" s="108" t="s">
        <v>120</v>
      </c>
      <c r="K160" s="109">
        <v>688.627</v>
      </c>
      <c r="L160" s="261"/>
      <c r="M160" s="260"/>
      <c r="N160" s="262">
        <f>ROUND($L$160*$K$160,2)</f>
        <v>0</v>
      </c>
      <c r="O160" s="260"/>
      <c r="P160" s="260"/>
      <c r="Q160" s="260"/>
      <c r="R160" s="107"/>
      <c r="S160" s="21"/>
      <c r="T160" s="110"/>
      <c r="U160" s="111" t="s">
        <v>41</v>
      </c>
      <c r="X160" s="112">
        <v>0</v>
      </c>
      <c r="Y160" s="112">
        <f>$X$160*$K$160</f>
        <v>0</v>
      </c>
      <c r="Z160" s="112">
        <v>0</v>
      </c>
      <c r="AA160" s="113">
        <f>$Z$160*$K$160</f>
        <v>0</v>
      </c>
      <c r="AR160" s="73" t="s">
        <v>122</v>
      </c>
      <c r="AT160" s="73" t="s">
        <v>117</v>
      </c>
      <c r="AU160" s="73" t="s">
        <v>79</v>
      </c>
      <c r="AY160" s="6" t="s">
        <v>116</v>
      </c>
      <c r="BE160" s="114">
        <f>IF($U$160="základní",$N$160,0)</f>
        <v>0</v>
      </c>
      <c r="BF160" s="114">
        <f>IF($U$160="snížená",$N$160,0)</f>
        <v>0</v>
      </c>
      <c r="BG160" s="114">
        <f>IF($U$160="zákl. přenesená",$N$160,0)</f>
        <v>0</v>
      </c>
      <c r="BH160" s="114">
        <f>IF($U$160="sníž. přenesená",$N$160,0)</f>
        <v>0</v>
      </c>
      <c r="BI160" s="114">
        <f>IF($U$160="nulová",$N$160,0)</f>
        <v>0</v>
      </c>
      <c r="BJ160" s="73" t="s">
        <v>22</v>
      </c>
      <c r="BK160" s="114">
        <f>ROUND($L$160*$K$160,2)</f>
        <v>0</v>
      </c>
      <c r="BL160" s="73" t="s">
        <v>122</v>
      </c>
      <c r="BM160" s="73" t="s">
        <v>251</v>
      </c>
    </row>
    <row r="161" spans="2:47" s="6" customFormat="1" ht="16.5" customHeight="1">
      <c r="B161" s="21"/>
      <c r="F161" s="251" t="s">
        <v>184</v>
      </c>
      <c r="G161" s="145"/>
      <c r="H161" s="145"/>
      <c r="I161" s="145"/>
      <c r="J161" s="145"/>
      <c r="K161" s="145"/>
      <c r="L161" s="145"/>
      <c r="M161" s="145"/>
      <c r="N161" s="145"/>
      <c r="O161" s="145"/>
      <c r="P161" s="145"/>
      <c r="Q161" s="145"/>
      <c r="R161" s="145"/>
      <c r="S161" s="21"/>
      <c r="T161" s="46"/>
      <c r="AA161" s="47"/>
      <c r="AT161" s="6" t="s">
        <v>125</v>
      </c>
      <c r="AU161" s="6" t="s">
        <v>79</v>
      </c>
    </row>
    <row r="162" spans="2:51" s="6" customFormat="1" ht="15.75" customHeight="1">
      <c r="B162" s="115"/>
      <c r="E162" s="116"/>
      <c r="F162" s="263" t="s">
        <v>237</v>
      </c>
      <c r="G162" s="264"/>
      <c r="H162" s="264"/>
      <c r="I162" s="264"/>
      <c r="K162" s="117">
        <v>688.627</v>
      </c>
      <c r="S162" s="115"/>
      <c r="T162" s="118"/>
      <c r="AA162" s="119"/>
      <c r="AT162" s="116" t="s">
        <v>129</v>
      </c>
      <c r="AU162" s="116" t="s">
        <v>79</v>
      </c>
      <c r="AV162" s="120" t="s">
        <v>79</v>
      </c>
      <c r="AW162" s="120" t="s">
        <v>94</v>
      </c>
      <c r="AX162" s="120" t="s">
        <v>22</v>
      </c>
      <c r="AY162" s="116" t="s">
        <v>116</v>
      </c>
    </row>
    <row r="163" spans="2:65" s="6" customFormat="1" ht="27" customHeight="1">
      <c r="B163" s="21"/>
      <c r="C163" s="105" t="s">
        <v>252</v>
      </c>
      <c r="D163" s="105" t="s">
        <v>117</v>
      </c>
      <c r="E163" s="106" t="s">
        <v>253</v>
      </c>
      <c r="F163" s="259" t="s">
        <v>254</v>
      </c>
      <c r="G163" s="260"/>
      <c r="H163" s="260"/>
      <c r="I163" s="260"/>
      <c r="J163" s="108" t="s">
        <v>120</v>
      </c>
      <c r="K163" s="109">
        <v>172.963</v>
      </c>
      <c r="L163" s="261"/>
      <c r="M163" s="260"/>
      <c r="N163" s="262">
        <f>ROUND($L$163*$K$163,2)</f>
        <v>0</v>
      </c>
      <c r="O163" s="260"/>
      <c r="P163" s="260"/>
      <c r="Q163" s="260"/>
      <c r="R163" s="107" t="s">
        <v>121</v>
      </c>
      <c r="S163" s="21"/>
      <c r="T163" s="110"/>
      <c r="U163" s="111" t="s">
        <v>41</v>
      </c>
      <c r="X163" s="112">
        <v>0</v>
      </c>
      <c r="Y163" s="112">
        <f>$X$163*$K$163</f>
        <v>0</v>
      </c>
      <c r="Z163" s="112">
        <v>0</v>
      </c>
      <c r="AA163" s="113">
        <f>$Z$163*$K$163</f>
        <v>0</v>
      </c>
      <c r="AR163" s="73" t="s">
        <v>122</v>
      </c>
      <c r="AT163" s="73" t="s">
        <v>117</v>
      </c>
      <c r="AU163" s="73" t="s">
        <v>79</v>
      </c>
      <c r="AY163" s="6" t="s">
        <v>116</v>
      </c>
      <c r="BE163" s="114">
        <f>IF($U$163="základní",$N$163,0)</f>
        <v>0</v>
      </c>
      <c r="BF163" s="114">
        <f>IF($U$163="snížená",$N$163,0)</f>
        <v>0</v>
      </c>
      <c r="BG163" s="114">
        <f>IF($U$163="zákl. přenesená",$N$163,0)</f>
        <v>0</v>
      </c>
      <c r="BH163" s="114">
        <f>IF($U$163="sníž. přenesená",$N$163,0)</f>
        <v>0</v>
      </c>
      <c r="BI163" s="114">
        <f>IF($U$163="nulová",$N$163,0)</f>
        <v>0</v>
      </c>
      <c r="BJ163" s="73" t="s">
        <v>22</v>
      </c>
      <c r="BK163" s="114">
        <f>ROUND($L$163*$K$163,2)</f>
        <v>0</v>
      </c>
      <c r="BL163" s="73" t="s">
        <v>122</v>
      </c>
      <c r="BM163" s="73" t="s">
        <v>255</v>
      </c>
    </row>
    <row r="164" spans="2:47" s="6" customFormat="1" ht="16.5" customHeight="1">
      <c r="B164" s="21"/>
      <c r="F164" s="251" t="s">
        <v>256</v>
      </c>
      <c r="G164" s="145"/>
      <c r="H164" s="145"/>
      <c r="I164" s="145"/>
      <c r="J164" s="145"/>
      <c r="K164" s="145"/>
      <c r="L164" s="145"/>
      <c r="M164" s="145"/>
      <c r="N164" s="145"/>
      <c r="O164" s="145"/>
      <c r="P164" s="145"/>
      <c r="Q164" s="145"/>
      <c r="R164" s="145"/>
      <c r="S164" s="21"/>
      <c r="T164" s="46"/>
      <c r="AA164" s="47"/>
      <c r="AT164" s="6" t="s">
        <v>125</v>
      </c>
      <c r="AU164" s="6" t="s">
        <v>79</v>
      </c>
    </row>
    <row r="165" spans="2:47" s="6" customFormat="1" ht="85.5" customHeight="1">
      <c r="B165" s="21"/>
      <c r="F165" s="252" t="s">
        <v>257</v>
      </c>
      <c r="G165" s="145"/>
      <c r="H165" s="145"/>
      <c r="I165" s="145"/>
      <c r="J165" s="145"/>
      <c r="K165" s="145"/>
      <c r="L165" s="145"/>
      <c r="M165" s="145"/>
      <c r="N165" s="145"/>
      <c r="O165" s="145"/>
      <c r="P165" s="145"/>
      <c r="Q165" s="145"/>
      <c r="R165" s="145"/>
      <c r="S165" s="21"/>
      <c r="T165" s="46"/>
      <c r="AA165" s="47"/>
      <c r="AT165" s="6" t="s">
        <v>127</v>
      </c>
      <c r="AU165" s="6" t="s">
        <v>79</v>
      </c>
    </row>
    <row r="166" spans="2:51" s="6" customFormat="1" ht="15.75" customHeight="1">
      <c r="B166" s="115"/>
      <c r="E166" s="116"/>
      <c r="F166" s="263" t="s">
        <v>258</v>
      </c>
      <c r="G166" s="264"/>
      <c r="H166" s="264"/>
      <c r="I166" s="264"/>
      <c r="K166" s="117">
        <v>172.963</v>
      </c>
      <c r="S166" s="115"/>
      <c r="T166" s="118"/>
      <c r="AA166" s="119"/>
      <c r="AT166" s="116" t="s">
        <v>129</v>
      </c>
      <c r="AU166" s="116" t="s">
        <v>79</v>
      </c>
      <c r="AV166" s="120" t="s">
        <v>79</v>
      </c>
      <c r="AW166" s="120" t="s">
        <v>94</v>
      </c>
      <c r="AX166" s="120" t="s">
        <v>22</v>
      </c>
      <c r="AY166" s="116" t="s">
        <v>116</v>
      </c>
    </row>
    <row r="167" spans="2:65" s="6" customFormat="1" ht="27" customHeight="1">
      <c r="B167" s="21"/>
      <c r="C167" s="105" t="s">
        <v>259</v>
      </c>
      <c r="D167" s="105" t="s">
        <v>117</v>
      </c>
      <c r="E167" s="106" t="s">
        <v>260</v>
      </c>
      <c r="F167" s="259" t="s">
        <v>261</v>
      </c>
      <c r="G167" s="260"/>
      <c r="H167" s="260"/>
      <c r="I167" s="260"/>
      <c r="J167" s="108" t="s">
        <v>120</v>
      </c>
      <c r="K167" s="109">
        <v>172.963</v>
      </c>
      <c r="L167" s="261"/>
      <c r="M167" s="260"/>
      <c r="N167" s="262">
        <f>ROUND($L$167*$K$167,2)</f>
        <v>0</v>
      </c>
      <c r="O167" s="260"/>
      <c r="P167" s="260"/>
      <c r="Q167" s="260"/>
      <c r="R167" s="107" t="s">
        <v>121</v>
      </c>
      <c r="S167" s="21"/>
      <c r="T167" s="110"/>
      <c r="U167" s="111" t="s">
        <v>41</v>
      </c>
      <c r="X167" s="112">
        <v>0</v>
      </c>
      <c r="Y167" s="112">
        <f>$X$167*$K$167</f>
        <v>0</v>
      </c>
      <c r="Z167" s="112">
        <v>0</v>
      </c>
      <c r="AA167" s="113">
        <f>$Z$167*$K$167</f>
        <v>0</v>
      </c>
      <c r="AR167" s="73" t="s">
        <v>122</v>
      </c>
      <c r="AT167" s="73" t="s">
        <v>117</v>
      </c>
      <c r="AU167" s="73" t="s">
        <v>79</v>
      </c>
      <c r="AY167" s="6" t="s">
        <v>116</v>
      </c>
      <c r="BE167" s="114">
        <f>IF($U$167="základní",$N$167,0)</f>
        <v>0</v>
      </c>
      <c r="BF167" s="114">
        <f>IF($U$167="snížená",$N$167,0)</f>
        <v>0</v>
      </c>
      <c r="BG167" s="114">
        <f>IF($U$167="zákl. přenesená",$N$167,0)</f>
        <v>0</v>
      </c>
      <c r="BH167" s="114">
        <f>IF($U$167="sníž. přenesená",$N$167,0)</f>
        <v>0</v>
      </c>
      <c r="BI167" s="114">
        <f>IF($U$167="nulová",$N$167,0)</f>
        <v>0</v>
      </c>
      <c r="BJ167" s="73" t="s">
        <v>22</v>
      </c>
      <c r="BK167" s="114">
        <f>ROUND($L$167*$K$167,2)</f>
        <v>0</v>
      </c>
      <c r="BL167" s="73" t="s">
        <v>122</v>
      </c>
      <c r="BM167" s="73" t="s">
        <v>262</v>
      </c>
    </row>
    <row r="168" spans="2:47" s="6" customFormat="1" ht="16.5" customHeight="1">
      <c r="B168" s="21"/>
      <c r="F168" s="251" t="s">
        <v>263</v>
      </c>
      <c r="G168" s="145"/>
      <c r="H168" s="145"/>
      <c r="I168" s="145"/>
      <c r="J168" s="145"/>
      <c r="K168" s="145"/>
      <c r="L168" s="145"/>
      <c r="M168" s="145"/>
      <c r="N168" s="145"/>
      <c r="O168" s="145"/>
      <c r="P168" s="145"/>
      <c r="Q168" s="145"/>
      <c r="R168" s="145"/>
      <c r="S168" s="21"/>
      <c r="T168" s="46"/>
      <c r="AA168" s="47"/>
      <c r="AT168" s="6" t="s">
        <v>125</v>
      </c>
      <c r="AU168" s="6" t="s">
        <v>79</v>
      </c>
    </row>
    <row r="169" spans="2:47" s="6" customFormat="1" ht="38.25" customHeight="1">
      <c r="B169" s="21"/>
      <c r="F169" s="252" t="s">
        <v>264</v>
      </c>
      <c r="G169" s="145"/>
      <c r="H169" s="145"/>
      <c r="I169" s="145"/>
      <c r="J169" s="145"/>
      <c r="K169" s="145"/>
      <c r="L169" s="145"/>
      <c r="M169" s="145"/>
      <c r="N169" s="145"/>
      <c r="O169" s="145"/>
      <c r="P169" s="145"/>
      <c r="Q169" s="145"/>
      <c r="R169" s="145"/>
      <c r="S169" s="21"/>
      <c r="T169" s="46"/>
      <c r="AA169" s="47"/>
      <c r="AT169" s="6" t="s">
        <v>127</v>
      </c>
      <c r="AU169" s="6" t="s">
        <v>79</v>
      </c>
    </row>
    <row r="170" spans="2:51" s="6" customFormat="1" ht="15.75" customHeight="1">
      <c r="B170" s="115"/>
      <c r="E170" s="116"/>
      <c r="F170" s="263" t="s">
        <v>168</v>
      </c>
      <c r="G170" s="264"/>
      <c r="H170" s="264"/>
      <c r="I170" s="264"/>
      <c r="K170" s="117">
        <v>172.963</v>
      </c>
      <c r="S170" s="115"/>
      <c r="T170" s="118"/>
      <c r="AA170" s="119"/>
      <c r="AT170" s="116" t="s">
        <v>129</v>
      </c>
      <c r="AU170" s="116" t="s">
        <v>79</v>
      </c>
      <c r="AV170" s="120" t="s">
        <v>79</v>
      </c>
      <c r="AW170" s="120" t="s">
        <v>94</v>
      </c>
      <c r="AX170" s="120" t="s">
        <v>22</v>
      </c>
      <c r="AY170" s="116" t="s">
        <v>116</v>
      </c>
    </row>
    <row r="171" spans="2:65" s="6" customFormat="1" ht="15.75" customHeight="1">
      <c r="B171" s="21"/>
      <c r="C171" s="105" t="s">
        <v>265</v>
      </c>
      <c r="D171" s="105" t="s">
        <v>117</v>
      </c>
      <c r="E171" s="106" t="s">
        <v>266</v>
      </c>
      <c r="F171" s="259" t="s">
        <v>267</v>
      </c>
      <c r="G171" s="260"/>
      <c r="H171" s="260"/>
      <c r="I171" s="260"/>
      <c r="J171" s="108" t="s">
        <v>120</v>
      </c>
      <c r="K171" s="109">
        <v>510.25</v>
      </c>
      <c r="L171" s="261"/>
      <c r="M171" s="260"/>
      <c r="N171" s="262">
        <f>ROUND($L$171*$K$171,2)</f>
        <v>0</v>
      </c>
      <c r="O171" s="260"/>
      <c r="P171" s="260"/>
      <c r="Q171" s="260"/>
      <c r="R171" s="107" t="s">
        <v>121</v>
      </c>
      <c r="S171" s="21"/>
      <c r="T171" s="110"/>
      <c r="U171" s="111" t="s">
        <v>41</v>
      </c>
      <c r="X171" s="112">
        <v>0.19695</v>
      </c>
      <c r="Y171" s="112">
        <f>$X$171*$K$171</f>
        <v>100.4937375</v>
      </c>
      <c r="Z171" s="112">
        <v>0</v>
      </c>
      <c r="AA171" s="113">
        <f>$Z$171*$K$171</f>
        <v>0</v>
      </c>
      <c r="AR171" s="73" t="s">
        <v>122</v>
      </c>
      <c r="AT171" s="73" t="s">
        <v>117</v>
      </c>
      <c r="AU171" s="73" t="s">
        <v>79</v>
      </c>
      <c r="AY171" s="6" t="s">
        <v>116</v>
      </c>
      <c r="BE171" s="114">
        <f>IF($U$171="základní",$N$171,0)</f>
        <v>0</v>
      </c>
      <c r="BF171" s="114">
        <f>IF($U$171="snížená",$N$171,0)</f>
        <v>0</v>
      </c>
      <c r="BG171" s="114">
        <f>IF($U$171="zákl. přenesená",$N$171,0)</f>
        <v>0</v>
      </c>
      <c r="BH171" s="114">
        <f>IF($U$171="sníž. přenesená",$N$171,0)</f>
        <v>0</v>
      </c>
      <c r="BI171" s="114">
        <f>IF($U$171="nulová",$N$171,0)</f>
        <v>0</v>
      </c>
      <c r="BJ171" s="73" t="s">
        <v>22</v>
      </c>
      <c r="BK171" s="114">
        <f>ROUND($L$171*$K$171,2)</f>
        <v>0</v>
      </c>
      <c r="BL171" s="73" t="s">
        <v>122</v>
      </c>
      <c r="BM171" s="73" t="s">
        <v>268</v>
      </c>
    </row>
    <row r="172" spans="2:47" s="6" customFormat="1" ht="16.5" customHeight="1">
      <c r="B172" s="21"/>
      <c r="F172" s="251" t="s">
        <v>269</v>
      </c>
      <c r="G172" s="145"/>
      <c r="H172" s="145"/>
      <c r="I172" s="145"/>
      <c r="J172" s="145"/>
      <c r="K172" s="145"/>
      <c r="L172" s="145"/>
      <c r="M172" s="145"/>
      <c r="N172" s="145"/>
      <c r="O172" s="145"/>
      <c r="P172" s="145"/>
      <c r="Q172" s="145"/>
      <c r="R172" s="145"/>
      <c r="S172" s="21"/>
      <c r="T172" s="46"/>
      <c r="AA172" s="47"/>
      <c r="AT172" s="6" t="s">
        <v>125</v>
      </c>
      <c r="AU172" s="6" t="s">
        <v>79</v>
      </c>
    </row>
    <row r="173" spans="2:47" s="6" customFormat="1" ht="97.5" customHeight="1">
      <c r="B173" s="21"/>
      <c r="F173" s="252" t="s">
        <v>270</v>
      </c>
      <c r="G173" s="145"/>
      <c r="H173" s="145"/>
      <c r="I173" s="145"/>
      <c r="J173" s="145"/>
      <c r="K173" s="145"/>
      <c r="L173" s="145"/>
      <c r="M173" s="145"/>
      <c r="N173" s="145"/>
      <c r="O173" s="145"/>
      <c r="P173" s="145"/>
      <c r="Q173" s="145"/>
      <c r="R173" s="145"/>
      <c r="S173" s="21"/>
      <c r="T173" s="46"/>
      <c r="AA173" s="47"/>
      <c r="AT173" s="6" t="s">
        <v>127</v>
      </c>
      <c r="AU173" s="6" t="s">
        <v>79</v>
      </c>
    </row>
    <row r="174" spans="2:51" s="6" customFormat="1" ht="15.75" customHeight="1">
      <c r="B174" s="115"/>
      <c r="E174" s="116"/>
      <c r="F174" s="263" t="s">
        <v>271</v>
      </c>
      <c r="G174" s="264"/>
      <c r="H174" s="264"/>
      <c r="I174" s="264"/>
      <c r="K174" s="117">
        <v>86.25</v>
      </c>
      <c r="S174" s="115"/>
      <c r="T174" s="118"/>
      <c r="AA174" s="119"/>
      <c r="AT174" s="116" t="s">
        <v>129</v>
      </c>
      <c r="AU174" s="116" t="s">
        <v>79</v>
      </c>
      <c r="AV174" s="120" t="s">
        <v>79</v>
      </c>
      <c r="AW174" s="120" t="s">
        <v>94</v>
      </c>
      <c r="AX174" s="120" t="s">
        <v>71</v>
      </c>
      <c r="AY174" s="116" t="s">
        <v>116</v>
      </c>
    </row>
    <row r="175" spans="2:51" s="6" customFormat="1" ht="15.75" customHeight="1">
      <c r="B175" s="115"/>
      <c r="E175" s="116"/>
      <c r="F175" s="263" t="s">
        <v>272</v>
      </c>
      <c r="G175" s="264"/>
      <c r="H175" s="264"/>
      <c r="I175" s="264"/>
      <c r="K175" s="117">
        <v>87.25</v>
      </c>
      <c r="S175" s="115"/>
      <c r="T175" s="118"/>
      <c r="AA175" s="119"/>
      <c r="AT175" s="116" t="s">
        <v>129</v>
      </c>
      <c r="AU175" s="116" t="s">
        <v>79</v>
      </c>
      <c r="AV175" s="120" t="s">
        <v>79</v>
      </c>
      <c r="AW175" s="120" t="s">
        <v>94</v>
      </c>
      <c r="AX175" s="120" t="s">
        <v>71</v>
      </c>
      <c r="AY175" s="116" t="s">
        <v>116</v>
      </c>
    </row>
    <row r="176" spans="2:51" s="6" customFormat="1" ht="15.75" customHeight="1">
      <c r="B176" s="115"/>
      <c r="E176" s="116"/>
      <c r="F176" s="263" t="s">
        <v>273</v>
      </c>
      <c r="G176" s="264"/>
      <c r="H176" s="264"/>
      <c r="I176" s="264"/>
      <c r="K176" s="117">
        <v>101</v>
      </c>
      <c r="S176" s="115"/>
      <c r="T176" s="118"/>
      <c r="AA176" s="119"/>
      <c r="AT176" s="116" t="s">
        <v>129</v>
      </c>
      <c r="AU176" s="116" t="s">
        <v>79</v>
      </c>
      <c r="AV176" s="120" t="s">
        <v>79</v>
      </c>
      <c r="AW176" s="120" t="s">
        <v>94</v>
      </c>
      <c r="AX176" s="120" t="s">
        <v>71</v>
      </c>
      <c r="AY176" s="116" t="s">
        <v>116</v>
      </c>
    </row>
    <row r="177" spans="2:51" s="6" customFormat="1" ht="27" customHeight="1">
      <c r="B177" s="115"/>
      <c r="E177" s="116"/>
      <c r="F177" s="263" t="s">
        <v>274</v>
      </c>
      <c r="G177" s="264"/>
      <c r="H177" s="264"/>
      <c r="I177" s="264"/>
      <c r="K177" s="117">
        <v>133.25</v>
      </c>
      <c r="S177" s="115"/>
      <c r="T177" s="118"/>
      <c r="AA177" s="119"/>
      <c r="AT177" s="116" t="s">
        <v>129</v>
      </c>
      <c r="AU177" s="116" t="s">
        <v>79</v>
      </c>
      <c r="AV177" s="120" t="s">
        <v>79</v>
      </c>
      <c r="AW177" s="120" t="s">
        <v>94</v>
      </c>
      <c r="AX177" s="120" t="s">
        <v>71</v>
      </c>
      <c r="AY177" s="116" t="s">
        <v>116</v>
      </c>
    </row>
    <row r="178" spans="2:51" s="6" customFormat="1" ht="15.75" customHeight="1">
      <c r="B178" s="115"/>
      <c r="E178" s="116"/>
      <c r="F178" s="263" t="s">
        <v>275</v>
      </c>
      <c r="G178" s="264"/>
      <c r="H178" s="264"/>
      <c r="I178" s="264"/>
      <c r="K178" s="117">
        <v>102.5</v>
      </c>
      <c r="S178" s="115"/>
      <c r="T178" s="118"/>
      <c r="AA178" s="119"/>
      <c r="AT178" s="116" t="s">
        <v>129</v>
      </c>
      <c r="AU178" s="116" t="s">
        <v>79</v>
      </c>
      <c r="AV178" s="120" t="s">
        <v>79</v>
      </c>
      <c r="AW178" s="120" t="s">
        <v>94</v>
      </c>
      <c r="AX178" s="120" t="s">
        <v>71</v>
      </c>
      <c r="AY178" s="116" t="s">
        <v>116</v>
      </c>
    </row>
    <row r="179" spans="2:51" s="6" customFormat="1" ht="15.75" customHeight="1">
      <c r="B179" s="121"/>
      <c r="E179" s="122"/>
      <c r="F179" s="257" t="s">
        <v>143</v>
      </c>
      <c r="G179" s="258"/>
      <c r="H179" s="258"/>
      <c r="I179" s="258"/>
      <c r="K179" s="123">
        <v>510.25</v>
      </c>
      <c r="S179" s="121"/>
      <c r="T179" s="124"/>
      <c r="AA179" s="125"/>
      <c r="AT179" s="122" t="s">
        <v>129</v>
      </c>
      <c r="AU179" s="122" t="s">
        <v>79</v>
      </c>
      <c r="AV179" s="126" t="s">
        <v>122</v>
      </c>
      <c r="AW179" s="126" t="s">
        <v>94</v>
      </c>
      <c r="AX179" s="126" t="s">
        <v>22</v>
      </c>
      <c r="AY179" s="122" t="s">
        <v>116</v>
      </c>
    </row>
    <row r="180" spans="2:65" s="6" customFormat="1" ht="27" customHeight="1">
      <c r="B180" s="21"/>
      <c r="C180" s="105" t="s">
        <v>276</v>
      </c>
      <c r="D180" s="105" t="s">
        <v>117</v>
      </c>
      <c r="E180" s="106" t="s">
        <v>277</v>
      </c>
      <c r="F180" s="259" t="s">
        <v>278</v>
      </c>
      <c r="G180" s="260"/>
      <c r="H180" s="260"/>
      <c r="I180" s="260"/>
      <c r="J180" s="108" t="s">
        <v>203</v>
      </c>
      <c r="K180" s="109">
        <v>84.761</v>
      </c>
      <c r="L180" s="261"/>
      <c r="M180" s="260"/>
      <c r="N180" s="262">
        <f>ROUND($L$180*$K$180,2)</f>
        <v>0</v>
      </c>
      <c r="O180" s="260"/>
      <c r="P180" s="260"/>
      <c r="Q180" s="260"/>
      <c r="R180" s="107" t="s">
        <v>121</v>
      </c>
      <c r="S180" s="21"/>
      <c r="T180" s="110"/>
      <c r="U180" s="111" t="s">
        <v>41</v>
      </c>
      <c r="X180" s="112">
        <v>1.01</v>
      </c>
      <c r="Y180" s="112">
        <f>$X$180*$K$180</f>
        <v>85.60861</v>
      </c>
      <c r="Z180" s="112">
        <v>0</v>
      </c>
      <c r="AA180" s="113">
        <f>$Z$180*$K$180</f>
        <v>0</v>
      </c>
      <c r="AR180" s="73" t="s">
        <v>122</v>
      </c>
      <c r="AT180" s="73" t="s">
        <v>117</v>
      </c>
      <c r="AU180" s="73" t="s">
        <v>79</v>
      </c>
      <c r="AY180" s="6" t="s">
        <v>116</v>
      </c>
      <c r="BE180" s="114">
        <f>IF($U$180="základní",$N$180,0)</f>
        <v>0</v>
      </c>
      <c r="BF180" s="114">
        <f>IF($U$180="snížená",$N$180,0)</f>
        <v>0</v>
      </c>
      <c r="BG180" s="114">
        <f>IF($U$180="zákl. přenesená",$N$180,0)</f>
        <v>0</v>
      </c>
      <c r="BH180" s="114">
        <f>IF($U$180="sníž. přenesená",$N$180,0)</f>
        <v>0</v>
      </c>
      <c r="BI180" s="114">
        <f>IF($U$180="nulová",$N$180,0)</f>
        <v>0</v>
      </c>
      <c r="BJ180" s="73" t="s">
        <v>22</v>
      </c>
      <c r="BK180" s="114">
        <f>ROUND($L$180*$K$180,2)</f>
        <v>0</v>
      </c>
      <c r="BL180" s="73" t="s">
        <v>122</v>
      </c>
      <c r="BM180" s="73" t="s">
        <v>279</v>
      </c>
    </row>
    <row r="181" spans="2:47" s="6" customFormat="1" ht="16.5" customHeight="1">
      <c r="B181" s="21"/>
      <c r="F181" s="251" t="s">
        <v>185</v>
      </c>
      <c r="G181" s="145"/>
      <c r="H181" s="145"/>
      <c r="I181" s="145"/>
      <c r="J181" s="145"/>
      <c r="K181" s="145"/>
      <c r="L181" s="145"/>
      <c r="M181" s="145"/>
      <c r="N181" s="145"/>
      <c r="O181" s="145"/>
      <c r="P181" s="145"/>
      <c r="Q181" s="145"/>
      <c r="R181" s="145"/>
      <c r="S181" s="21"/>
      <c r="T181" s="46"/>
      <c r="AA181" s="47"/>
      <c r="AT181" s="6" t="s">
        <v>125</v>
      </c>
      <c r="AU181" s="6" t="s">
        <v>79</v>
      </c>
    </row>
    <row r="182" spans="2:47" s="6" customFormat="1" ht="50.25" customHeight="1">
      <c r="B182" s="21"/>
      <c r="F182" s="252" t="s">
        <v>280</v>
      </c>
      <c r="G182" s="145"/>
      <c r="H182" s="145"/>
      <c r="I182" s="145"/>
      <c r="J182" s="145"/>
      <c r="K182" s="145"/>
      <c r="L182" s="145"/>
      <c r="M182" s="145"/>
      <c r="N182" s="145"/>
      <c r="O182" s="145"/>
      <c r="P182" s="145"/>
      <c r="Q182" s="145"/>
      <c r="R182" s="145"/>
      <c r="S182" s="21"/>
      <c r="T182" s="46"/>
      <c r="AA182" s="47"/>
      <c r="AT182" s="6" t="s">
        <v>127</v>
      </c>
      <c r="AU182" s="6" t="s">
        <v>79</v>
      </c>
    </row>
    <row r="183" spans="2:51" s="6" customFormat="1" ht="15.75" customHeight="1">
      <c r="B183" s="115"/>
      <c r="E183" s="116"/>
      <c r="F183" s="263" t="s">
        <v>281</v>
      </c>
      <c r="G183" s="264"/>
      <c r="H183" s="264"/>
      <c r="I183" s="264"/>
      <c r="K183" s="117">
        <v>84.761</v>
      </c>
      <c r="S183" s="115"/>
      <c r="T183" s="118"/>
      <c r="AA183" s="119"/>
      <c r="AT183" s="116" t="s">
        <v>129</v>
      </c>
      <c r="AU183" s="116" t="s">
        <v>79</v>
      </c>
      <c r="AV183" s="120" t="s">
        <v>79</v>
      </c>
      <c r="AW183" s="120" t="s">
        <v>94</v>
      </c>
      <c r="AX183" s="120" t="s">
        <v>22</v>
      </c>
      <c r="AY183" s="116" t="s">
        <v>116</v>
      </c>
    </row>
    <row r="184" spans="2:65" s="6" customFormat="1" ht="27" customHeight="1">
      <c r="B184" s="21"/>
      <c r="C184" s="105" t="s">
        <v>8</v>
      </c>
      <c r="D184" s="105" t="s">
        <v>117</v>
      </c>
      <c r="E184" s="106" t="s">
        <v>282</v>
      </c>
      <c r="F184" s="259" t="s">
        <v>283</v>
      </c>
      <c r="G184" s="260"/>
      <c r="H184" s="260"/>
      <c r="I184" s="260"/>
      <c r="J184" s="108" t="s">
        <v>284</v>
      </c>
      <c r="K184" s="109">
        <v>200</v>
      </c>
      <c r="L184" s="261"/>
      <c r="M184" s="260"/>
      <c r="N184" s="262">
        <f>ROUND($L$184*$K$184,2)</f>
        <v>0</v>
      </c>
      <c r="O184" s="260"/>
      <c r="P184" s="260"/>
      <c r="Q184" s="260"/>
      <c r="R184" s="107" t="s">
        <v>121</v>
      </c>
      <c r="S184" s="21"/>
      <c r="T184" s="110"/>
      <c r="U184" s="111" t="s">
        <v>41</v>
      </c>
      <c r="X184" s="112">
        <v>0.00282</v>
      </c>
      <c r="Y184" s="112">
        <f>$X$184*$K$184</f>
        <v>0.5640000000000001</v>
      </c>
      <c r="Z184" s="112">
        <v>0</v>
      </c>
      <c r="AA184" s="113">
        <f>$Z$184*$K$184</f>
        <v>0</v>
      </c>
      <c r="AR184" s="73" t="s">
        <v>122</v>
      </c>
      <c r="AT184" s="73" t="s">
        <v>117</v>
      </c>
      <c r="AU184" s="73" t="s">
        <v>79</v>
      </c>
      <c r="AY184" s="6" t="s">
        <v>116</v>
      </c>
      <c r="BE184" s="114">
        <f>IF($U$184="základní",$N$184,0)</f>
        <v>0</v>
      </c>
      <c r="BF184" s="114">
        <f>IF($U$184="snížená",$N$184,0)</f>
        <v>0</v>
      </c>
      <c r="BG184" s="114">
        <f>IF($U$184="zákl. přenesená",$N$184,0)</f>
        <v>0</v>
      </c>
      <c r="BH184" s="114">
        <f>IF($U$184="sníž. přenesená",$N$184,0)</f>
        <v>0</v>
      </c>
      <c r="BI184" s="114">
        <f>IF($U$184="nulová",$N$184,0)</f>
        <v>0</v>
      </c>
      <c r="BJ184" s="73" t="s">
        <v>22</v>
      </c>
      <c r="BK184" s="114">
        <f>ROUND($L$184*$K$184,2)</f>
        <v>0</v>
      </c>
      <c r="BL184" s="73" t="s">
        <v>122</v>
      </c>
      <c r="BM184" s="73" t="s">
        <v>285</v>
      </c>
    </row>
    <row r="185" spans="2:47" s="6" customFormat="1" ht="16.5" customHeight="1">
      <c r="B185" s="21"/>
      <c r="F185" s="251" t="s">
        <v>286</v>
      </c>
      <c r="G185" s="145"/>
      <c r="H185" s="145"/>
      <c r="I185" s="145"/>
      <c r="J185" s="145"/>
      <c r="K185" s="145"/>
      <c r="L185" s="145"/>
      <c r="M185" s="145"/>
      <c r="N185" s="145"/>
      <c r="O185" s="145"/>
      <c r="P185" s="145"/>
      <c r="Q185" s="145"/>
      <c r="R185" s="145"/>
      <c r="S185" s="21"/>
      <c r="T185" s="46"/>
      <c r="AA185" s="47"/>
      <c r="AT185" s="6" t="s">
        <v>125</v>
      </c>
      <c r="AU185" s="6" t="s">
        <v>79</v>
      </c>
    </row>
    <row r="186" spans="2:47" s="6" customFormat="1" ht="97.5" customHeight="1">
      <c r="B186" s="21"/>
      <c r="F186" s="252" t="s">
        <v>287</v>
      </c>
      <c r="G186" s="145"/>
      <c r="H186" s="145"/>
      <c r="I186" s="145"/>
      <c r="J186" s="145"/>
      <c r="K186" s="145"/>
      <c r="L186" s="145"/>
      <c r="M186" s="145"/>
      <c r="N186" s="145"/>
      <c r="O186" s="145"/>
      <c r="P186" s="145"/>
      <c r="Q186" s="145"/>
      <c r="R186" s="145"/>
      <c r="S186" s="21"/>
      <c r="T186" s="46"/>
      <c r="AA186" s="47"/>
      <c r="AT186" s="6" t="s">
        <v>127</v>
      </c>
      <c r="AU186" s="6" t="s">
        <v>79</v>
      </c>
    </row>
    <row r="187" spans="2:51" s="6" customFormat="1" ht="15.75" customHeight="1">
      <c r="B187" s="115"/>
      <c r="E187" s="116"/>
      <c r="F187" s="263" t="s">
        <v>288</v>
      </c>
      <c r="G187" s="264"/>
      <c r="H187" s="264"/>
      <c r="I187" s="264"/>
      <c r="K187" s="117">
        <v>200</v>
      </c>
      <c r="S187" s="115"/>
      <c r="T187" s="118"/>
      <c r="AA187" s="119"/>
      <c r="AT187" s="116" t="s">
        <v>129</v>
      </c>
      <c r="AU187" s="116" t="s">
        <v>79</v>
      </c>
      <c r="AV187" s="120" t="s">
        <v>79</v>
      </c>
      <c r="AW187" s="120" t="s">
        <v>94</v>
      </c>
      <c r="AX187" s="120" t="s">
        <v>22</v>
      </c>
      <c r="AY187" s="116" t="s">
        <v>116</v>
      </c>
    </row>
    <row r="188" spans="2:65" s="6" customFormat="1" ht="27" customHeight="1">
      <c r="B188" s="21"/>
      <c r="C188" s="105" t="s">
        <v>289</v>
      </c>
      <c r="D188" s="105" t="s">
        <v>117</v>
      </c>
      <c r="E188" s="106" t="s">
        <v>290</v>
      </c>
      <c r="F188" s="259" t="s">
        <v>291</v>
      </c>
      <c r="G188" s="260"/>
      <c r="H188" s="260"/>
      <c r="I188" s="260"/>
      <c r="J188" s="108" t="s">
        <v>120</v>
      </c>
      <c r="K188" s="109">
        <v>688.627</v>
      </c>
      <c r="L188" s="261"/>
      <c r="M188" s="260"/>
      <c r="N188" s="262">
        <f>ROUND($L$188*$K$188,2)</f>
        <v>0</v>
      </c>
      <c r="O188" s="260"/>
      <c r="P188" s="260"/>
      <c r="Q188" s="260"/>
      <c r="R188" s="107" t="s">
        <v>121</v>
      </c>
      <c r="S188" s="21"/>
      <c r="T188" s="110"/>
      <c r="U188" s="111" t="s">
        <v>41</v>
      </c>
      <c r="X188" s="112">
        <v>0</v>
      </c>
      <c r="Y188" s="112">
        <f>$X$188*$K$188</f>
        <v>0</v>
      </c>
      <c r="Z188" s="112">
        <v>0</v>
      </c>
      <c r="AA188" s="113">
        <f>$Z$188*$K$188</f>
        <v>0</v>
      </c>
      <c r="AR188" s="73" t="s">
        <v>122</v>
      </c>
      <c r="AT188" s="73" t="s">
        <v>117</v>
      </c>
      <c r="AU188" s="73" t="s">
        <v>79</v>
      </c>
      <c r="AY188" s="6" t="s">
        <v>116</v>
      </c>
      <c r="BE188" s="114">
        <f>IF($U$188="základní",$N$188,0)</f>
        <v>0</v>
      </c>
      <c r="BF188" s="114">
        <f>IF($U$188="snížená",$N$188,0)</f>
        <v>0</v>
      </c>
      <c r="BG188" s="114">
        <f>IF($U$188="zákl. přenesená",$N$188,0)</f>
        <v>0</v>
      </c>
      <c r="BH188" s="114">
        <f>IF($U$188="sníž. přenesená",$N$188,0)</f>
        <v>0</v>
      </c>
      <c r="BI188" s="114">
        <f>IF($U$188="nulová",$N$188,0)</f>
        <v>0</v>
      </c>
      <c r="BJ188" s="73" t="s">
        <v>22</v>
      </c>
      <c r="BK188" s="114">
        <f>ROUND($L$188*$K$188,2)</f>
        <v>0</v>
      </c>
      <c r="BL188" s="73" t="s">
        <v>122</v>
      </c>
      <c r="BM188" s="73" t="s">
        <v>292</v>
      </c>
    </row>
    <row r="189" spans="2:47" s="6" customFormat="1" ht="16.5" customHeight="1">
      <c r="B189" s="21"/>
      <c r="F189" s="251" t="s">
        <v>293</v>
      </c>
      <c r="G189" s="145"/>
      <c r="H189" s="145"/>
      <c r="I189" s="145"/>
      <c r="J189" s="145"/>
      <c r="K189" s="145"/>
      <c r="L189" s="145"/>
      <c r="M189" s="145"/>
      <c r="N189" s="145"/>
      <c r="O189" s="145"/>
      <c r="P189" s="145"/>
      <c r="Q189" s="145"/>
      <c r="R189" s="145"/>
      <c r="S189" s="21"/>
      <c r="T189" s="46"/>
      <c r="AA189" s="47"/>
      <c r="AT189" s="6" t="s">
        <v>125</v>
      </c>
      <c r="AU189" s="6" t="s">
        <v>79</v>
      </c>
    </row>
    <row r="190" spans="2:47" s="6" customFormat="1" ht="50.25" customHeight="1">
      <c r="B190" s="21"/>
      <c r="F190" s="252" t="s">
        <v>294</v>
      </c>
      <c r="G190" s="145"/>
      <c r="H190" s="145"/>
      <c r="I190" s="145"/>
      <c r="J190" s="145"/>
      <c r="K190" s="145"/>
      <c r="L190" s="145"/>
      <c r="M190" s="145"/>
      <c r="N190" s="145"/>
      <c r="O190" s="145"/>
      <c r="P190" s="145"/>
      <c r="Q190" s="145"/>
      <c r="R190" s="145"/>
      <c r="S190" s="21"/>
      <c r="T190" s="46"/>
      <c r="AA190" s="47"/>
      <c r="AT190" s="6" t="s">
        <v>127</v>
      </c>
      <c r="AU190" s="6" t="s">
        <v>79</v>
      </c>
    </row>
    <row r="191" spans="2:51" s="6" customFormat="1" ht="15.75" customHeight="1">
      <c r="B191" s="115"/>
      <c r="E191" s="116"/>
      <c r="F191" s="263" t="s">
        <v>237</v>
      </c>
      <c r="G191" s="264"/>
      <c r="H191" s="264"/>
      <c r="I191" s="264"/>
      <c r="K191" s="117">
        <v>688.627</v>
      </c>
      <c r="S191" s="115"/>
      <c r="T191" s="118"/>
      <c r="AA191" s="119"/>
      <c r="AT191" s="116" t="s">
        <v>129</v>
      </c>
      <c r="AU191" s="116" t="s">
        <v>79</v>
      </c>
      <c r="AV191" s="120" t="s">
        <v>79</v>
      </c>
      <c r="AW191" s="120" t="s">
        <v>94</v>
      </c>
      <c r="AX191" s="120" t="s">
        <v>22</v>
      </c>
      <c r="AY191" s="116" t="s">
        <v>116</v>
      </c>
    </row>
    <row r="192" spans="2:65" s="6" customFormat="1" ht="27" customHeight="1">
      <c r="B192" s="21"/>
      <c r="C192" s="105" t="s">
        <v>295</v>
      </c>
      <c r="D192" s="105" t="s">
        <v>117</v>
      </c>
      <c r="E192" s="106" t="s">
        <v>296</v>
      </c>
      <c r="F192" s="259" t="s">
        <v>297</v>
      </c>
      <c r="G192" s="260"/>
      <c r="H192" s="260"/>
      <c r="I192" s="260"/>
      <c r="J192" s="108" t="s">
        <v>120</v>
      </c>
      <c r="K192" s="109">
        <v>4590.85</v>
      </c>
      <c r="L192" s="261"/>
      <c r="M192" s="260"/>
      <c r="N192" s="262">
        <f>ROUND($L$192*$K$192,2)</f>
        <v>0</v>
      </c>
      <c r="O192" s="260"/>
      <c r="P192" s="260"/>
      <c r="Q192" s="260"/>
      <c r="R192" s="107"/>
      <c r="S192" s="21"/>
      <c r="T192" s="110"/>
      <c r="U192" s="111" t="s">
        <v>41</v>
      </c>
      <c r="X192" s="112">
        <v>0</v>
      </c>
      <c r="Y192" s="112">
        <f>$X$192*$K$192</f>
        <v>0</v>
      </c>
      <c r="Z192" s="112">
        <v>0</v>
      </c>
      <c r="AA192" s="113">
        <f>$Z$192*$K$192</f>
        <v>0</v>
      </c>
      <c r="AR192" s="73" t="s">
        <v>122</v>
      </c>
      <c r="AT192" s="73" t="s">
        <v>117</v>
      </c>
      <c r="AU192" s="73" t="s">
        <v>79</v>
      </c>
      <c r="AY192" s="6" t="s">
        <v>116</v>
      </c>
      <c r="BE192" s="114">
        <f>IF($U$192="základní",$N$192,0)</f>
        <v>0</v>
      </c>
      <c r="BF192" s="114">
        <f>IF($U$192="snížená",$N$192,0)</f>
        <v>0</v>
      </c>
      <c r="BG192" s="114">
        <f>IF($U$192="zákl. přenesená",$N$192,0)</f>
        <v>0</v>
      </c>
      <c r="BH192" s="114">
        <f>IF($U$192="sníž. přenesená",$N$192,0)</f>
        <v>0</v>
      </c>
      <c r="BI192" s="114">
        <f>IF($U$192="nulová",$N$192,0)</f>
        <v>0</v>
      </c>
      <c r="BJ192" s="73" t="s">
        <v>22</v>
      </c>
      <c r="BK192" s="114">
        <f>ROUND($L$192*$K$192,2)</f>
        <v>0</v>
      </c>
      <c r="BL192" s="73" t="s">
        <v>122</v>
      </c>
      <c r="BM192" s="73" t="s">
        <v>298</v>
      </c>
    </row>
    <row r="193" spans="2:47" s="6" customFormat="1" ht="16.5" customHeight="1">
      <c r="B193" s="21"/>
      <c r="F193" s="251" t="s">
        <v>186</v>
      </c>
      <c r="G193" s="145"/>
      <c r="H193" s="145"/>
      <c r="I193" s="145"/>
      <c r="J193" s="145"/>
      <c r="K193" s="145"/>
      <c r="L193" s="145"/>
      <c r="M193" s="145"/>
      <c r="N193" s="145"/>
      <c r="O193" s="145"/>
      <c r="P193" s="145"/>
      <c r="Q193" s="145"/>
      <c r="R193" s="145"/>
      <c r="S193" s="21"/>
      <c r="T193" s="46"/>
      <c r="AA193" s="47"/>
      <c r="AT193" s="6" t="s">
        <v>125</v>
      </c>
      <c r="AU193" s="6" t="s">
        <v>79</v>
      </c>
    </row>
    <row r="194" spans="2:51" s="6" customFormat="1" ht="15.75" customHeight="1">
      <c r="B194" s="115"/>
      <c r="E194" s="116"/>
      <c r="F194" s="263" t="s">
        <v>128</v>
      </c>
      <c r="G194" s="264"/>
      <c r="H194" s="264"/>
      <c r="I194" s="264"/>
      <c r="K194" s="117">
        <v>4590.85</v>
      </c>
      <c r="S194" s="115"/>
      <c r="T194" s="118"/>
      <c r="AA194" s="119"/>
      <c r="AT194" s="116" t="s">
        <v>129</v>
      </c>
      <c r="AU194" s="116" t="s">
        <v>79</v>
      </c>
      <c r="AV194" s="120" t="s">
        <v>79</v>
      </c>
      <c r="AW194" s="120" t="s">
        <v>94</v>
      </c>
      <c r="AX194" s="120" t="s">
        <v>22</v>
      </c>
      <c r="AY194" s="116" t="s">
        <v>116</v>
      </c>
    </row>
    <row r="195" spans="2:65" s="6" customFormat="1" ht="27" customHeight="1">
      <c r="B195" s="21"/>
      <c r="C195" s="105" t="s">
        <v>299</v>
      </c>
      <c r="D195" s="105" t="s">
        <v>117</v>
      </c>
      <c r="E195" s="106" t="s">
        <v>300</v>
      </c>
      <c r="F195" s="259" t="s">
        <v>301</v>
      </c>
      <c r="G195" s="260"/>
      <c r="H195" s="260"/>
      <c r="I195" s="260"/>
      <c r="J195" s="108" t="s">
        <v>120</v>
      </c>
      <c r="K195" s="109">
        <v>3765.85</v>
      </c>
      <c r="L195" s="261"/>
      <c r="M195" s="260"/>
      <c r="N195" s="262">
        <f>ROUND($L$195*$K$195,2)</f>
        <v>0</v>
      </c>
      <c r="O195" s="260"/>
      <c r="P195" s="260"/>
      <c r="Q195" s="260"/>
      <c r="R195" s="107"/>
      <c r="S195" s="21"/>
      <c r="T195" s="110"/>
      <c r="U195" s="111" t="s">
        <v>41</v>
      </c>
      <c r="X195" s="112">
        <v>0</v>
      </c>
      <c r="Y195" s="112">
        <f>$X$195*$K$195</f>
        <v>0</v>
      </c>
      <c r="Z195" s="112">
        <v>0</v>
      </c>
      <c r="AA195" s="113">
        <f>$Z$195*$K$195</f>
        <v>0</v>
      </c>
      <c r="AR195" s="73" t="s">
        <v>122</v>
      </c>
      <c r="AT195" s="73" t="s">
        <v>117</v>
      </c>
      <c r="AU195" s="73" t="s">
        <v>79</v>
      </c>
      <c r="AY195" s="6" t="s">
        <v>116</v>
      </c>
      <c r="BE195" s="114">
        <f>IF($U$195="základní",$N$195,0)</f>
        <v>0</v>
      </c>
      <c r="BF195" s="114">
        <f>IF($U$195="snížená",$N$195,0)</f>
        <v>0</v>
      </c>
      <c r="BG195" s="114">
        <f>IF($U$195="zákl. přenesená",$N$195,0)</f>
        <v>0</v>
      </c>
      <c r="BH195" s="114">
        <f>IF($U$195="sníž. přenesená",$N$195,0)</f>
        <v>0</v>
      </c>
      <c r="BI195" s="114">
        <f>IF($U$195="nulová",$N$195,0)</f>
        <v>0</v>
      </c>
      <c r="BJ195" s="73" t="s">
        <v>22</v>
      </c>
      <c r="BK195" s="114">
        <f>ROUND($L$195*$K$195,2)</f>
        <v>0</v>
      </c>
      <c r="BL195" s="73" t="s">
        <v>122</v>
      </c>
      <c r="BM195" s="73" t="s">
        <v>302</v>
      </c>
    </row>
    <row r="196" spans="2:47" s="6" customFormat="1" ht="16.5" customHeight="1">
      <c r="B196" s="21"/>
      <c r="F196" s="251" t="s">
        <v>187</v>
      </c>
      <c r="G196" s="145"/>
      <c r="H196" s="145"/>
      <c r="I196" s="145"/>
      <c r="J196" s="145"/>
      <c r="K196" s="145"/>
      <c r="L196" s="145"/>
      <c r="M196" s="145"/>
      <c r="N196" s="145"/>
      <c r="O196" s="145"/>
      <c r="P196" s="145"/>
      <c r="Q196" s="145"/>
      <c r="R196" s="145"/>
      <c r="S196" s="21"/>
      <c r="T196" s="46"/>
      <c r="AA196" s="47"/>
      <c r="AT196" s="6" t="s">
        <v>125</v>
      </c>
      <c r="AU196" s="6" t="s">
        <v>79</v>
      </c>
    </row>
    <row r="197" spans="2:51" s="6" customFormat="1" ht="15.75" customHeight="1">
      <c r="B197" s="115"/>
      <c r="E197" s="116"/>
      <c r="F197" s="263" t="s">
        <v>303</v>
      </c>
      <c r="G197" s="264"/>
      <c r="H197" s="264"/>
      <c r="I197" s="264"/>
      <c r="K197" s="117">
        <v>3765.85</v>
      </c>
      <c r="S197" s="115"/>
      <c r="T197" s="118"/>
      <c r="AA197" s="119"/>
      <c r="AT197" s="116" t="s">
        <v>129</v>
      </c>
      <c r="AU197" s="116" t="s">
        <v>79</v>
      </c>
      <c r="AV197" s="120" t="s">
        <v>79</v>
      </c>
      <c r="AW197" s="120" t="s">
        <v>94</v>
      </c>
      <c r="AX197" s="120" t="s">
        <v>22</v>
      </c>
      <c r="AY197" s="116" t="s">
        <v>116</v>
      </c>
    </row>
    <row r="198" spans="2:65" s="6" customFormat="1" ht="27" customHeight="1">
      <c r="B198" s="21"/>
      <c r="C198" s="105" t="s">
        <v>304</v>
      </c>
      <c r="D198" s="105" t="s">
        <v>117</v>
      </c>
      <c r="E198" s="106" t="s">
        <v>305</v>
      </c>
      <c r="F198" s="259" t="s">
        <v>306</v>
      </c>
      <c r="G198" s="260"/>
      <c r="H198" s="260"/>
      <c r="I198" s="260"/>
      <c r="J198" s="108" t="s">
        <v>120</v>
      </c>
      <c r="K198" s="109">
        <v>345.926</v>
      </c>
      <c r="L198" s="261"/>
      <c r="M198" s="260"/>
      <c r="N198" s="262">
        <f>ROUND($L$198*$K$198,2)</f>
        <v>0</v>
      </c>
      <c r="O198" s="260"/>
      <c r="P198" s="260"/>
      <c r="Q198" s="260"/>
      <c r="R198" s="107"/>
      <c r="S198" s="21"/>
      <c r="T198" s="110"/>
      <c r="U198" s="111" t="s">
        <v>41</v>
      </c>
      <c r="X198" s="112">
        <v>0</v>
      </c>
      <c r="Y198" s="112">
        <f>$X$198*$K$198</f>
        <v>0</v>
      </c>
      <c r="Z198" s="112">
        <v>0</v>
      </c>
      <c r="AA198" s="113">
        <f>$Z$198*$K$198</f>
        <v>0</v>
      </c>
      <c r="AR198" s="73" t="s">
        <v>122</v>
      </c>
      <c r="AT198" s="73" t="s">
        <v>117</v>
      </c>
      <c r="AU198" s="73" t="s">
        <v>79</v>
      </c>
      <c r="AY198" s="6" t="s">
        <v>116</v>
      </c>
      <c r="BE198" s="114">
        <f>IF($U$198="základní",$N$198,0)</f>
        <v>0</v>
      </c>
      <c r="BF198" s="114">
        <f>IF($U$198="snížená",$N$198,0)</f>
        <v>0</v>
      </c>
      <c r="BG198" s="114">
        <f>IF($U$198="zákl. přenesená",$N$198,0)</f>
        <v>0</v>
      </c>
      <c r="BH198" s="114">
        <f>IF($U$198="sníž. přenesená",$N$198,0)</f>
        <v>0</v>
      </c>
      <c r="BI198" s="114">
        <f>IF($U$198="nulová",$N$198,0)</f>
        <v>0</v>
      </c>
      <c r="BJ198" s="73" t="s">
        <v>22</v>
      </c>
      <c r="BK198" s="114">
        <f>ROUND($L$198*$K$198,2)</f>
        <v>0</v>
      </c>
      <c r="BL198" s="73" t="s">
        <v>122</v>
      </c>
      <c r="BM198" s="73" t="s">
        <v>307</v>
      </c>
    </row>
    <row r="199" spans="2:47" s="6" customFormat="1" ht="16.5" customHeight="1">
      <c r="B199" s="21"/>
      <c r="F199" s="251" t="s">
        <v>188</v>
      </c>
      <c r="G199" s="145"/>
      <c r="H199" s="145"/>
      <c r="I199" s="145"/>
      <c r="J199" s="145"/>
      <c r="K199" s="145"/>
      <c r="L199" s="145"/>
      <c r="M199" s="145"/>
      <c r="N199" s="145"/>
      <c r="O199" s="145"/>
      <c r="P199" s="145"/>
      <c r="Q199" s="145"/>
      <c r="R199" s="145"/>
      <c r="S199" s="21"/>
      <c r="T199" s="46"/>
      <c r="AA199" s="47"/>
      <c r="AT199" s="6" t="s">
        <v>125</v>
      </c>
      <c r="AU199" s="6" t="s">
        <v>79</v>
      </c>
    </row>
    <row r="200" spans="2:51" s="6" customFormat="1" ht="15.75" customHeight="1">
      <c r="B200" s="115"/>
      <c r="E200" s="116"/>
      <c r="F200" s="263" t="s">
        <v>308</v>
      </c>
      <c r="G200" s="264"/>
      <c r="H200" s="264"/>
      <c r="I200" s="264"/>
      <c r="K200" s="117">
        <v>345.926</v>
      </c>
      <c r="S200" s="115"/>
      <c r="T200" s="118"/>
      <c r="AA200" s="119"/>
      <c r="AT200" s="116" t="s">
        <v>129</v>
      </c>
      <c r="AU200" s="116" t="s">
        <v>79</v>
      </c>
      <c r="AV200" s="120" t="s">
        <v>79</v>
      </c>
      <c r="AW200" s="120" t="s">
        <v>94</v>
      </c>
      <c r="AX200" s="120" t="s">
        <v>22</v>
      </c>
      <c r="AY200" s="116" t="s">
        <v>116</v>
      </c>
    </row>
    <row r="201" spans="2:65" s="6" customFormat="1" ht="27" customHeight="1">
      <c r="B201" s="21"/>
      <c r="C201" s="105" t="s">
        <v>309</v>
      </c>
      <c r="D201" s="105" t="s">
        <v>117</v>
      </c>
      <c r="E201" s="106" t="s">
        <v>310</v>
      </c>
      <c r="F201" s="259" t="s">
        <v>311</v>
      </c>
      <c r="G201" s="260"/>
      <c r="H201" s="260"/>
      <c r="I201" s="260"/>
      <c r="J201" s="108" t="s">
        <v>120</v>
      </c>
      <c r="K201" s="109">
        <v>172.963</v>
      </c>
      <c r="L201" s="261"/>
      <c r="M201" s="260"/>
      <c r="N201" s="262">
        <f>ROUND($L$201*$K$201,2)</f>
        <v>0</v>
      </c>
      <c r="O201" s="260"/>
      <c r="P201" s="260"/>
      <c r="Q201" s="260"/>
      <c r="R201" s="107"/>
      <c r="S201" s="21"/>
      <c r="T201" s="110"/>
      <c r="U201" s="111" t="s">
        <v>41</v>
      </c>
      <c r="X201" s="112">
        <v>0</v>
      </c>
      <c r="Y201" s="112">
        <f>$X$201*$K$201</f>
        <v>0</v>
      </c>
      <c r="Z201" s="112">
        <v>0</v>
      </c>
      <c r="AA201" s="113">
        <f>$Z$201*$K$201</f>
        <v>0</v>
      </c>
      <c r="AR201" s="73" t="s">
        <v>122</v>
      </c>
      <c r="AT201" s="73" t="s">
        <v>117</v>
      </c>
      <c r="AU201" s="73" t="s">
        <v>79</v>
      </c>
      <c r="AY201" s="6" t="s">
        <v>116</v>
      </c>
      <c r="BE201" s="114">
        <f>IF($U$201="základní",$N$201,0)</f>
        <v>0</v>
      </c>
      <c r="BF201" s="114">
        <f>IF($U$201="snížená",$N$201,0)</f>
        <v>0</v>
      </c>
      <c r="BG201" s="114">
        <f>IF($U$201="zákl. přenesená",$N$201,0)</f>
        <v>0</v>
      </c>
      <c r="BH201" s="114">
        <f>IF($U$201="sníž. přenesená",$N$201,0)</f>
        <v>0</v>
      </c>
      <c r="BI201" s="114">
        <f>IF($U$201="nulová",$N$201,0)</f>
        <v>0</v>
      </c>
      <c r="BJ201" s="73" t="s">
        <v>22</v>
      </c>
      <c r="BK201" s="114">
        <f>ROUND($L$201*$K$201,2)</f>
        <v>0</v>
      </c>
      <c r="BL201" s="73" t="s">
        <v>122</v>
      </c>
      <c r="BM201" s="73" t="s">
        <v>312</v>
      </c>
    </row>
    <row r="202" spans="2:47" s="6" customFormat="1" ht="16.5" customHeight="1">
      <c r="B202" s="21"/>
      <c r="F202" s="251" t="s">
        <v>189</v>
      </c>
      <c r="G202" s="145"/>
      <c r="H202" s="145"/>
      <c r="I202" s="145"/>
      <c r="J202" s="145"/>
      <c r="K202" s="145"/>
      <c r="L202" s="145"/>
      <c r="M202" s="145"/>
      <c r="N202" s="145"/>
      <c r="O202" s="145"/>
      <c r="P202" s="145"/>
      <c r="Q202" s="145"/>
      <c r="R202" s="145"/>
      <c r="S202" s="21"/>
      <c r="T202" s="46"/>
      <c r="AA202" s="47"/>
      <c r="AT202" s="6" t="s">
        <v>125</v>
      </c>
      <c r="AU202" s="6" t="s">
        <v>79</v>
      </c>
    </row>
    <row r="203" spans="2:65" s="6" customFormat="1" ht="27" customHeight="1">
      <c r="B203" s="21"/>
      <c r="C203" s="105" t="s">
        <v>313</v>
      </c>
      <c r="D203" s="105" t="s">
        <v>117</v>
      </c>
      <c r="E203" s="106" t="s">
        <v>314</v>
      </c>
      <c r="F203" s="259" t="s">
        <v>315</v>
      </c>
      <c r="G203" s="260"/>
      <c r="H203" s="260"/>
      <c r="I203" s="260"/>
      <c r="J203" s="108" t="s">
        <v>120</v>
      </c>
      <c r="K203" s="109">
        <v>3765.85</v>
      </c>
      <c r="L203" s="261"/>
      <c r="M203" s="260"/>
      <c r="N203" s="262">
        <f>ROUND($L$203*$K$203,2)</f>
        <v>0</v>
      </c>
      <c r="O203" s="260"/>
      <c r="P203" s="260"/>
      <c r="Q203" s="260"/>
      <c r="R203" s="107" t="s">
        <v>121</v>
      </c>
      <c r="S203" s="21"/>
      <c r="T203" s="110"/>
      <c r="U203" s="111" t="s">
        <v>41</v>
      </c>
      <c r="X203" s="112">
        <v>0</v>
      </c>
      <c r="Y203" s="112">
        <f>$X$203*$K$203</f>
        <v>0</v>
      </c>
      <c r="Z203" s="112">
        <v>0</v>
      </c>
      <c r="AA203" s="113">
        <f>$Z$203*$K$203</f>
        <v>0</v>
      </c>
      <c r="AR203" s="73" t="s">
        <v>122</v>
      </c>
      <c r="AT203" s="73" t="s">
        <v>117</v>
      </c>
      <c r="AU203" s="73" t="s">
        <v>79</v>
      </c>
      <c r="AY203" s="6" t="s">
        <v>116</v>
      </c>
      <c r="BE203" s="114">
        <f>IF($U$203="základní",$N$203,0)</f>
        <v>0</v>
      </c>
      <c r="BF203" s="114">
        <f>IF($U$203="snížená",$N$203,0)</f>
        <v>0</v>
      </c>
      <c r="BG203" s="114">
        <f>IF($U$203="zákl. přenesená",$N$203,0)</f>
        <v>0</v>
      </c>
      <c r="BH203" s="114">
        <f>IF($U$203="sníž. přenesená",$N$203,0)</f>
        <v>0</v>
      </c>
      <c r="BI203" s="114">
        <f>IF($U$203="nulová",$N$203,0)</f>
        <v>0</v>
      </c>
      <c r="BJ203" s="73" t="s">
        <v>22</v>
      </c>
      <c r="BK203" s="114">
        <f>ROUND($L$203*$K$203,2)</f>
        <v>0</v>
      </c>
      <c r="BL203" s="73" t="s">
        <v>122</v>
      </c>
      <c r="BM203" s="73" t="s">
        <v>316</v>
      </c>
    </row>
    <row r="204" spans="2:47" s="6" customFormat="1" ht="16.5" customHeight="1">
      <c r="B204" s="21"/>
      <c r="F204" s="251" t="s">
        <v>317</v>
      </c>
      <c r="G204" s="145"/>
      <c r="H204" s="145"/>
      <c r="I204" s="145"/>
      <c r="J204" s="145"/>
      <c r="K204" s="145"/>
      <c r="L204" s="145"/>
      <c r="M204" s="145"/>
      <c r="N204" s="145"/>
      <c r="O204" s="145"/>
      <c r="P204" s="145"/>
      <c r="Q204" s="145"/>
      <c r="R204" s="145"/>
      <c r="S204" s="21"/>
      <c r="T204" s="46"/>
      <c r="AA204" s="47"/>
      <c r="AT204" s="6" t="s">
        <v>125</v>
      </c>
      <c r="AU204" s="6" t="s">
        <v>79</v>
      </c>
    </row>
    <row r="205" spans="2:47" s="6" customFormat="1" ht="38.25" customHeight="1">
      <c r="B205" s="21"/>
      <c r="F205" s="252" t="s">
        <v>318</v>
      </c>
      <c r="G205" s="145"/>
      <c r="H205" s="145"/>
      <c r="I205" s="145"/>
      <c r="J205" s="145"/>
      <c r="K205" s="145"/>
      <c r="L205" s="145"/>
      <c r="M205" s="145"/>
      <c r="N205" s="145"/>
      <c r="O205" s="145"/>
      <c r="P205" s="145"/>
      <c r="Q205" s="145"/>
      <c r="R205" s="145"/>
      <c r="S205" s="21"/>
      <c r="T205" s="46"/>
      <c r="AA205" s="47"/>
      <c r="AT205" s="6" t="s">
        <v>127</v>
      </c>
      <c r="AU205" s="6" t="s">
        <v>79</v>
      </c>
    </row>
    <row r="206" spans="2:51" s="6" customFormat="1" ht="15.75" customHeight="1">
      <c r="B206" s="115"/>
      <c r="E206" s="116"/>
      <c r="F206" s="263" t="s">
        <v>319</v>
      </c>
      <c r="G206" s="264"/>
      <c r="H206" s="264"/>
      <c r="I206" s="264"/>
      <c r="K206" s="117">
        <v>3765.85</v>
      </c>
      <c r="S206" s="115"/>
      <c r="T206" s="118"/>
      <c r="AA206" s="119"/>
      <c r="AT206" s="116" t="s">
        <v>129</v>
      </c>
      <c r="AU206" s="116" t="s">
        <v>79</v>
      </c>
      <c r="AV206" s="120" t="s">
        <v>79</v>
      </c>
      <c r="AW206" s="120" t="s">
        <v>94</v>
      </c>
      <c r="AX206" s="120" t="s">
        <v>22</v>
      </c>
      <c r="AY206" s="116" t="s">
        <v>116</v>
      </c>
    </row>
    <row r="207" spans="2:65" s="6" customFormat="1" ht="27" customHeight="1">
      <c r="B207" s="21"/>
      <c r="C207" s="105" t="s">
        <v>320</v>
      </c>
      <c r="D207" s="105" t="s">
        <v>117</v>
      </c>
      <c r="E207" s="106" t="s">
        <v>321</v>
      </c>
      <c r="F207" s="259" t="s">
        <v>322</v>
      </c>
      <c r="G207" s="260"/>
      <c r="H207" s="260"/>
      <c r="I207" s="260"/>
      <c r="J207" s="108" t="s">
        <v>120</v>
      </c>
      <c r="K207" s="109">
        <v>172.963</v>
      </c>
      <c r="L207" s="261"/>
      <c r="M207" s="260"/>
      <c r="N207" s="262">
        <f>ROUND($L$207*$K$207,2)</f>
        <v>0</v>
      </c>
      <c r="O207" s="260"/>
      <c r="P207" s="260"/>
      <c r="Q207" s="260"/>
      <c r="R207" s="107" t="s">
        <v>121</v>
      </c>
      <c r="S207" s="21"/>
      <c r="T207" s="110"/>
      <c r="U207" s="111" t="s">
        <v>41</v>
      </c>
      <c r="X207" s="112">
        <v>0</v>
      </c>
      <c r="Y207" s="112">
        <f>$X$207*$K$207</f>
        <v>0</v>
      </c>
      <c r="Z207" s="112">
        <v>0</v>
      </c>
      <c r="AA207" s="113">
        <f>$Z$207*$K$207</f>
        <v>0</v>
      </c>
      <c r="AR207" s="73" t="s">
        <v>122</v>
      </c>
      <c r="AT207" s="73" t="s">
        <v>117</v>
      </c>
      <c r="AU207" s="73" t="s">
        <v>79</v>
      </c>
      <c r="AY207" s="6" t="s">
        <v>116</v>
      </c>
      <c r="BE207" s="114">
        <f>IF($U$207="základní",$N$207,0)</f>
        <v>0</v>
      </c>
      <c r="BF207" s="114">
        <f>IF($U$207="snížená",$N$207,0)</f>
        <v>0</v>
      </c>
      <c r="BG207" s="114">
        <f>IF($U$207="zákl. přenesená",$N$207,0)</f>
        <v>0</v>
      </c>
      <c r="BH207" s="114">
        <f>IF($U$207="sníž. přenesená",$N$207,0)</f>
        <v>0</v>
      </c>
      <c r="BI207" s="114">
        <f>IF($U$207="nulová",$N$207,0)</f>
        <v>0</v>
      </c>
      <c r="BJ207" s="73" t="s">
        <v>22</v>
      </c>
      <c r="BK207" s="114">
        <f>ROUND($L$207*$K$207,2)</f>
        <v>0</v>
      </c>
      <c r="BL207" s="73" t="s">
        <v>122</v>
      </c>
      <c r="BM207" s="73" t="s">
        <v>323</v>
      </c>
    </row>
    <row r="208" spans="2:47" s="6" customFormat="1" ht="16.5" customHeight="1">
      <c r="B208" s="21"/>
      <c r="F208" s="251" t="s">
        <v>324</v>
      </c>
      <c r="G208" s="145"/>
      <c r="H208" s="145"/>
      <c r="I208" s="145"/>
      <c r="J208" s="145"/>
      <c r="K208" s="145"/>
      <c r="L208" s="145"/>
      <c r="M208" s="145"/>
      <c r="N208" s="145"/>
      <c r="O208" s="145"/>
      <c r="P208" s="145"/>
      <c r="Q208" s="145"/>
      <c r="R208" s="145"/>
      <c r="S208" s="21"/>
      <c r="T208" s="46"/>
      <c r="AA208" s="47"/>
      <c r="AT208" s="6" t="s">
        <v>125</v>
      </c>
      <c r="AU208" s="6" t="s">
        <v>79</v>
      </c>
    </row>
    <row r="209" spans="2:47" s="6" customFormat="1" ht="38.25" customHeight="1">
      <c r="B209" s="21"/>
      <c r="F209" s="252" t="s">
        <v>325</v>
      </c>
      <c r="G209" s="145"/>
      <c r="H209" s="145"/>
      <c r="I209" s="145"/>
      <c r="J209" s="145"/>
      <c r="K209" s="145"/>
      <c r="L209" s="145"/>
      <c r="M209" s="145"/>
      <c r="N209" s="145"/>
      <c r="O209" s="145"/>
      <c r="P209" s="145"/>
      <c r="Q209" s="145"/>
      <c r="R209" s="145"/>
      <c r="S209" s="21"/>
      <c r="T209" s="46"/>
      <c r="AA209" s="47"/>
      <c r="AT209" s="6" t="s">
        <v>127</v>
      </c>
      <c r="AU209" s="6" t="s">
        <v>79</v>
      </c>
    </row>
    <row r="210" spans="2:51" s="6" customFormat="1" ht="15.75" customHeight="1">
      <c r="B210" s="115"/>
      <c r="E210" s="116"/>
      <c r="F210" s="263" t="s">
        <v>258</v>
      </c>
      <c r="G210" s="264"/>
      <c r="H210" s="264"/>
      <c r="I210" s="264"/>
      <c r="K210" s="117">
        <v>172.963</v>
      </c>
      <c r="S210" s="115"/>
      <c r="T210" s="118"/>
      <c r="AA210" s="119"/>
      <c r="AT210" s="116" t="s">
        <v>129</v>
      </c>
      <c r="AU210" s="116" t="s">
        <v>79</v>
      </c>
      <c r="AV210" s="120" t="s">
        <v>79</v>
      </c>
      <c r="AW210" s="120" t="s">
        <v>94</v>
      </c>
      <c r="AX210" s="120" t="s">
        <v>22</v>
      </c>
      <c r="AY210" s="116" t="s">
        <v>116</v>
      </c>
    </row>
    <row r="211" spans="2:65" s="6" customFormat="1" ht="27" customHeight="1">
      <c r="B211" s="21"/>
      <c r="C211" s="105" t="s">
        <v>326</v>
      </c>
      <c r="D211" s="105" t="s">
        <v>117</v>
      </c>
      <c r="E211" s="106" t="s">
        <v>327</v>
      </c>
      <c r="F211" s="259" t="s">
        <v>328</v>
      </c>
      <c r="G211" s="260"/>
      <c r="H211" s="260"/>
      <c r="I211" s="260"/>
      <c r="J211" s="108" t="s">
        <v>120</v>
      </c>
      <c r="K211" s="109">
        <v>4590.85</v>
      </c>
      <c r="L211" s="261"/>
      <c r="M211" s="260"/>
      <c r="N211" s="262">
        <f>ROUND($L$211*$K$211,2)</f>
        <v>0</v>
      </c>
      <c r="O211" s="260"/>
      <c r="P211" s="260"/>
      <c r="Q211" s="260"/>
      <c r="R211" s="107" t="s">
        <v>121</v>
      </c>
      <c r="S211" s="21"/>
      <c r="T211" s="110"/>
      <c r="U211" s="111" t="s">
        <v>41</v>
      </c>
      <c r="X211" s="112">
        <v>0</v>
      </c>
      <c r="Y211" s="112">
        <f>$X$211*$K$211</f>
        <v>0</v>
      </c>
      <c r="Z211" s="112">
        <v>0</v>
      </c>
      <c r="AA211" s="113">
        <f>$Z$211*$K$211</f>
        <v>0</v>
      </c>
      <c r="AR211" s="73" t="s">
        <v>122</v>
      </c>
      <c r="AT211" s="73" t="s">
        <v>117</v>
      </c>
      <c r="AU211" s="73" t="s">
        <v>79</v>
      </c>
      <c r="AY211" s="6" t="s">
        <v>116</v>
      </c>
      <c r="BE211" s="114">
        <f>IF($U$211="základní",$N$211,0)</f>
        <v>0</v>
      </c>
      <c r="BF211" s="114">
        <f>IF($U$211="snížená",$N$211,0)</f>
        <v>0</v>
      </c>
      <c r="BG211" s="114">
        <f>IF($U$211="zákl. přenesená",$N$211,0)</f>
        <v>0</v>
      </c>
      <c r="BH211" s="114">
        <f>IF($U$211="sníž. přenesená",$N$211,0)</f>
        <v>0</v>
      </c>
      <c r="BI211" s="114">
        <f>IF($U$211="nulová",$N$211,0)</f>
        <v>0</v>
      </c>
      <c r="BJ211" s="73" t="s">
        <v>22</v>
      </c>
      <c r="BK211" s="114">
        <f>ROUND($L$211*$K$211,2)</f>
        <v>0</v>
      </c>
      <c r="BL211" s="73" t="s">
        <v>122</v>
      </c>
      <c r="BM211" s="73" t="s">
        <v>329</v>
      </c>
    </row>
    <row r="212" spans="2:47" s="6" customFormat="1" ht="16.5" customHeight="1">
      <c r="B212" s="21"/>
      <c r="F212" s="251" t="s">
        <v>330</v>
      </c>
      <c r="G212" s="145"/>
      <c r="H212" s="145"/>
      <c r="I212" s="145"/>
      <c r="J212" s="145"/>
      <c r="K212" s="145"/>
      <c r="L212" s="145"/>
      <c r="M212" s="145"/>
      <c r="N212" s="145"/>
      <c r="O212" s="145"/>
      <c r="P212" s="145"/>
      <c r="Q212" s="145"/>
      <c r="R212" s="145"/>
      <c r="S212" s="21"/>
      <c r="T212" s="46"/>
      <c r="AA212" s="47"/>
      <c r="AT212" s="6" t="s">
        <v>125</v>
      </c>
      <c r="AU212" s="6" t="s">
        <v>79</v>
      </c>
    </row>
    <row r="213" spans="2:47" s="6" customFormat="1" ht="38.25" customHeight="1">
      <c r="B213" s="21"/>
      <c r="F213" s="252" t="s">
        <v>325</v>
      </c>
      <c r="G213" s="145"/>
      <c r="H213" s="145"/>
      <c r="I213" s="145"/>
      <c r="J213" s="145"/>
      <c r="K213" s="145"/>
      <c r="L213" s="145"/>
      <c r="M213" s="145"/>
      <c r="N213" s="145"/>
      <c r="O213" s="145"/>
      <c r="P213" s="145"/>
      <c r="Q213" s="145"/>
      <c r="R213" s="145"/>
      <c r="S213" s="21"/>
      <c r="T213" s="46"/>
      <c r="AA213" s="47"/>
      <c r="AT213" s="6" t="s">
        <v>127</v>
      </c>
      <c r="AU213" s="6" t="s">
        <v>79</v>
      </c>
    </row>
    <row r="214" spans="2:51" s="6" customFormat="1" ht="15.75" customHeight="1">
      <c r="B214" s="115"/>
      <c r="E214" s="116"/>
      <c r="F214" s="263" t="s">
        <v>331</v>
      </c>
      <c r="G214" s="264"/>
      <c r="H214" s="264"/>
      <c r="I214" s="264"/>
      <c r="K214" s="117">
        <v>4590.85</v>
      </c>
      <c r="S214" s="115"/>
      <c r="T214" s="118"/>
      <c r="AA214" s="119"/>
      <c r="AT214" s="116" t="s">
        <v>129</v>
      </c>
      <c r="AU214" s="116" t="s">
        <v>79</v>
      </c>
      <c r="AV214" s="120" t="s">
        <v>79</v>
      </c>
      <c r="AW214" s="120" t="s">
        <v>94</v>
      </c>
      <c r="AX214" s="120" t="s">
        <v>22</v>
      </c>
      <c r="AY214" s="116" t="s">
        <v>116</v>
      </c>
    </row>
    <row r="215" spans="2:65" s="6" customFormat="1" ht="27" customHeight="1">
      <c r="B215" s="21"/>
      <c r="C215" s="105" t="s">
        <v>332</v>
      </c>
      <c r="D215" s="105" t="s">
        <v>117</v>
      </c>
      <c r="E215" s="284" t="s">
        <v>190</v>
      </c>
      <c r="F215" s="285" t="s">
        <v>191</v>
      </c>
      <c r="G215" s="260"/>
      <c r="H215" s="260"/>
      <c r="I215" s="260"/>
      <c r="J215" s="108" t="s">
        <v>120</v>
      </c>
      <c r="K215" s="109">
        <v>172.963</v>
      </c>
      <c r="L215" s="261"/>
      <c r="M215" s="260"/>
      <c r="N215" s="262">
        <f>ROUND($L$215*$K$215,2)</f>
        <v>0</v>
      </c>
      <c r="O215" s="260"/>
      <c r="P215" s="260"/>
      <c r="Q215" s="260"/>
      <c r="R215" s="107" t="s">
        <v>121</v>
      </c>
      <c r="S215" s="21"/>
      <c r="T215" s="110"/>
      <c r="U215" s="111" t="s">
        <v>41</v>
      </c>
      <c r="X215" s="112">
        <v>0</v>
      </c>
      <c r="Y215" s="112">
        <f>$X$215*$K$215</f>
        <v>0</v>
      </c>
      <c r="Z215" s="112">
        <v>0</v>
      </c>
      <c r="AA215" s="113">
        <f>$Z$215*$K$215</f>
        <v>0</v>
      </c>
      <c r="AR215" s="73" t="s">
        <v>122</v>
      </c>
      <c r="AT215" s="73" t="s">
        <v>117</v>
      </c>
      <c r="AU215" s="73" t="s">
        <v>79</v>
      </c>
      <c r="AY215" s="6" t="s">
        <v>116</v>
      </c>
      <c r="BE215" s="114">
        <f>IF($U$215="základní",$N$215,0)</f>
        <v>0</v>
      </c>
      <c r="BF215" s="114">
        <f>IF($U$215="snížená",$N$215,0)</f>
        <v>0</v>
      </c>
      <c r="BG215" s="114">
        <f>IF($U$215="zákl. přenesená",$N$215,0)</f>
        <v>0</v>
      </c>
      <c r="BH215" s="114">
        <f>IF($U$215="sníž. přenesená",$N$215,0)</f>
        <v>0</v>
      </c>
      <c r="BI215" s="114">
        <f>IF($U$215="nulová",$N$215,0)</f>
        <v>0</v>
      </c>
      <c r="BJ215" s="73" t="s">
        <v>22</v>
      </c>
      <c r="BK215" s="114">
        <f>ROUND($L$215*$K$215,2)</f>
        <v>0</v>
      </c>
      <c r="BL215" s="73" t="s">
        <v>122</v>
      </c>
      <c r="BM215" s="73" t="s">
        <v>333</v>
      </c>
    </row>
    <row r="216" spans="2:47" s="6" customFormat="1" ht="16.5" customHeight="1">
      <c r="B216" s="21"/>
      <c r="F216" s="251" t="s">
        <v>192</v>
      </c>
      <c r="G216" s="145"/>
      <c r="H216" s="145"/>
      <c r="I216" s="145"/>
      <c r="J216" s="145"/>
      <c r="K216" s="145"/>
      <c r="L216" s="145"/>
      <c r="M216" s="145"/>
      <c r="N216" s="145"/>
      <c r="O216" s="145"/>
      <c r="P216" s="145"/>
      <c r="Q216" s="145"/>
      <c r="R216" s="145"/>
      <c r="S216" s="21"/>
      <c r="T216" s="46"/>
      <c r="AA216" s="47"/>
      <c r="AT216" s="6" t="s">
        <v>125</v>
      </c>
      <c r="AU216" s="6" t="s">
        <v>79</v>
      </c>
    </row>
    <row r="217" spans="2:47" s="6" customFormat="1" ht="38.25" customHeight="1">
      <c r="B217" s="21"/>
      <c r="F217" s="252" t="s">
        <v>318</v>
      </c>
      <c r="G217" s="145"/>
      <c r="H217" s="145"/>
      <c r="I217" s="145"/>
      <c r="J217" s="145"/>
      <c r="K217" s="145"/>
      <c r="L217" s="145"/>
      <c r="M217" s="145"/>
      <c r="N217" s="145"/>
      <c r="O217" s="145"/>
      <c r="P217" s="145"/>
      <c r="Q217" s="145"/>
      <c r="R217" s="145"/>
      <c r="S217" s="21"/>
      <c r="T217" s="46"/>
      <c r="AA217" s="47"/>
      <c r="AT217" s="6" t="s">
        <v>127</v>
      </c>
      <c r="AU217" s="6" t="s">
        <v>79</v>
      </c>
    </row>
    <row r="218" spans="2:51" s="6" customFormat="1" ht="15.75" customHeight="1">
      <c r="B218" s="115"/>
      <c r="E218" s="116"/>
      <c r="F218" s="263" t="s">
        <v>168</v>
      </c>
      <c r="G218" s="264"/>
      <c r="H218" s="264"/>
      <c r="I218" s="264"/>
      <c r="K218" s="117">
        <v>172.963</v>
      </c>
      <c r="S218" s="115"/>
      <c r="T218" s="118"/>
      <c r="AA218" s="119"/>
      <c r="AT218" s="116" t="s">
        <v>129</v>
      </c>
      <c r="AU218" s="116" t="s">
        <v>79</v>
      </c>
      <c r="AV218" s="120" t="s">
        <v>79</v>
      </c>
      <c r="AW218" s="120" t="s">
        <v>94</v>
      </c>
      <c r="AX218" s="120" t="s">
        <v>22</v>
      </c>
      <c r="AY218" s="116" t="s">
        <v>116</v>
      </c>
    </row>
    <row r="219" spans="2:63" s="96" customFormat="1" ht="30.75" customHeight="1">
      <c r="B219" s="97"/>
      <c r="D219" s="104" t="s">
        <v>98</v>
      </c>
      <c r="N219" s="256">
        <f>$BK$219</f>
        <v>0</v>
      </c>
      <c r="O219" s="255"/>
      <c r="P219" s="255"/>
      <c r="Q219" s="255"/>
      <c r="S219" s="97"/>
      <c r="T219" s="100"/>
      <c r="W219" s="101">
        <f>SUM($W$220:$W$223)</f>
        <v>0</v>
      </c>
      <c r="Y219" s="101">
        <f>SUM($Y$220:$Y$223)</f>
        <v>9.2576</v>
      </c>
      <c r="AA219" s="102">
        <f>SUM($AA$220:$AA$223)</f>
        <v>0</v>
      </c>
      <c r="AR219" s="99" t="s">
        <v>22</v>
      </c>
      <c r="AT219" s="99" t="s">
        <v>70</v>
      </c>
      <c r="AU219" s="99" t="s">
        <v>22</v>
      </c>
      <c r="AY219" s="99" t="s">
        <v>116</v>
      </c>
      <c r="BK219" s="103">
        <f>SUM($BK$220:$BK$223)</f>
        <v>0</v>
      </c>
    </row>
    <row r="220" spans="2:65" s="6" customFormat="1" ht="27" customHeight="1">
      <c r="B220" s="21"/>
      <c r="C220" s="105" t="s">
        <v>334</v>
      </c>
      <c r="D220" s="105" t="s">
        <v>117</v>
      </c>
      <c r="E220" s="106" t="s">
        <v>335</v>
      </c>
      <c r="F220" s="259" t="s">
        <v>336</v>
      </c>
      <c r="G220" s="260"/>
      <c r="H220" s="260"/>
      <c r="I220" s="260"/>
      <c r="J220" s="108" t="s">
        <v>337</v>
      </c>
      <c r="K220" s="109">
        <v>22</v>
      </c>
      <c r="L220" s="261"/>
      <c r="M220" s="260"/>
      <c r="N220" s="262">
        <f>ROUND($L$220*$K$220,2)</f>
        <v>0</v>
      </c>
      <c r="O220" s="260"/>
      <c r="P220" s="260"/>
      <c r="Q220" s="260"/>
      <c r="R220" s="107" t="s">
        <v>121</v>
      </c>
      <c r="S220" s="21"/>
      <c r="T220" s="110"/>
      <c r="U220" s="111" t="s">
        <v>41</v>
      </c>
      <c r="X220" s="112">
        <v>0.4208</v>
      </c>
      <c r="Y220" s="112">
        <f>$X$220*$K$220</f>
        <v>9.2576</v>
      </c>
      <c r="Z220" s="112">
        <v>0</v>
      </c>
      <c r="AA220" s="113">
        <f>$Z$220*$K$220</f>
        <v>0</v>
      </c>
      <c r="AR220" s="73" t="s">
        <v>122</v>
      </c>
      <c r="AT220" s="73" t="s">
        <v>117</v>
      </c>
      <c r="AU220" s="73" t="s">
        <v>79</v>
      </c>
      <c r="AY220" s="6" t="s">
        <v>116</v>
      </c>
      <c r="BE220" s="114">
        <f>IF($U$220="základní",$N$220,0)</f>
        <v>0</v>
      </c>
      <c r="BF220" s="114">
        <f>IF($U$220="snížená",$N$220,0)</f>
        <v>0</v>
      </c>
      <c r="BG220" s="114">
        <f>IF($U$220="zákl. přenesená",$N$220,0)</f>
        <v>0</v>
      </c>
      <c r="BH220" s="114">
        <f>IF($U$220="sníž. přenesená",$N$220,0)</f>
        <v>0</v>
      </c>
      <c r="BI220" s="114">
        <f>IF($U$220="nulová",$N$220,0)</f>
        <v>0</v>
      </c>
      <c r="BJ220" s="73" t="s">
        <v>22</v>
      </c>
      <c r="BK220" s="114">
        <f>ROUND($L$220*$K$220,2)</f>
        <v>0</v>
      </c>
      <c r="BL220" s="73" t="s">
        <v>122</v>
      </c>
      <c r="BM220" s="73" t="s">
        <v>338</v>
      </c>
    </row>
    <row r="221" spans="2:47" s="6" customFormat="1" ht="16.5" customHeight="1">
      <c r="B221" s="21"/>
      <c r="F221" s="251" t="s">
        <v>336</v>
      </c>
      <c r="G221" s="145"/>
      <c r="H221" s="145"/>
      <c r="I221" s="145"/>
      <c r="J221" s="145"/>
      <c r="K221" s="145"/>
      <c r="L221" s="145"/>
      <c r="M221" s="145"/>
      <c r="N221" s="145"/>
      <c r="O221" s="145"/>
      <c r="P221" s="145"/>
      <c r="Q221" s="145"/>
      <c r="R221" s="145"/>
      <c r="S221" s="21"/>
      <c r="T221" s="46"/>
      <c r="AA221" s="47"/>
      <c r="AT221" s="6" t="s">
        <v>125</v>
      </c>
      <c r="AU221" s="6" t="s">
        <v>79</v>
      </c>
    </row>
    <row r="222" spans="2:47" s="6" customFormat="1" ht="132.75" customHeight="1">
      <c r="B222" s="21"/>
      <c r="F222" s="252" t="s">
        <v>339</v>
      </c>
      <c r="G222" s="145"/>
      <c r="H222" s="145"/>
      <c r="I222" s="145"/>
      <c r="J222" s="145"/>
      <c r="K222" s="145"/>
      <c r="L222" s="145"/>
      <c r="M222" s="145"/>
      <c r="N222" s="145"/>
      <c r="O222" s="145"/>
      <c r="P222" s="145"/>
      <c r="Q222" s="145"/>
      <c r="R222" s="145"/>
      <c r="S222" s="21"/>
      <c r="T222" s="46"/>
      <c r="AA222" s="47"/>
      <c r="AT222" s="6" t="s">
        <v>127</v>
      </c>
      <c r="AU222" s="6" t="s">
        <v>79</v>
      </c>
    </row>
    <row r="223" spans="2:51" s="6" customFormat="1" ht="15.75" customHeight="1">
      <c r="B223" s="115"/>
      <c r="E223" s="116"/>
      <c r="F223" s="263" t="s">
        <v>340</v>
      </c>
      <c r="G223" s="264"/>
      <c r="H223" s="264"/>
      <c r="I223" s="264"/>
      <c r="K223" s="117">
        <v>22</v>
      </c>
      <c r="S223" s="115"/>
      <c r="T223" s="118"/>
      <c r="AA223" s="119"/>
      <c r="AT223" s="116" t="s">
        <v>129</v>
      </c>
      <c r="AU223" s="116" t="s">
        <v>79</v>
      </c>
      <c r="AV223" s="120" t="s">
        <v>79</v>
      </c>
      <c r="AW223" s="120" t="s">
        <v>94</v>
      </c>
      <c r="AX223" s="120" t="s">
        <v>22</v>
      </c>
      <c r="AY223" s="116" t="s">
        <v>116</v>
      </c>
    </row>
    <row r="224" spans="2:63" s="96" customFormat="1" ht="30.75" customHeight="1">
      <c r="B224" s="97"/>
      <c r="D224" s="104" t="s">
        <v>99</v>
      </c>
      <c r="N224" s="256">
        <f>$BK$224</f>
        <v>0</v>
      </c>
      <c r="O224" s="255"/>
      <c r="P224" s="255"/>
      <c r="Q224" s="255"/>
      <c r="S224" s="97"/>
      <c r="T224" s="100"/>
      <c r="W224" s="101">
        <f>$W$225+SUM($W$226:$W$270)</f>
        <v>0</v>
      </c>
      <c r="Y224" s="101">
        <f>$Y$225+SUM($Y$226:$Y$270)</f>
        <v>2.92671044</v>
      </c>
      <c r="AA224" s="102">
        <f>$AA$225+SUM($AA$226:$AA$270)</f>
        <v>227.1015</v>
      </c>
      <c r="AR224" s="99" t="s">
        <v>22</v>
      </c>
      <c r="AT224" s="99" t="s">
        <v>70</v>
      </c>
      <c r="AU224" s="99" t="s">
        <v>22</v>
      </c>
      <c r="AY224" s="99" t="s">
        <v>116</v>
      </c>
      <c r="BK224" s="103">
        <f>$BK$225+SUM($BK$226:$BK$270)</f>
        <v>0</v>
      </c>
    </row>
    <row r="225" spans="2:65" s="6" customFormat="1" ht="27" customHeight="1">
      <c r="B225" s="21"/>
      <c r="C225" s="105" t="s">
        <v>341</v>
      </c>
      <c r="D225" s="105" t="s">
        <v>117</v>
      </c>
      <c r="E225" s="106" t="s">
        <v>342</v>
      </c>
      <c r="F225" s="259" t="s">
        <v>343</v>
      </c>
      <c r="G225" s="260"/>
      <c r="H225" s="260"/>
      <c r="I225" s="260"/>
      <c r="J225" s="108" t="s">
        <v>284</v>
      </c>
      <c r="K225" s="109">
        <v>1554.4</v>
      </c>
      <c r="L225" s="261"/>
      <c r="M225" s="260"/>
      <c r="N225" s="262">
        <f>ROUND($L$225*$K$225,2)</f>
        <v>0</v>
      </c>
      <c r="O225" s="260"/>
      <c r="P225" s="260"/>
      <c r="Q225" s="260"/>
      <c r="R225" s="107" t="s">
        <v>121</v>
      </c>
      <c r="S225" s="21"/>
      <c r="T225" s="110"/>
      <c r="U225" s="111" t="s">
        <v>41</v>
      </c>
      <c r="X225" s="112">
        <v>0.00065</v>
      </c>
      <c r="Y225" s="112">
        <f>$X$225*$K$225</f>
        <v>1.01036</v>
      </c>
      <c r="Z225" s="112">
        <v>0</v>
      </c>
      <c r="AA225" s="113">
        <f>$Z$225*$K$225</f>
        <v>0</v>
      </c>
      <c r="AR225" s="73" t="s">
        <v>122</v>
      </c>
      <c r="AT225" s="73" t="s">
        <v>117</v>
      </c>
      <c r="AU225" s="73" t="s">
        <v>79</v>
      </c>
      <c r="AY225" s="6" t="s">
        <v>116</v>
      </c>
      <c r="BE225" s="114">
        <f>IF($U$225="základní",$N$225,0)</f>
        <v>0</v>
      </c>
      <c r="BF225" s="114">
        <f>IF($U$225="snížená",$N$225,0)</f>
        <v>0</v>
      </c>
      <c r="BG225" s="114">
        <f>IF($U$225="zákl. přenesená",$N$225,0)</f>
        <v>0</v>
      </c>
      <c r="BH225" s="114">
        <f>IF($U$225="sníž. přenesená",$N$225,0)</f>
        <v>0</v>
      </c>
      <c r="BI225" s="114">
        <f>IF($U$225="nulová",$N$225,0)</f>
        <v>0</v>
      </c>
      <c r="BJ225" s="73" t="s">
        <v>22</v>
      </c>
      <c r="BK225" s="114">
        <f>ROUND($L$225*$K$225,2)</f>
        <v>0</v>
      </c>
      <c r="BL225" s="73" t="s">
        <v>122</v>
      </c>
      <c r="BM225" s="73" t="s">
        <v>344</v>
      </c>
    </row>
    <row r="226" spans="2:47" s="6" customFormat="1" ht="16.5" customHeight="1">
      <c r="B226" s="21"/>
      <c r="F226" s="251" t="s">
        <v>345</v>
      </c>
      <c r="G226" s="145"/>
      <c r="H226" s="145"/>
      <c r="I226" s="145"/>
      <c r="J226" s="145"/>
      <c r="K226" s="145"/>
      <c r="L226" s="145"/>
      <c r="M226" s="145"/>
      <c r="N226" s="145"/>
      <c r="O226" s="145"/>
      <c r="P226" s="145"/>
      <c r="Q226" s="145"/>
      <c r="R226" s="145"/>
      <c r="S226" s="21"/>
      <c r="T226" s="46"/>
      <c r="AA226" s="47"/>
      <c r="AT226" s="6" t="s">
        <v>125</v>
      </c>
      <c r="AU226" s="6" t="s">
        <v>79</v>
      </c>
    </row>
    <row r="227" spans="2:47" s="6" customFormat="1" ht="121.5" customHeight="1">
      <c r="B227" s="21"/>
      <c r="F227" s="252" t="s">
        <v>346</v>
      </c>
      <c r="G227" s="145"/>
      <c r="H227" s="145"/>
      <c r="I227" s="145"/>
      <c r="J227" s="145"/>
      <c r="K227" s="145"/>
      <c r="L227" s="145"/>
      <c r="M227" s="145"/>
      <c r="N227" s="145"/>
      <c r="O227" s="145"/>
      <c r="P227" s="145"/>
      <c r="Q227" s="145"/>
      <c r="R227" s="145"/>
      <c r="S227" s="21"/>
      <c r="T227" s="46"/>
      <c r="AA227" s="47"/>
      <c r="AT227" s="6" t="s">
        <v>127</v>
      </c>
      <c r="AU227" s="6" t="s">
        <v>79</v>
      </c>
    </row>
    <row r="228" spans="2:51" s="6" customFormat="1" ht="15.75" customHeight="1">
      <c r="B228" s="115"/>
      <c r="E228" s="116"/>
      <c r="F228" s="263" t="s">
        <v>347</v>
      </c>
      <c r="G228" s="264"/>
      <c r="H228" s="264"/>
      <c r="I228" s="264"/>
      <c r="K228" s="117">
        <v>1554.4</v>
      </c>
      <c r="S228" s="115"/>
      <c r="T228" s="118"/>
      <c r="AA228" s="119"/>
      <c r="AT228" s="116" t="s">
        <v>129</v>
      </c>
      <c r="AU228" s="116" t="s">
        <v>79</v>
      </c>
      <c r="AV228" s="120" t="s">
        <v>79</v>
      </c>
      <c r="AW228" s="120" t="s">
        <v>94</v>
      </c>
      <c r="AX228" s="120" t="s">
        <v>22</v>
      </c>
      <c r="AY228" s="116" t="s">
        <v>116</v>
      </c>
    </row>
    <row r="229" spans="2:65" s="6" customFormat="1" ht="27" customHeight="1">
      <c r="B229" s="21"/>
      <c r="C229" s="105" t="s">
        <v>348</v>
      </c>
      <c r="D229" s="105" t="s">
        <v>117</v>
      </c>
      <c r="E229" s="106" t="s">
        <v>349</v>
      </c>
      <c r="F229" s="259" t="s">
        <v>350</v>
      </c>
      <c r="G229" s="260"/>
      <c r="H229" s="260"/>
      <c r="I229" s="260"/>
      <c r="J229" s="108" t="s">
        <v>284</v>
      </c>
      <c r="K229" s="109">
        <v>115</v>
      </c>
      <c r="L229" s="261"/>
      <c r="M229" s="260"/>
      <c r="N229" s="262">
        <f>ROUND($L$229*$K$229,2)</f>
        <v>0</v>
      </c>
      <c r="O229" s="260"/>
      <c r="P229" s="260"/>
      <c r="Q229" s="260"/>
      <c r="R229" s="107"/>
      <c r="S229" s="21"/>
      <c r="T229" s="110"/>
      <c r="U229" s="111" t="s">
        <v>41</v>
      </c>
      <c r="X229" s="112">
        <v>0.00038</v>
      </c>
      <c r="Y229" s="112">
        <f>$X$229*$K$229</f>
        <v>0.0437</v>
      </c>
      <c r="Z229" s="112">
        <v>0</v>
      </c>
      <c r="AA229" s="113">
        <f>$Z$229*$K$229</f>
        <v>0</v>
      </c>
      <c r="AR229" s="73" t="s">
        <v>122</v>
      </c>
      <c r="AT229" s="73" t="s">
        <v>117</v>
      </c>
      <c r="AU229" s="73" t="s">
        <v>79</v>
      </c>
      <c r="AY229" s="6" t="s">
        <v>116</v>
      </c>
      <c r="BE229" s="114">
        <f>IF($U$229="základní",$N$229,0)</f>
        <v>0</v>
      </c>
      <c r="BF229" s="114">
        <f>IF($U$229="snížená",$N$229,0)</f>
        <v>0</v>
      </c>
      <c r="BG229" s="114">
        <f>IF($U$229="zákl. přenesená",$N$229,0)</f>
        <v>0</v>
      </c>
      <c r="BH229" s="114">
        <f>IF($U$229="sníž. přenesená",$N$229,0)</f>
        <v>0</v>
      </c>
      <c r="BI229" s="114">
        <f>IF($U$229="nulová",$N$229,0)</f>
        <v>0</v>
      </c>
      <c r="BJ229" s="73" t="s">
        <v>22</v>
      </c>
      <c r="BK229" s="114">
        <f>ROUND($L$229*$K$229,2)</f>
        <v>0</v>
      </c>
      <c r="BL229" s="73" t="s">
        <v>122</v>
      </c>
      <c r="BM229" s="73" t="s">
        <v>351</v>
      </c>
    </row>
    <row r="230" spans="2:47" s="6" customFormat="1" ht="16.5" customHeight="1">
      <c r="B230" s="21"/>
      <c r="F230" s="251" t="s">
        <v>345</v>
      </c>
      <c r="G230" s="145"/>
      <c r="H230" s="145"/>
      <c r="I230" s="145"/>
      <c r="J230" s="145"/>
      <c r="K230" s="145"/>
      <c r="L230" s="145"/>
      <c r="M230" s="145"/>
      <c r="N230" s="145"/>
      <c r="O230" s="145"/>
      <c r="P230" s="145"/>
      <c r="Q230" s="145"/>
      <c r="R230" s="145"/>
      <c r="S230" s="21"/>
      <c r="T230" s="46"/>
      <c r="AA230" s="47"/>
      <c r="AT230" s="6" t="s">
        <v>125</v>
      </c>
      <c r="AU230" s="6" t="s">
        <v>79</v>
      </c>
    </row>
    <row r="231" spans="2:47" s="6" customFormat="1" ht="121.5" customHeight="1">
      <c r="B231" s="21"/>
      <c r="F231" s="252" t="s">
        <v>346</v>
      </c>
      <c r="G231" s="145"/>
      <c r="H231" s="145"/>
      <c r="I231" s="145"/>
      <c r="J231" s="145"/>
      <c r="K231" s="145"/>
      <c r="L231" s="145"/>
      <c r="M231" s="145"/>
      <c r="N231" s="145"/>
      <c r="O231" s="145"/>
      <c r="P231" s="145"/>
      <c r="Q231" s="145"/>
      <c r="R231" s="145"/>
      <c r="S231" s="21"/>
      <c r="T231" s="46"/>
      <c r="AA231" s="47"/>
      <c r="AT231" s="6" t="s">
        <v>127</v>
      </c>
      <c r="AU231" s="6" t="s">
        <v>79</v>
      </c>
    </row>
    <row r="232" spans="2:51" s="6" customFormat="1" ht="15.75" customHeight="1">
      <c r="B232" s="115"/>
      <c r="E232" s="116"/>
      <c r="F232" s="263" t="s">
        <v>352</v>
      </c>
      <c r="G232" s="264"/>
      <c r="H232" s="264"/>
      <c r="I232" s="264"/>
      <c r="K232" s="117">
        <v>115</v>
      </c>
      <c r="S232" s="115"/>
      <c r="T232" s="118"/>
      <c r="AA232" s="119"/>
      <c r="AT232" s="116" t="s">
        <v>129</v>
      </c>
      <c r="AU232" s="116" t="s">
        <v>79</v>
      </c>
      <c r="AV232" s="120" t="s">
        <v>79</v>
      </c>
      <c r="AW232" s="120" t="s">
        <v>94</v>
      </c>
      <c r="AX232" s="120" t="s">
        <v>22</v>
      </c>
      <c r="AY232" s="116" t="s">
        <v>116</v>
      </c>
    </row>
    <row r="233" spans="2:65" s="6" customFormat="1" ht="15.75" customHeight="1">
      <c r="B233" s="21"/>
      <c r="C233" s="105" t="s">
        <v>353</v>
      </c>
      <c r="D233" s="105" t="s">
        <v>117</v>
      </c>
      <c r="E233" s="106" t="s">
        <v>354</v>
      </c>
      <c r="F233" s="259" t="s">
        <v>355</v>
      </c>
      <c r="G233" s="260"/>
      <c r="H233" s="260"/>
      <c r="I233" s="260"/>
      <c r="J233" s="108" t="s">
        <v>284</v>
      </c>
      <c r="K233" s="109">
        <v>1669.4</v>
      </c>
      <c r="L233" s="261"/>
      <c r="M233" s="260"/>
      <c r="N233" s="262">
        <f>ROUND($L$233*$K$233,2)</f>
        <v>0</v>
      </c>
      <c r="O233" s="260"/>
      <c r="P233" s="260"/>
      <c r="Q233" s="260"/>
      <c r="R233" s="107" t="s">
        <v>121</v>
      </c>
      <c r="S233" s="21"/>
      <c r="T233" s="110"/>
      <c r="U233" s="111" t="s">
        <v>41</v>
      </c>
      <c r="X233" s="112">
        <v>0</v>
      </c>
      <c r="Y233" s="112">
        <f>$X$233*$K$233</f>
        <v>0</v>
      </c>
      <c r="Z233" s="112">
        <v>0</v>
      </c>
      <c r="AA233" s="113">
        <f>$Z$233*$K$233</f>
        <v>0</v>
      </c>
      <c r="AR233" s="73" t="s">
        <v>122</v>
      </c>
      <c r="AT233" s="73" t="s">
        <v>117</v>
      </c>
      <c r="AU233" s="73" t="s">
        <v>79</v>
      </c>
      <c r="AY233" s="6" t="s">
        <v>116</v>
      </c>
      <c r="BE233" s="114">
        <f>IF($U$233="základní",$N$233,0)</f>
        <v>0</v>
      </c>
      <c r="BF233" s="114">
        <f>IF($U$233="snížená",$N$233,0)</f>
        <v>0</v>
      </c>
      <c r="BG233" s="114">
        <f>IF($U$233="zákl. přenesená",$N$233,0)</f>
        <v>0</v>
      </c>
      <c r="BH233" s="114">
        <f>IF($U$233="sníž. přenesená",$N$233,0)</f>
        <v>0</v>
      </c>
      <c r="BI233" s="114">
        <f>IF($U$233="nulová",$N$233,0)</f>
        <v>0</v>
      </c>
      <c r="BJ233" s="73" t="s">
        <v>22</v>
      </c>
      <c r="BK233" s="114">
        <f>ROUND($L$233*$K$233,2)</f>
        <v>0</v>
      </c>
      <c r="BL233" s="73" t="s">
        <v>122</v>
      </c>
      <c r="BM233" s="73" t="s">
        <v>356</v>
      </c>
    </row>
    <row r="234" spans="2:47" s="6" customFormat="1" ht="16.5" customHeight="1">
      <c r="B234" s="21"/>
      <c r="F234" s="251" t="s">
        <v>357</v>
      </c>
      <c r="G234" s="145"/>
      <c r="H234" s="145"/>
      <c r="I234" s="145"/>
      <c r="J234" s="145"/>
      <c r="K234" s="145"/>
      <c r="L234" s="145"/>
      <c r="M234" s="145"/>
      <c r="N234" s="145"/>
      <c r="O234" s="145"/>
      <c r="P234" s="145"/>
      <c r="Q234" s="145"/>
      <c r="R234" s="145"/>
      <c r="S234" s="21"/>
      <c r="T234" s="46"/>
      <c r="AA234" s="47"/>
      <c r="AT234" s="6" t="s">
        <v>125</v>
      </c>
      <c r="AU234" s="6" t="s">
        <v>79</v>
      </c>
    </row>
    <row r="235" spans="2:47" s="6" customFormat="1" ht="62.25" customHeight="1">
      <c r="B235" s="21"/>
      <c r="F235" s="252" t="s">
        <v>358</v>
      </c>
      <c r="G235" s="145"/>
      <c r="H235" s="145"/>
      <c r="I235" s="145"/>
      <c r="J235" s="145"/>
      <c r="K235" s="145"/>
      <c r="L235" s="145"/>
      <c r="M235" s="145"/>
      <c r="N235" s="145"/>
      <c r="O235" s="145"/>
      <c r="P235" s="145"/>
      <c r="Q235" s="145"/>
      <c r="R235" s="145"/>
      <c r="S235" s="21"/>
      <c r="T235" s="46"/>
      <c r="AA235" s="47"/>
      <c r="AT235" s="6" t="s">
        <v>127</v>
      </c>
      <c r="AU235" s="6" t="s">
        <v>79</v>
      </c>
    </row>
    <row r="236" spans="2:51" s="6" customFormat="1" ht="15.75" customHeight="1">
      <c r="B236" s="115"/>
      <c r="E236" s="116"/>
      <c r="F236" s="263" t="s">
        <v>359</v>
      </c>
      <c r="G236" s="264"/>
      <c r="H236" s="264"/>
      <c r="I236" s="264"/>
      <c r="K236" s="117">
        <v>1669.4</v>
      </c>
      <c r="S236" s="115"/>
      <c r="T236" s="118"/>
      <c r="AA236" s="119"/>
      <c r="AT236" s="116" t="s">
        <v>129</v>
      </c>
      <c r="AU236" s="116" t="s">
        <v>79</v>
      </c>
      <c r="AV236" s="120" t="s">
        <v>79</v>
      </c>
      <c r="AW236" s="120" t="s">
        <v>94</v>
      </c>
      <c r="AX236" s="120" t="s">
        <v>22</v>
      </c>
      <c r="AY236" s="116" t="s">
        <v>116</v>
      </c>
    </row>
    <row r="237" spans="2:65" s="6" customFormat="1" ht="39" customHeight="1">
      <c r="B237" s="21"/>
      <c r="C237" s="105" t="s">
        <v>360</v>
      </c>
      <c r="D237" s="105" t="s">
        <v>117</v>
      </c>
      <c r="E237" s="106" t="s">
        <v>361</v>
      </c>
      <c r="F237" s="259" t="s">
        <v>362</v>
      </c>
      <c r="G237" s="260"/>
      <c r="H237" s="260"/>
      <c r="I237" s="260"/>
      <c r="J237" s="108" t="s">
        <v>120</v>
      </c>
      <c r="K237" s="109">
        <v>688.628</v>
      </c>
      <c r="L237" s="261"/>
      <c r="M237" s="260"/>
      <c r="N237" s="262">
        <f>ROUND($L$237*$K$237,2)</f>
        <v>0</v>
      </c>
      <c r="O237" s="260"/>
      <c r="P237" s="260"/>
      <c r="Q237" s="260"/>
      <c r="R237" s="107" t="s">
        <v>121</v>
      </c>
      <c r="S237" s="21"/>
      <c r="T237" s="110"/>
      <c r="U237" s="111" t="s">
        <v>41</v>
      </c>
      <c r="X237" s="112">
        <v>0.00198</v>
      </c>
      <c r="Y237" s="112">
        <f>$X$237*$K$237</f>
        <v>1.36348344</v>
      </c>
      <c r="Z237" s="112">
        <v>0</v>
      </c>
      <c r="AA237" s="113">
        <f>$Z$237*$K$237</f>
        <v>0</v>
      </c>
      <c r="AR237" s="73" t="s">
        <v>122</v>
      </c>
      <c r="AT237" s="73" t="s">
        <v>117</v>
      </c>
      <c r="AU237" s="73" t="s">
        <v>79</v>
      </c>
      <c r="AY237" s="6" t="s">
        <v>116</v>
      </c>
      <c r="BE237" s="114">
        <f>IF($U$237="základní",$N$237,0)</f>
        <v>0</v>
      </c>
      <c r="BF237" s="114">
        <f>IF($U$237="snížená",$N$237,0)</f>
        <v>0</v>
      </c>
      <c r="BG237" s="114">
        <f>IF($U$237="zákl. přenesená",$N$237,0)</f>
        <v>0</v>
      </c>
      <c r="BH237" s="114">
        <f>IF($U$237="sníž. přenesená",$N$237,0)</f>
        <v>0</v>
      </c>
      <c r="BI237" s="114">
        <f>IF($U$237="nulová",$N$237,0)</f>
        <v>0</v>
      </c>
      <c r="BJ237" s="73" t="s">
        <v>22</v>
      </c>
      <c r="BK237" s="114">
        <f>ROUND($L$237*$K$237,2)</f>
        <v>0</v>
      </c>
      <c r="BL237" s="73" t="s">
        <v>122</v>
      </c>
      <c r="BM237" s="73" t="s">
        <v>363</v>
      </c>
    </row>
    <row r="238" spans="2:47" s="6" customFormat="1" ht="16.5" customHeight="1">
      <c r="B238" s="21"/>
      <c r="F238" s="251" t="s">
        <v>364</v>
      </c>
      <c r="G238" s="145"/>
      <c r="H238" s="145"/>
      <c r="I238" s="145"/>
      <c r="J238" s="145"/>
      <c r="K238" s="145"/>
      <c r="L238" s="145"/>
      <c r="M238" s="145"/>
      <c r="N238" s="145"/>
      <c r="O238" s="145"/>
      <c r="P238" s="145"/>
      <c r="Q238" s="145"/>
      <c r="R238" s="145"/>
      <c r="S238" s="21"/>
      <c r="T238" s="46"/>
      <c r="AA238" s="47"/>
      <c r="AT238" s="6" t="s">
        <v>125</v>
      </c>
      <c r="AU238" s="6" t="s">
        <v>79</v>
      </c>
    </row>
    <row r="239" spans="2:47" s="6" customFormat="1" ht="132.75" customHeight="1">
      <c r="B239" s="21"/>
      <c r="F239" s="252" t="s">
        <v>365</v>
      </c>
      <c r="G239" s="145"/>
      <c r="H239" s="145"/>
      <c r="I239" s="145"/>
      <c r="J239" s="145"/>
      <c r="K239" s="145"/>
      <c r="L239" s="145"/>
      <c r="M239" s="145"/>
      <c r="N239" s="145"/>
      <c r="O239" s="145"/>
      <c r="P239" s="145"/>
      <c r="Q239" s="145"/>
      <c r="R239" s="145"/>
      <c r="S239" s="21"/>
      <c r="T239" s="46"/>
      <c r="AA239" s="47"/>
      <c r="AT239" s="6" t="s">
        <v>127</v>
      </c>
      <c r="AU239" s="6" t="s">
        <v>79</v>
      </c>
    </row>
    <row r="240" spans="2:51" s="6" customFormat="1" ht="15.75" customHeight="1">
      <c r="B240" s="115"/>
      <c r="E240" s="116"/>
      <c r="F240" s="263" t="s">
        <v>366</v>
      </c>
      <c r="G240" s="264"/>
      <c r="H240" s="264"/>
      <c r="I240" s="264"/>
      <c r="K240" s="117">
        <v>688.628</v>
      </c>
      <c r="S240" s="115"/>
      <c r="T240" s="118"/>
      <c r="AA240" s="119"/>
      <c r="AT240" s="116" t="s">
        <v>129</v>
      </c>
      <c r="AU240" s="116" t="s">
        <v>79</v>
      </c>
      <c r="AV240" s="120" t="s">
        <v>79</v>
      </c>
      <c r="AW240" s="120" t="s">
        <v>94</v>
      </c>
      <c r="AX240" s="120" t="s">
        <v>22</v>
      </c>
      <c r="AY240" s="116" t="s">
        <v>116</v>
      </c>
    </row>
    <row r="241" spans="2:65" s="6" customFormat="1" ht="27" customHeight="1">
      <c r="B241" s="21"/>
      <c r="C241" s="105" t="s">
        <v>367</v>
      </c>
      <c r="D241" s="105" t="s">
        <v>117</v>
      </c>
      <c r="E241" s="106" t="s">
        <v>368</v>
      </c>
      <c r="F241" s="259" t="s">
        <v>369</v>
      </c>
      <c r="G241" s="260"/>
      <c r="H241" s="260"/>
      <c r="I241" s="260"/>
      <c r="J241" s="108" t="s">
        <v>284</v>
      </c>
      <c r="K241" s="109">
        <v>115</v>
      </c>
      <c r="L241" s="261"/>
      <c r="M241" s="260"/>
      <c r="N241" s="262">
        <f>ROUND($L$241*$K$241,2)</f>
        <v>0</v>
      </c>
      <c r="O241" s="260"/>
      <c r="P241" s="260"/>
      <c r="Q241" s="260"/>
      <c r="R241" s="107" t="s">
        <v>121</v>
      </c>
      <c r="S241" s="21"/>
      <c r="T241" s="110"/>
      <c r="U241" s="111" t="s">
        <v>41</v>
      </c>
      <c r="X241" s="112">
        <v>0</v>
      </c>
      <c r="Y241" s="112">
        <f>$X$241*$K$241</f>
        <v>0</v>
      </c>
      <c r="Z241" s="112">
        <v>0</v>
      </c>
      <c r="AA241" s="113">
        <f>$Z$241*$K$241</f>
        <v>0</v>
      </c>
      <c r="AR241" s="73" t="s">
        <v>122</v>
      </c>
      <c r="AT241" s="73" t="s">
        <v>117</v>
      </c>
      <c r="AU241" s="73" t="s">
        <v>79</v>
      </c>
      <c r="AY241" s="6" t="s">
        <v>116</v>
      </c>
      <c r="BE241" s="114">
        <f>IF($U$241="základní",$N$241,0)</f>
        <v>0</v>
      </c>
      <c r="BF241" s="114">
        <f>IF($U$241="snížená",$N$241,0)</f>
        <v>0</v>
      </c>
      <c r="BG241" s="114">
        <f>IF($U$241="zákl. přenesená",$N$241,0)</f>
        <v>0</v>
      </c>
      <c r="BH241" s="114">
        <f>IF($U$241="sníž. přenesená",$N$241,0)</f>
        <v>0</v>
      </c>
      <c r="BI241" s="114">
        <f>IF($U$241="nulová",$N$241,0)</f>
        <v>0</v>
      </c>
      <c r="BJ241" s="73" t="s">
        <v>22</v>
      </c>
      <c r="BK241" s="114">
        <f>ROUND($L$241*$K$241,2)</f>
        <v>0</v>
      </c>
      <c r="BL241" s="73" t="s">
        <v>122</v>
      </c>
      <c r="BM241" s="73" t="s">
        <v>370</v>
      </c>
    </row>
    <row r="242" spans="2:47" s="6" customFormat="1" ht="16.5" customHeight="1">
      <c r="B242" s="21"/>
      <c r="F242" s="251" t="s">
        <v>371</v>
      </c>
      <c r="G242" s="145"/>
      <c r="H242" s="145"/>
      <c r="I242" s="145"/>
      <c r="J242" s="145"/>
      <c r="K242" s="145"/>
      <c r="L242" s="145"/>
      <c r="M242" s="145"/>
      <c r="N242" s="145"/>
      <c r="O242" s="145"/>
      <c r="P242" s="145"/>
      <c r="Q242" s="145"/>
      <c r="R242" s="145"/>
      <c r="S242" s="21"/>
      <c r="T242" s="46"/>
      <c r="AA242" s="47"/>
      <c r="AT242" s="6" t="s">
        <v>125</v>
      </c>
      <c r="AU242" s="6" t="s">
        <v>79</v>
      </c>
    </row>
    <row r="243" spans="2:47" s="6" customFormat="1" ht="74.25" customHeight="1">
      <c r="B243" s="21"/>
      <c r="F243" s="252" t="s">
        <v>372</v>
      </c>
      <c r="G243" s="145"/>
      <c r="H243" s="145"/>
      <c r="I243" s="145"/>
      <c r="J243" s="145"/>
      <c r="K243" s="145"/>
      <c r="L243" s="145"/>
      <c r="M243" s="145"/>
      <c r="N243" s="145"/>
      <c r="O243" s="145"/>
      <c r="P243" s="145"/>
      <c r="Q243" s="145"/>
      <c r="R243" s="145"/>
      <c r="S243" s="21"/>
      <c r="T243" s="46"/>
      <c r="AA243" s="47"/>
      <c r="AT243" s="6" t="s">
        <v>127</v>
      </c>
      <c r="AU243" s="6" t="s">
        <v>79</v>
      </c>
    </row>
    <row r="244" spans="2:51" s="6" customFormat="1" ht="15.75" customHeight="1">
      <c r="B244" s="115"/>
      <c r="E244" s="116"/>
      <c r="F244" s="263" t="s">
        <v>352</v>
      </c>
      <c r="G244" s="264"/>
      <c r="H244" s="264"/>
      <c r="I244" s="264"/>
      <c r="K244" s="117">
        <v>115</v>
      </c>
      <c r="S244" s="115"/>
      <c r="T244" s="118"/>
      <c r="AA244" s="119"/>
      <c r="AT244" s="116" t="s">
        <v>129</v>
      </c>
      <c r="AU244" s="116" t="s">
        <v>79</v>
      </c>
      <c r="AV244" s="120" t="s">
        <v>79</v>
      </c>
      <c r="AW244" s="120" t="s">
        <v>94</v>
      </c>
      <c r="AX244" s="120" t="s">
        <v>22</v>
      </c>
      <c r="AY244" s="116" t="s">
        <v>116</v>
      </c>
    </row>
    <row r="245" spans="2:65" s="6" customFormat="1" ht="27" customHeight="1">
      <c r="B245" s="21"/>
      <c r="C245" s="105" t="s">
        <v>373</v>
      </c>
      <c r="D245" s="105" t="s">
        <v>117</v>
      </c>
      <c r="E245" s="106" t="s">
        <v>374</v>
      </c>
      <c r="F245" s="259" t="s">
        <v>375</v>
      </c>
      <c r="G245" s="260"/>
      <c r="H245" s="260"/>
      <c r="I245" s="260"/>
      <c r="J245" s="108" t="s">
        <v>284</v>
      </c>
      <c r="K245" s="109">
        <v>834.7</v>
      </c>
      <c r="L245" s="261"/>
      <c r="M245" s="260"/>
      <c r="N245" s="262">
        <f>ROUND($L$245*$K$245,2)</f>
        <v>0</v>
      </c>
      <c r="O245" s="260"/>
      <c r="P245" s="260"/>
      <c r="Q245" s="260"/>
      <c r="R245" s="107"/>
      <c r="S245" s="21"/>
      <c r="T245" s="110"/>
      <c r="U245" s="111" t="s">
        <v>41</v>
      </c>
      <c r="X245" s="112">
        <v>0.00061</v>
      </c>
      <c r="Y245" s="112">
        <f>$X$245*$K$245</f>
        <v>0.509167</v>
      </c>
      <c r="Z245" s="112">
        <v>0</v>
      </c>
      <c r="AA245" s="113">
        <f>$Z$245*$K$245</f>
        <v>0</v>
      </c>
      <c r="AR245" s="73" t="s">
        <v>122</v>
      </c>
      <c r="AT245" s="73" t="s">
        <v>117</v>
      </c>
      <c r="AU245" s="73" t="s">
        <v>79</v>
      </c>
      <c r="AY245" s="6" t="s">
        <v>116</v>
      </c>
      <c r="BE245" s="114">
        <f>IF($U$245="základní",$N$245,0)</f>
        <v>0</v>
      </c>
      <c r="BF245" s="114">
        <f>IF($U$245="snížená",$N$245,0)</f>
        <v>0</v>
      </c>
      <c r="BG245" s="114">
        <f>IF($U$245="zákl. přenesená",$N$245,0)</f>
        <v>0</v>
      </c>
      <c r="BH245" s="114">
        <f>IF($U$245="sníž. přenesená",$N$245,0)</f>
        <v>0</v>
      </c>
      <c r="BI245" s="114">
        <f>IF($U$245="nulová",$N$245,0)</f>
        <v>0</v>
      </c>
      <c r="BJ245" s="73" t="s">
        <v>22</v>
      </c>
      <c r="BK245" s="114">
        <f>ROUND($L$245*$K$245,2)</f>
        <v>0</v>
      </c>
      <c r="BL245" s="73" t="s">
        <v>122</v>
      </c>
      <c r="BM245" s="73" t="s">
        <v>376</v>
      </c>
    </row>
    <row r="246" spans="2:47" s="6" customFormat="1" ht="16.5" customHeight="1">
      <c r="B246" s="21"/>
      <c r="F246" s="251"/>
      <c r="G246" s="145"/>
      <c r="H246" s="145"/>
      <c r="I246" s="145"/>
      <c r="J246" s="145"/>
      <c r="K246" s="145"/>
      <c r="L246" s="145"/>
      <c r="M246" s="145"/>
      <c r="N246" s="145"/>
      <c r="O246" s="145"/>
      <c r="P246" s="145"/>
      <c r="Q246" s="145"/>
      <c r="R246" s="145"/>
      <c r="S246" s="21"/>
      <c r="T246" s="46"/>
      <c r="AA246" s="47"/>
      <c r="AT246" s="6" t="s">
        <v>125</v>
      </c>
      <c r="AU246" s="6" t="s">
        <v>79</v>
      </c>
    </row>
    <row r="247" spans="2:51" s="6" customFormat="1" ht="15.75" customHeight="1">
      <c r="B247" s="115"/>
      <c r="E247" s="116"/>
      <c r="F247" s="263" t="s">
        <v>377</v>
      </c>
      <c r="G247" s="264"/>
      <c r="H247" s="264"/>
      <c r="I247" s="264"/>
      <c r="K247" s="117">
        <v>834.7</v>
      </c>
      <c r="S247" s="115"/>
      <c r="T247" s="118"/>
      <c r="AA247" s="119"/>
      <c r="AT247" s="116" t="s">
        <v>129</v>
      </c>
      <c r="AU247" s="116" t="s">
        <v>79</v>
      </c>
      <c r="AV247" s="120" t="s">
        <v>79</v>
      </c>
      <c r="AW247" s="120" t="s">
        <v>94</v>
      </c>
      <c r="AX247" s="120" t="s">
        <v>22</v>
      </c>
      <c r="AY247" s="116" t="s">
        <v>116</v>
      </c>
    </row>
    <row r="248" spans="2:65" s="6" customFormat="1" ht="15.75" customHeight="1">
      <c r="B248" s="21"/>
      <c r="C248" s="105" t="s">
        <v>378</v>
      </c>
      <c r="D248" s="105" t="s">
        <v>117</v>
      </c>
      <c r="E248" s="106" t="s">
        <v>379</v>
      </c>
      <c r="F248" s="259" t="s">
        <v>380</v>
      </c>
      <c r="G248" s="260"/>
      <c r="H248" s="260"/>
      <c r="I248" s="260"/>
      <c r="J248" s="108" t="s">
        <v>284</v>
      </c>
      <c r="K248" s="109">
        <v>115</v>
      </c>
      <c r="L248" s="261"/>
      <c r="M248" s="260"/>
      <c r="N248" s="262">
        <f>ROUND($L$248*$K$248,2)</f>
        <v>0</v>
      </c>
      <c r="O248" s="260"/>
      <c r="P248" s="260"/>
      <c r="Q248" s="260"/>
      <c r="R248" s="107" t="s">
        <v>121</v>
      </c>
      <c r="S248" s="21"/>
      <c r="T248" s="110"/>
      <c r="U248" s="111" t="s">
        <v>41</v>
      </c>
      <c r="X248" s="112">
        <v>0</v>
      </c>
      <c r="Y248" s="112">
        <f>$X$248*$K$248</f>
        <v>0</v>
      </c>
      <c r="Z248" s="112">
        <v>0</v>
      </c>
      <c r="AA248" s="113">
        <f>$Z$248*$K$248</f>
        <v>0</v>
      </c>
      <c r="AR248" s="73" t="s">
        <v>122</v>
      </c>
      <c r="AT248" s="73" t="s">
        <v>117</v>
      </c>
      <c r="AU248" s="73" t="s">
        <v>79</v>
      </c>
      <c r="AY248" s="6" t="s">
        <v>116</v>
      </c>
      <c r="BE248" s="114">
        <f>IF($U$248="základní",$N$248,0)</f>
        <v>0</v>
      </c>
      <c r="BF248" s="114">
        <f>IF($U$248="snížená",$N$248,0)</f>
        <v>0</v>
      </c>
      <c r="BG248" s="114">
        <f>IF($U$248="zákl. přenesená",$N$248,0)</f>
        <v>0</v>
      </c>
      <c r="BH248" s="114">
        <f>IF($U$248="sníž. přenesená",$N$248,0)</f>
        <v>0</v>
      </c>
      <c r="BI248" s="114">
        <f>IF($U$248="nulová",$N$248,0)</f>
        <v>0</v>
      </c>
      <c r="BJ248" s="73" t="s">
        <v>22</v>
      </c>
      <c r="BK248" s="114">
        <f>ROUND($L$248*$K$248,2)</f>
        <v>0</v>
      </c>
      <c r="BL248" s="73" t="s">
        <v>122</v>
      </c>
      <c r="BM248" s="73" t="s">
        <v>381</v>
      </c>
    </row>
    <row r="249" spans="2:47" s="6" customFormat="1" ht="16.5" customHeight="1">
      <c r="B249" s="21"/>
      <c r="F249" s="251" t="s">
        <v>382</v>
      </c>
      <c r="G249" s="145"/>
      <c r="H249" s="145"/>
      <c r="I249" s="145"/>
      <c r="J249" s="145"/>
      <c r="K249" s="145"/>
      <c r="L249" s="145"/>
      <c r="M249" s="145"/>
      <c r="N249" s="145"/>
      <c r="O249" s="145"/>
      <c r="P249" s="145"/>
      <c r="Q249" s="145"/>
      <c r="R249" s="145"/>
      <c r="S249" s="21"/>
      <c r="T249" s="46"/>
      <c r="AA249" s="47"/>
      <c r="AT249" s="6" t="s">
        <v>125</v>
      </c>
      <c r="AU249" s="6" t="s">
        <v>79</v>
      </c>
    </row>
    <row r="250" spans="2:47" s="6" customFormat="1" ht="38.25" customHeight="1">
      <c r="B250" s="21"/>
      <c r="F250" s="252" t="s">
        <v>383</v>
      </c>
      <c r="G250" s="145"/>
      <c r="H250" s="145"/>
      <c r="I250" s="145"/>
      <c r="J250" s="145"/>
      <c r="K250" s="145"/>
      <c r="L250" s="145"/>
      <c r="M250" s="145"/>
      <c r="N250" s="145"/>
      <c r="O250" s="145"/>
      <c r="P250" s="145"/>
      <c r="Q250" s="145"/>
      <c r="R250" s="145"/>
      <c r="S250" s="21"/>
      <c r="T250" s="46"/>
      <c r="AA250" s="47"/>
      <c r="AT250" s="6" t="s">
        <v>127</v>
      </c>
      <c r="AU250" s="6" t="s">
        <v>79</v>
      </c>
    </row>
    <row r="251" spans="2:51" s="6" customFormat="1" ht="15.75" customHeight="1">
      <c r="B251" s="115"/>
      <c r="E251" s="116"/>
      <c r="F251" s="263" t="s">
        <v>384</v>
      </c>
      <c r="G251" s="264"/>
      <c r="H251" s="264"/>
      <c r="I251" s="264"/>
      <c r="K251" s="117">
        <v>115</v>
      </c>
      <c r="S251" s="115"/>
      <c r="T251" s="118"/>
      <c r="AA251" s="119"/>
      <c r="AT251" s="116" t="s">
        <v>129</v>
      </c>
      <c r="AU251" s="116" t="s">
        <v>79</v>
      </c>
      <c r="AV251" s="120" t="s">
        <v>79</v>
      </c>
      <c r="AW251" s="120" t="s">
        <v>94</v>
      </c>
      <c r="AX251" s="120" t="s">
        <v>22</v>
      </c>
      <c r="AY251" s="116" t="s">
        <v>116</v>
      </c>
    </row>
    <row r="252" spans="2:65" s="6" customFormat="1" ht="27" customHeight="1">
      <c r="B252" s="21"/>
      <c r="C252" s="105" t="s">
        <v>385</v>
      </c>
      <c r="D252" s="105" t="s">
        <v>117</v>
      </c>
      <c r="E252" s="106" t="s">
        <v>386</v>
      </c>
      <c r="F252" s="259" t="s">
        <v>387</v>
      </c>
      <c r="G252" s="260"/>
      <c r="H252" s="260"/>
      <c r="I252" s="260"/>
      <c r="J252" s="108" t="s">
        <v>284</v>
      </c>
      <c r="K252" s="109">
        <v>502.5</v>
      </c>
      <c r="L252" s="261"/>
      <c r="M252" s="260"/>
      <c r="N252" s="262">
        <f>ROUND($L$252*$K$252,2)</f>
        <v>0</v>
      </c>
      <c r="O252" s="260"/>
      <c r="P252" s="260"/>
      <c r="Q252" s="260"/>
      <c r="R252" s="107" t="s">
        <v>121</v>
      </c>
      <c r="S252" s="21"/>
      <c r="T252" s="110"/>
      <c r="U252" s="111" t="s">
        <v>41</v>
      </c>
      <c r="X252" s="112">
        <v>0</v>
      </c>
      <c r="Y252" s="112">
        <f>$X$252*$K$252</f>
        <v>0</v>
      </c>
      <c r="Z252" s="112">
        <v>0.324</v>
      </c>
      <c r="AA252" s="113">
        <f>$Z$252*$K$252</f>
        <v>162.81</v>
      </c>
      <c r="AR252" s="73" t="s">
        <v>122</v>
      </c>
      <c r="AT252" s="73" t="s">
        <v>117</v>
      </c>
      <c r="AU252" s="73" t="s">
        <v>79</v>
      </c>
      <c r="AY252" s="6" t="s">
        <v>116</v>
      </c>
      <c r="BE252" s="114">
        <f>IF($U$252="základní",$N$252,0)</f>
        <v>0</v>
      </c>
      <c r="BF252" s="114">
        <f>IF($U$252="snížená",$N$252,0)</f>
        <v>0</v>
      </c>
      <c r="BG252" s="114">
        <f>IF($U$252="zákl. přenesená",$N$252,0)</f>
        <v>0</v>
      </c>
      <c r="BH252" s="114">
        <f>IF($U$252="sníž. přenesená",$N$252,0)</f>
        <v>0</v>
      </c>
      <c r="BI252" s="114">
        <f>IF($U$252="nulová",$N$252,0)</f>
        <v>0</v>
      </c>
      <c r="BJ252" s="73" t="s">
        <v>22</v>
      </c>
      <c r="BK252" s="114">
        <f>ROUND($L$252*$K$252,2)</f>
        <v>0</v>
      </c>
      <c r="BL252" s="73" t="s">
        <v>122</v>
      </c>
      <c r="BM252" s="73" t="s">
        <v>388</v>
      </c>
    </row>
    <row r="253" spans="2:47" s="6" customFormat="1" ht="27" customHeight="1">
      <c r="B253" s="21"/>
      <c r="F253" s="251" t="s">
        <v>389</v>
      </c>
      <c r="G253" s="145"/>
      <c r="H253" s="145"/>
      <c r="I253" s="145"/>
      <c r="J253" s="145"/>
      <c r="K253" s="145"/>
      <c r="L253" s="145"/>
      <c r="M253" s="145"/>
      <c r="N253" s="145"/>
      <c r="O253" s="145"/>
      <c r="P253" s="145"/>
      <c r="Q253" s="145"/>
      <c r="R253" s="145"/>
      <c r="S253" s="21"/>
      <c r="T253" s="46"/>
      <c r="AA253" s="47"/>
      <c r="AT253" s="6" t="s">
        <v>125</v>
      </c>
      <c r="AU253" s="6" t="s">
        <v>79</v>
      </c>
    </row>
    <row r="254" spans="2:47" s="6" customFormat="1" ht="62.25" customHeight="1">
      <c r="B254" s="21"/>
      <c r="F254" s="252" t="s">
        <v>390</v>
      </c>
      <c r="G254" s="145"/>
      <c r="H254" s="145"/>
      <c r="I254" s="145"/>
      <c r="J254" s="145"/>
      <c r="K254" s="145"/>
      <c r="L254" s="145"/>
      <c r="M254" s="145"/>
      <c r="N254" s="145"/>
      <c r="O254" s="145"/>
      <c r="P254" s="145"/>
      <c r="Q254" s="145"/>
      <c r="R254" s="145"/>
      <c r="S254" s="21"/>
      <c r="T254" s="46"/>
      <c r="AA254" s="47"/>
      <c r="AT254" s="6" t="s">
        <v>127</v>
      </c>
      <c r="AU254" s="6" t="s">
        <v>79</v>
      </c>
    </row>
    <row r="255" spans="2:51" s="6" customFormat="1" ht="15.75" customHeight="1">
      <c r="B255" s="115"/>
      <c r="E255" s="116"/>
      <c r="F255" s="263" t="s">
        <v>391</v>
      </c>
      <c r="G255" s="264"/>
      <c r="H255" s="264"/>
      <c r="I255" s="264"/>
      <c r="K255" s="117">
        <v>150</v>
      </c>
      <c r="S255" s="115"/>
      <c r="T255" s="118"/>
      <c r="AA255" s="119"/>
      <c r="AT255" s="116" t="s">
        <v>129</v>
      </c>
      <c r="AU255" s="116" t="s">
        <v>79</v>
      </c>
      <c r="AV255" s="120" t="s">
        <v>79</v>
      </c>
      <c r="AW255" s="120" t="s">
        <v>94</v>
      </c>
      <c r="AX255" s="120" t="s">
        <v>71</v>
      </c>
      <c r="AY255" s="116" t="s">
        <v>116</v>
      </c>
    </row>
    <row r="256" spans="2:51" s="6" customFormat="1" ht="15.75" customHeight="1">
      <c r="B256" s="115"/>
      <c r="E256" s="116"/>
      <c r="F256" s="263" t="s">
        <v>392</v>
      </c>
      <c r="G256" s="264"/>
      <c r="H256" s="264"/>
      <c r="I256" s="264"/>
      <c r="K256" s="117">
        <v>82</v>
      </c>
      <c r="S256" s="115"/>
      <c r="T256" s="118"/>
      <c r="AA256" s="119"/>
      <c r="AT256" s="116" t="s">
        <v>129</v>
      </c>
      <c r="AU256" s="116" t="s">
        <v>79</v>
      </c>
      <c r="AV256" s="120" t="s">
        <v>79</v>
      </c>
      <c r="AW256" s="120" t="s">
        <v>94</v>
      </c>
      <c r="AX256" s="120" t="s">
        <v>71</v>
      </c>
      <c r="AY256" s="116" t="s">
        <v>116</v>
      </c>
    </row>
    <row r="257" spans="2:51" s="6" customFormat="1" ht="15.75" customHeight="1">
      <c r="B257" s="115"/>
      <c r="E257" s="116"/>
      <c r="F257" s="263" t="s">
        <v>393</v>
      </c>
      <c r="G257" s="264"/>
      <c r="H257" s="264"/>
      <c r="I257" s="264"/>
      <c r="K257" s="117">
        <v>270.5</v>
      </c>
      <c r="S257" s="115"/>
      <c r="T257" s="118"/>
      <c r="AA257" s="119"/>
      <c r="AT257" s="116" t="s">
        <v>129</v>
      </c>
      <c r="AU257" s="116" t="s">
        <v>79</v>
      </c>
      <c r="AV257" s="120" t="s">
        <v>79</v>
      </c>
      <c r="AW257" s="120" t="s">
        <v>94</v>
      </c>
      <c r="AX257" s="120" t="s">
        <v>71</v>
      </c>
      <c r="AY257" s="116" t="s">
        <v>116</v>
      </c>
    </row>
    <row r="258" spans="2:51" s="6" customFormat="1" ht="15.75" customHeight="1">
      <c r="B258" s="121"/>
      <c r="E258" s="122"/>
      <c r="F258" s="257" t="s">
        <v>143</v>
      </c>
      <c r="G258" s="258"/>
      <c r="H258" s="258"/>
      <c r="I258" s="258"/>
      <c r="K258" s="123">
        <v>502.5</v>
      </c>
      <c r="S258" s="121"/>
      <c r="T258" s="124"/>
      <c r="AA258" s="125"/>
      <c r="AT258" s="122" t="s">
        <v>129</v>
      </c>
      <c r="AU258" s="122" t="s">
        <v>79</v>
      </c>
      <c r="AV258" s="126" t="s">
        <v>122</v>
      </c>
      <c r="AW258" s="126" t="s">
        <v>94</v>
      </c>
      <c r="AX258" s="126" t="s">
        <v>22</v>
      </c>
      <c r="AY258" s="122" t="s">
        <v>116</v>
      </c>
    </row>
    <row r="259" spans="2:65" s="6" customFormat="1" ht="27" customHeight="1">
      <c r="B259" s="21"/>
      <c r="C259" s="105" t="s">
        <v>394</v>
      </c>
      <c r="D259" s="105" t="s">
        <v>117</v>
      </c>
      <c r="E259" s="106" t="s">
        <v>395</v>
      </c>
      <c r="F259" s="259" t="s">
        <v>396</v>
      </c>
      <c r="G259" s="260"/>
      <c r="H259" s="260"/>
      <c r="I259" s="260"/>
      <c r="J259" s="108" t="s">
        <v>120</v>
      </c>
      <c r="K259" s="109">
        <v>4590.85</v>
      </c>
      <c r="L259" s="261"/>
      <c r="M259" s="260"/>
      <c r="N259" s="262">
        <f>ROUND($L$259*$K$259,2)</f>
        <v>0</v>
      </c>
      <c r="O259" s="260"/>
      <c r="P259" s="260"/>
      <c r="Q259" s="260"/>
      <c r="R259" s="107" t="s">
        <v>121</v>
      </c>
      <c r="S259" s="21"/>
      <c r="T259" s="110"/>
      <c r="U259" s="111" t="s">
        <v>41</v>
      </c>
      <c r="X259" s="112">
        <v>0</v>
      </c>
      <c r="Y259" s="112">
        <f>$X$259*$K$259</f>
        <v>0</v>
      </c>
      <c r="Z259" s="112">
        <v>0</v>
      </c>
      <c r="AA259" s="113">
        <f>$Z$259*$K$259</f>
        <v>0</v>
      </c>
      <c r="AR259" s="73" t="s">
        <v>122</v>
      </c>
      <c r="AT259" s="73" t="s">
        <v>117</v>
      </c>
      <c r="AU259" s="73" t="s">
        <v>79</v>
      </c>
      <c r="AY259" s="6" t="s">
        <v>116</v>
      </c>
      <c r="BE259" s="114">
        <f>IF($U$259="základní",$N$259,0)</f>
        <v>0</v>
      </c>
      <c r="BF259" s="114">
        <f>IF($U$259="snížená",$N$259,0)</f>
        <v>0</v>
      </c>
      <c r="BG259" s="114">
        <f>IF($U$259="zákl. přenesená",$N$259,0)</f>
        <v>0</v>
      </c>
      <c r="BH259" s="114">
        <f>IF($U$259="sníž. přenesená",$N$259,0)</f>
        <v>0</v>
      </c>
      <c r="BI259" s="114">
        <f>IF($U$259="nulová",$N$259,0)</f>
        <v>0</v>
      </c>
      <c r="BJ259" s="73" t="s">
        <v>22</v>
      </c>
      <c r="BK259" s="114">
        <f>ROUND($L$259*$K$259,2)</f>
        <v>0</v>
      </c>
      <c r="BL259" s="73" t="s">
        <v>122</v>
      </c>
      <c r="BM259" s="73" t="s">
        <v>397</v>
      </c>
    </row>
    <row r="260" spans="2:47" s="6" customFormat="1" ht="16.5" customHeight="1">
      <c r="B260" s="21"/>
      <c r="F260" s="251" t="s">
        <v>398</v>
      </c>
      <c r="G260" s="145"/>
      <c r="H260" s="145"/>
      <c r="I260" s="145"/>
      <c r="J260" s="145"/>
      <c r="K260" s="145"/>
      <c r="L260" s="145"/>
      <c r="M260" s="145"/>
      <c r="N260" s="145"/>
      <c r="O260" s="145"/>
      <c r="P260" s="145"/>
      <c r="Q260" s="145"/>
      <c r="R260" s="145"/>
      <c r="S260" s="21"/>
      <c r="T260" s="46"/>
      <c r="AA260" s="47"/>
      <c r="AT260" s="6" t="s">
        <v>125</v>
      </c>
      <c r="AU260" s="6" t="s">
        <v>79</v>
      </c>
    </row>
    <row r="261" spans="2:51" s="6" customFormat="1" ht="15.75" customHeight="1">
      <c r="B261" s="115"/>
      <c r="E261" s="116"/>
      <c r="F261" s="263" t="s">
        <v>128</v>
      </c>
      <c r="G261" s="264"/>
      <c r="H261" s="264"/>
      <c r="I261" s="264"/>
      <c r="K261" s="117">
        <v>4590.85</v>
      </c>
      <c r="S261" s="115"/>
      <c r="T261" s="118"/>
      <c r="AA261" s="119"/>
      <c r="AT261" s="116" t="s">
        <v>129</v>
      </c>
      <c r="AU261" s="116" t="s">
        <v>79</v>
      </c>
      <c r="AV261" s="120" t="s">
        <v>79</v>
      </c>
      <c r="AW261" s="120" t="s">
        <v>94</v>
      </c>
      <c r="AX261" s="120" t="s">
        <v>22</v>
      </c>
      <c r="AY261" s="116" t="s">
        <v>116</v>
      </c>
    </row>
    <row r="262" spans="2:65" s="6" customFormat="1" ht="27" customHeight="1">
      <c r="B262" s="21"/>
      <c r="C262" s="105" t="s">
        <v>399</v>
      </c>
      <c r="D262" s="105" t="s">
        <v>117</v>
      </c>
      <c r="E262" s="106" t="s">
        <v>400</v>
      </c>
      <c r="F262" s="259" t="s">
        <v>401</v>
      </c>
      <c r="G262" s="260"/>
      <c r="H262" s="260"/>
      <c r="I262" s="260"/>
      <c r="J262" s="108" t="s">
        <v>120</v>
      </c>
      <c r="K262" s="109">
        <v>4590.85</v>
      </c>
      <c r="L262" s="261"/>
      <c r="M262" s="260"/>
      <c r="N262" s="262">
        <f>ROUND($L$262*$K$262,2)</f>
        <v>0</v>
      </c>
      <c r="O262" s="260"/>
      <c r="P262" s="260"/>
      <c r="Q262" s="260"/>
      <c r="R262" s="107" t="s">
        <v>121</v>
      </c>
      <c r="S262" s="21"/>
      <c r="T262" s="110"/>
      <c r="U262" s="111" t="s">
        <v>41</v>
      </c>
      <c r="X262" s="112">
        <v>0</v>
      </c>
      <c r="Y262" s="112">
        <f>$X$262*$K$262</f>
        <v>0</v>
      </c>
      <c r="Z262" s="112">
        <v>0</v>
      </c>
      <c r="AA262" s="113">
        <f>$Z$262*$K$262</f>
        <v>0</v>
      </c>
      <c r="AR262" s="73" t="s">
        <v>122</v>
      </c>
      <c r="AT262" s="73" t="s">
        <v>117</v>
      </c>
      <c r="AU262" s="73" t="s">
        <v>79</v>
      </c>
      <c r="AY262" s="6" t="s">
        <v>116</v>
      </c>
      <c r="BE262" s="114">
        <f>IF($U$262="základní",$N$262,0)</f>
        <v>0</v>
      </c>
      <c r="BF262" s="114">
        <f>IF($U$262="snížená",$N$262,0)</f>
        <v>0</v>
      </c>
      <c r="BG262" s="114">
        <f>IF($U$262="zákl. přenesená",$N$262,0)</f>
        <v>0</v>
      </c>
      <c r="BH262" s="114">
        <f>IF($U$262="sníž. přenesená",$N$262,0)</f>
        <v>0</v>
      </c>
      <c r="BI262" s="114">
        <f>IF($U$262="nulová",$N$262,0)</f>
        <v>0</v>
      </c>
      <c r="BJ262" s="73" t="s">
        <v>22</v>
      </c>
      <c r="BK262" s="114">
        <f>ROUND($L$262*$K$262,2)</f>
        <v>0</v>
      </c>
      <c r="BL262" s="73" t="s">
        <v>122</v>
      </c>
      <c r="BM262" s="73" t="s">
        <v>402</v>
      </c>
    </row>
    <row r="263" spans="2:47" s="6" customFormat="1" ht="16.5" customHeight="1">
      <c r="B263" s="21"/>
      <c r="F263" s="251" t="s">
        <v>403</v>
      </c>
      <c r="G263" s="145"/>
      <c r="H263" s="145"/>
      <c r="I263" s="145"/>
      <c r="J263" s="145"/>
      <c r="K263" s="145"/>
      <c r="L263" s="145"/>
      <c r="M263" s="145"/>
      <c r="N263" s="145"/>
      <c r="O263" s="145"/>
      <c r="P263" s="145"/>
      <c r="Q263" s="145"/>
      <c r="R263" s="145"/>
      <c r="S263" s="21"/>
      <c r="T263" s="46"/>
      <c r="AA263" s="47"/>
      <c r="AT263" s="6" t="s">
        <v>125</v>
      </c>
      <c r="AU263" s="6" t="s">
        <v>79</v>
      </c>
    </row>
    <row r="264" spans="2:47" s="6" customFormat="1" ht="74.25" customHeight="1">
      <c r="B264" s="21"/>
      <c r="F264" s="252" t="s">
        <v>404</v>
      </c>
      <c r="G264" s="145"/>
      <c r="H264" s="145"/>
      <c r="I264" s="145"/>
      <c r="J264" s="145"/>
      <c r="K264" s="145"/>
      <c r="L264" s="145"/>
      <c r="M264" s="145"/>
      <c r="N264" s="145"/>
      <c r="O264" s="145"/>
      <c r="P264" s="145"/>
      <c r="Q264" s="145"/>
      <c r="R264" s="145"/>
      <c r="S264" s="21"/>
      <c r="T264" s="46"/>
      <c r="AA264" s="47"/>
      <c r="AT264" s="6" t="s">
        <v>127</v>
      </c>
      <c r="AU264" s="6" t="s">
        <v>79</v>
      </c>
    </row>
    <row r="265" spans="2:51" s="6" customFormat="1" ht="15.75" customHeight="1">
      <c r="B265" s="115"/>
      <c r="E265" s="116"/>
      <c r="F265" s="263" t="s">
        <v>128</v>
      </c>
      <c r="G265" s="264"/>
      <c r="H265" s="264"/>
      <c r="I265" s="264"/>
      <c r="K265" s="117">
        <v>4590.85</v>
      </c>
      <c r="S265" s="115"/>
      <c r="T265" s="118"/>
      <c r="AA265" s="119"/>
      <c r="AT265" s="116" t="s">
        <v>129</v>
      </c>
      <c r="AU265" s="116" t="s">
        <v>79</v>
      </c>
      <c r="AV265" s="120" t="s">
        <v>79</v>
      </c>
      <c r="AW265" s="120" t="s">
        <v>94</v>
      </c>
      <c r="AX265" s="120" t="s">
        <v>22</v>
      </c>
      <c r="AY265" s="116" t="s">
        <v>116</v>
      </c>
    </row>
    <row r="266" spans="2:65" s="6" customFormat="1" ht="15.75" customHeight="1">
      <c r="B266" s="21"/>
      <c r="C266" s="105" t="s">
        <v>405</v>
      </c>
      <c r="D266" s="105" t="s">
        <v>117</v>
      </c>
      <c r="E266" s="106" t="s">
        <v>406</v>
      </c>
      <c r="F266" s="259" t="s">
        <v>407</v>
      </c>
      <c r="G266" s="260"/>
      <c r="H266" s="260"/>
      <c r="I266" s="260"/>
      <c r="J266" s="108" t="s">
        <v>120</v>
      </c>
      <c r="K266" s="109">
        <v>510.25</v>
      </c>
      <c r="L266" s="261"/>
      <c r="M266" s="260"/>
      <c r="N266" s="262">
        <f>ROUND($L$266*$K$266,2)</f>
        <v>0</v>
      </c>
      <c r="O266" s="260"/>
      <c r="P266" s="260"/>
      <c r="Q266" s="260"/>
      <c r="R266" s="107" t="s">
        <v>121</v>
      </c>
      <c r="S266" s="21"/>
      <c r="T266" s="110"/>
      <c r="U266" s="111" t="s">
        <v>41</v>
      </c>
      <c r="X266" s="112">
        <v>0</v>
      </c>
      <c r="Y266" s="112">
        <f>$X$266*$K$266</f>
        <v>0</v>
      </c>
      <c r="Z266" s="112">
        <v>0.126</v>
      </c>
      <c r="AA266" s="113">
        <f>$Z$266*$K$266</f>
        <v>64.2915</v>
      </c>
      <c r="AR266" s="73" t="s">
        <v>122</v>
      </c>
      <c r="AT266" s="73" t="s">
        <v>117</v>
      </c>
      <c r="AU266" s="73" t="s">
        <v>79</v>
      </c>
      <c r="AY266" s="6" t="s">
        <v>116</v>
      </c>
      <c r="BE266" s="114">
        <f>IF($U$266="základní",$N$266,0)</f>
        <v>0</v>
      </c>
      <c r="BF266" s="114">
        <f>IF($U$266="snížená",$N$266,0)</f>
        <v>0</v>
      </c>
      <c r="BG266" s="114">
        <f>IF($U$266="zákl. přenesená",$N$266,0)</f>
        <v>0</v>
      </c>
      <c r="BH266" s="114">
        <f>IF($U$266="sníž. přenesená",$N$266,0)</f>
        <v>0</v>
      </c>
      <c r="BI266" s="114">
        <f>IF($U$266="nulová",$N$266,0)</f>
        <v>0</v>
      </c>
      <c r="BJ266" s="73" t="s">
        <v>22</v>
      </c>
      <c r="BK266" s="114">
        <f>ROUND($L$266*$K$266,2)</f>
        <v>0</v>
      </c>
      <c r="BL266" s="73" t="s">
        <v>122</v>
      </c>
      <c r="BM266" s="73" t="s">
        <v>408</v>
      </c>
    </row>
    <row r="267" spans="2:47" s="6" customFormat="1" ht="27" customHeight="1">
      <c r="B267" s="21"/>
      <c r="F267" s="251" t="s">
        <v>409</v>
      </c>
      <c r="G267" s="145"/>
      <c r="H267" s="145"/>
      <c r="I267" s="145"/>
      <c r="J267" s="145"/>
      <c r="K267" s="145"/>
      <c r="L267" s="145"/>
      <c r="M267" s="145"/>
      <c r="N267" s="145"/>
      <c r="O267" s="145"/>
      <c r="P267" s="145"/>
      <c r="Q267" s="145"/>
      <c r="R267" s="145"/>
      <c r="S267" s="21"/>
      <c r="T267" s="46"/>
      <c r="AA267" s="47"/>
      <c r="AT267" s="6" t="s">
        <v>125</v>
      </c>
      <c r="AU267" s="6" t="s">
        <v>79</v>
      </c>
    </row>
    <row r="268" spans="2:47" s="6" customFormat="1" ht="50.25" customHeight="1">
      <c r="B268" s="21"/>
      <c r="F268" s="252" t="s">
        <v>410</v>
      </c>
      <c r="G268" s="145"/>
      <c r="H268" s="145"/>
      <c r="I268" s="145"/>
      <c r="J268" s="145"/>
      <c r="K268" s="145"/>
      <c r="L268" s="145"/>
      <c r="M268" s="145"/>
      <c r="N268" s="145"/>
      <c r="O268" s="145"/>
      <c r="P268" s="145"/>
      <c r="Q268" s="145"/>
      <c r="R268" s="145"/>
      <c r="S268" s="21"/>
      <c r="T268" s="46"/>
      <c r="AA268" s="47"/>
      <c r="AT268" s="6" t="s">
        <v>127</v>
      </c>
      <c r="AU268" s="6" t="s">
        <v>79</v>
      </c>
    </row>
    <row r="269" spans="2:51" s="6" customFormat="1" ht="15.75" customHeight="1">
      <c r="B269" s="115"/>
      <c r="E269" s="116"/>
      <c r="F269" s="263" t="s">
        <v>411</v>
      </c>
      <c r="G269" s="264"/>
      <c r="H269" s="264"/>
      <c r="I269" s="264"/>
      <c r="K269" s="117">
        <v>510.25</v>
      </c>
      <c r="S269" s="115"/>
      <c r="T269" s="118"/>
      <c r="AA269" s="119"/>
      <c r="AT269" s="116" t="s">
        <v>129</v>
      </c>
      <c r="AU269" s="116" t="s">
        <v>79</v>
      </c>
      <c r="AV269" s="120" t="s">
        <v>79</v>
      </c>
      <c r="AW269" s="120" t="s">
        <v>94</v>
      </c>
      <c r="AX269" s="120" t="s">
        <v>22</v>
      </c>
      <c r="AY269" s="116" t="s">
        <v>116</v>
      </c>
    </row>
    <row r="270" spans="2:63" s="96" customFormat="1" ht="23.25" customHeight="1">
      <c r="B270" s="97"/>
      <c r="D270" s="104" t="s">
        <v>100</v>
      </c>
      <c r="N270" s="256">
        <f>$BK$270</f>
        <v>0</v>
      </c>
      <c r="O270" s="255"/>
      <c r="P270" s="255"/>
      <c r="Q270" s="255"/>
      <c r="S270" s="97"/>
      <c r="T270" s="100"/>
      <c r="W270" s="101">
        <f>SUM($W$271:$W$285)</f>
        <v>0</v>
      </c>
      <c r="Y270" s="101">
        <f>SUM($Y$271:$Y$285)</f>
        <v>0</v>
      </c>
      <c r="AA270" s="102">
        <f>SUM($AA$271:$AA$285)</f>
        <v>0</v>
      </c>
      <c r="AR270" s="99" t="s">
        <v>22</v>
      </c>
      <c r="AT270" s="99" t="s">
        <v>70</v>
      </c>
      <c r="AU270" s="99" t="s">
        <v>79</v>
      </c>
      <c r="AY270" s="99" t="s">
        <v>116</v>
      </c>
      <c r="BK270" s="103">
        <f>SUM($BK$271:$BK$285)</f>
        <v>0</v>
      </c>
    </row>
    <row r="271" spans="2:65" s="6" customFormat="1" ht="27" customHeight="1">
      <c r="B271" s="21"/>
      <c r="C271" s="105" t="s">
        <v>412</v>
      </c>
      <c r="D271" s="105" t="s">
        <v>117</v>
      </c>
      <c r="E271" s="106" t="s">
        <v>413</v>
      </c>
      <c r="F271" s="259" t="s">
        <v>414</v>
      </c>
      <c r="G271" s="260"/>
      <c r="H271" s="260"/>
      <c r="I271" s="260"/>
      <c r="J271" s="108" t="s">
        <v>203</v>
      </c>
      <c r="K271" s="109">
        <v>814.731</v>
      </c>
      <c r="L271" s="261"/>
      <c r="M271" s="260"/>
      <c r="N271" s="262">
        <f>ROUND($L$271*$K$271,2)</f>
        <v>0</v>
      </c>
      <c r="O271" s="260"/>
      <c r="P271" s="260"/>
      <c r="Q271" s="260"/>
      <c r="R271" s="107" t="s">
        <v>121</v>
      </c>
      <c r="S271" s="21"/>
      <c r="T271" s="110"/>
      <c r="U271" s="111" t="s">
        <v>41</v>
      </c>
      <c r="X271" s="112">
        <v>0</v>
      </c>
      <c r="Y271" s="112">
        <f>$X$271*$K$271</f>
        <v>0</v>
      </c>
      <c r="Z271" s="112">
        <v>0</v>
      </c>
      <c r="AA271" s="113">
        <f>$Z$271*$K$271</f>
        <v>0</v>
      </c>
      <c r="AR271" s="73" t="s">
        <v>122</v>
      </c>
      <c r="AT271" s="73" t="s">
        <v>117</v>
      </c>
      <c r="AU271" s="73" t="s">
        <v>144</v>
      </c>
      <c r="AY271" s="6" t="s">
        <v>116</v>
      </c>
      <c r="BE271" s="114">
        <f>IF($U$271="základní",$N$271,0)</f>
        <v>0</v>
      </c>
      <c r="BF271" s="114">
        <f>IF($U$271="snížená",$N$271,0)</f>
        <v>0</v>
      </c>
      <c r="BG271" s="114">
        <f>IF($U$271="zákl. přenesená",$N$271,0)</f>
        <v>0</v>
      </c>
      <c r="BH271" s="114">
        <f>IF($U$271="sníž. přenesená",$N$271,0)</f>
        <v>0</v>
      </c>
      <c r="BI271" s="114">
        <f>IF($U$271="nulová",$N$271,0)</f>
        <v>0</v>
      </c>
      <c r="BJ271" s="73" t="s">
        <v>22</v>
      </c>
      <c r="BK271" s="114">
        <f>ROUND($L$271*$K$271,2)</f>
        <v>0</v>
      </c>
      <c r="BL271" s="73" t="s">
        <v>122</v>
      </c>
      <c r="BM271" s="73" t="s">
        <v>415</v>
      </c>
    </row>
    <row r="272" spans="2:47" s="6" customFormat="1" ht="16.5" customHeight="1">
      <c r="B272" s="21"/>
      <c r="F272" s="251" t="s">
        <v>416</v>
      </c>
      <c r="G272" s="145"/>
      <c r="H272" s="145"/>
      <c r="I272" s="145"/>
      <c r="J272" s="145"/>
      <c r="K272" s="145"/>
      <c r="L272" s="145"/>
      <c r="M272" s="145"/>
      <c r="N272" s="145"/>
      <c r="O272" s="145"/>
      <c r="P272" s="145"/>
      <c r="Q272" s="145"/>
      <c r="R272" s="145"/>
      <c r="S272" s="21"/>
      <c r="T272" s="46"/>
      <c r="AA272" s="47"/>
      <c r="AT272" s="6" t="s">
        <v>125</v>
      </c>
      <c r="AU272" s="6" t="s">
        <v>144</v>
      </c>
    </row>
    <row r="273" spans="2:47" s="6" customFormat="1" ht="109.5" customHeight="1">
      <c r="B273" s="21"/>
      <c r="F273" s="252" t="s">
        <v>417</v>
      </c>
      <c r="G273" s="145"/>
      <c r="H273" s="145"/>
      <c r="I273" s="145"/>
      <c r="J273" s="145"/>
      <c r="K273" s="145"/>
      <c r="L273" s="145"/>
      <c r="M273" s="145"/>
      <c r="N273" s="145"/>
      <c r="O273" s="145"/>
      <c r="P273" s="145"/>
      <c r="Q273" s="145"/>
      <c r="R273" s="145"/>
      <c r="S273" s="21"/>
      <c r="T273" s="46"/>
      <c r="AA273" s="47"/>
      <c r="AT273" s="6" t="s">
        <v>127</v>
      </c>
      <c r="AU273" s="6" t="s">
        <v>144</v>
      </c>
    </row>
    <row r="274" spans="2:51" s="6" customFormat="1" ht="15.75" customHeight="1">
      <c r="B274" s="115"/>
      <c r="E274" s="116"/>
      <c r="F274" s="263" t="s">
        <v>418</v>
      </c>
      <c r="G274" s="264"/>
      <c r="H274" s="264"/>
      <c r="I274" s="264"/>
      <c r="K274" s="117">
        <v>587.629</v>
      </c>
      <c r="S274" s="115"/>
      <c r="T274" s="118"/>
      <c r="AA274" s="119"/>
      <c r="AT274" s="116" t="s">
        <v>129</v>
      </c>
      <c r="AU274" s="116" t="s">
        <v>144</v>
      </c>
      <c r="AV274" s="120" t="s">
        <v>79</v>
      </c>
      <c r="AW274" s="120" t="s">
        <v>94</v>
      </c>
      <c r="AX274" s="120" t="s">
        <v>71</v>
      </c>
      <c r="AY274" s="116" t="s">
        <v>116</v>
      </c>
    </row>
    <row r="275" spans="2:51" s="6" customFormat="1" ht="15.75" customHeight="1">
      <c r="B275" s="115"/>
      <c r="E275" s="116"/>
      <c r="F275" s="263" t="s">
        <v>419</v>
      </c>
      <c r="G275" s="264"/>
      <c r="H275" s="264"/>
      <c r="I275" s="264"/>
      <c r="K275" s="117">
        <v>227.102</v>
      </c>
      <c r="S275" s="115"/>
      <c r="T275" s="118"/>
      <c r="AA275" s="119"/>
      <c r="AT275" s="116" t="s">
        <v>129</v>
      </c>
      <c r="AU275" s="116" t="s">
        <v>144</v>
      </c>
      <c r="AV275" s="120" t="s">
        <v>79</v>
      </c>
      <c r="AW275" s="120" t="s">
        <v>94</v>
      </c>
      <c r="AX275" s="120" t="s">
        <v>71</v>
      </c>
      <c r="AY275" s="116" t="s">
        <v>116</v>
      </c>
    </row>
    <row r="276" spans="2:51" s="6" customFormat="1" ht="15.75" customHeight="1">
      <c r="B276" s="121"/>
      <c r="E276" s="122"/>
      <c r="F276" s="257" t="s">
        <v>143</v>
      </c>
      <c r="G276" s="258"/>
      <c r="H276" s="258"/>
      <c r="I276" s="258"/>
      <c r="K276" s="123">
        <v>814.731</v>
      </c>
      <c r="S276" s="121"/>
      <c r="T276" s="124"/>
      <c r="AA276" s="125"/>
      <c r="AT276" s="122" t="s">
        <v>129</v>
      </c>
      <c r="AU276" s="122" t="s">
        <v>144</v>
      </c>
      <c r="AV276" s="126" t="s">
        <v>122</v>
      </c>
      <c r="AW276" s="126" t="s">
        <v>94</v>
      </c>
      <c r="AX276" s="126" t="s">
        <v>22</v>
      </c>
      <c r="AY276" s="122" t="s">
        <v>116</v>
      </c>
    </row>
    <row r="277" spans="2:65" s="6" customFormat="1" ht="27" customHeight="1">
      <c r="B277" s="21"/>
      <c r="C277" s="105" t="s">
        <v>420</v>
      </c>
      <c r="D277" s="105" t="s">
        <v>117</v>
      </c>
      <c r="E277" s="106" t="s">
        <v>421</v>
      </c>
      <c r="F277" s="259" t="s">
        <v>422</v>
      </c>
      <c r="G277" s="260"/>
      <c r="H277" s="260"/>
      <c r="I277" s="260"/>
      <c r="J277" s="108" t="s">
        <v>203</v>
      </c>
      <c r="K277" s="109">
        <v>11406.234</v>
      </c>
      <c r="L277" s="261"/>
      <c r="M277" s="260"/>
      <c r="N277" s="262">
        <f>ROUND($L$277*$K$277,2)</f>
        <v>0</v>
      </c>
      <c r="O277" s="260"/>
      <c r="P277" s="260"/>
      <c r="Q277" s="260"/>
      <c r="R277" s="107" t="s">
        <v>121</v>
      </c>
      <c r="S277" s="21"/>
      <c r="T277" s="110"/>
      <c r="U277" s="111" t="s">
        <v>41</v>
      </c>
      <c r="X277" s="112">
        <v>0</v>
      </c>
      <c r="Y277" s="112">
        <f>$X$277*$K$277</f>
        <v>0</v>
      </c>
      <c r="Z277" s="112">
        <v>0</v>
      </c>
      <c r="AA277" s="113">
        <f>$Z$277*$K$277</f>
        <v>0</v>
      </c>
      <c r="AR277" s="73" t="s">
        <v>122</v>
      </c>
      <c r="AT277" s="73" t="s">
        <v>117</v>
      </c>
      <c r="AU277" s="73" t="s">
        <v>144</v>
      </c>
      <c r="AY277" s="6" t="s">
        <v>116</v>
      </c>
      <c r="BE277" s="114">
        <f>IF($U$277="základní",$N$277,0)</f>
        <v>0</v>
      </c>
      <c r="BF277" s="114">
        <f>IF($U$277="snížená",$N$277,0)</f>
        <v>0</v>
      </c>
      <c r="BG277" s="114">
        <f>IF($U$277="zákl. přenesená",$N$277,0)</f>
        <v>0</v>
      </c>
      <c r="BH277" s="114">
        <f>IF($U$277="sníž. přenesená",$N$277,0)</f>
        <v>0</v>
      </c>
      <c r="BI277" s="114">
        <f>IF($U$277="nulová",$N$277,0)</f>
        <v>0</v>
      </c>
      <c r="BJ277" s="73" t="s">
        <v>22</v>
      </c>
      <c r="BK277" s="114">
        <f>ROUND($L$277*$K$277,2)</f>
        <v>0</v>
      </c>
      <c r="BL277" s="73" t="s">
        <v>122</v>
      </c>
      <c r="BM277" s="73" t="s">
        <v>423</v>
      </c>
    </row>
    <row r="278" spans="2:47" s="6" customFormat="1" ht="16.5" customHeight="1">
      <c r="B278" s="21"/>
      <c r="F278" s="251" t="s">
        <v>424</v>
      </c>
      <c r="G278" s="145"/>
      <c r="H278" s="145"/>
      <c r="I278" s="145"/>
      <c r="J278" s="145"/>
      <c r="K278" s="145"/>
      <c r="L278" s="145"/>
      <c r="M278" s="145"/>
      <c r="N278" s="145"/>
      <c r="O278" s="145"/>
      <c r="P278" s="145"/>
      <c r="Q278" s="145"/>
      <c r="R278" s="145"/>
      <c r="S278" s="21"/>
      <c r="T278" s="46"/>
      <c r="AA278" s="47"/>
      <c r="AT278" s="6" t="s">
        <v>125</v>
      </c>
      <c r="AU278" s="6" t="s">
        <v>144</v>
      </c>
    </row>
    <row r="279" spans="2:47" s="6" customFormat="1" ht="109.5" customHeight="1">
      <c r="B279" s="21"/>
      <c r="F279" s="252" t="s">
        <v>417</v>
      </c>
      <c r="G279" s="145"/>
      <c r="H279" s="145"/>
      <c r="I279" s="145"/>
      <c r="J279" s="145"/>
      <c r="K279" s="145"/>
      <c r="L279" s="145"/>
      <c r="M279" s="145"/>
      <c r="N279" s="145"/>
      <c r="O279" s="145"/>
      <c r="P279" s="145"/>
      <c r="Q279" s="145"/>
      <c r="R279" s="145"/>
      <c r="S279" s="21"/>
      <c r="T279" s="46"/>
      <c r="AA279" s="47"/>
      <c r="AT279" s="6" t="s">
        <v>127</v>
      </c>
      <c r="AU279" s="6" t="s">
        <v>144</v>
      </c>
    </row>
    <row r="280" spans="2:51" s="6" customFormat="1" ht="15.75" customHeight="1">
      <c r="B280" s="115"/>
      <c r="E280" s="116"/>
      <c r="F280" s="263" t="s">
        <v>425</v>
      </c>
      <c r="G280" s="264"/>
      <c r="H280" s="264"/>
      <c r="I280" s="264"/>
      <c r="K280" s="117">
        <v>8226.806</v>
      </c>
      <c r="S280" s="115"/>
      <c r="T280" s="118"/>
      <c r="AA280" s="119"/>
      <c r="AT280" s="116" t="s">
        <v>129</v>
      </c>
      <c r="AU280" s="116" t="s">
        <v>144</v>
      </c>
      <c r="AV280" s="120" t="s">
        <v>79</v>
      </c>
      <c r="AW280" s="120" t="s">
        <v>94</v>
      </c>
      <c r="AX280" s="120" t="s">
        <v>71</v>
      </c>
      <c r="AY280" s="116" t="s">
        <v>116</v>
      </c>
    </row>
    <row r="281" spans="2:51" s="6" customFormat="1" ht="15.75" customHeight="1">
      <c r="B281" s="115"/>
      <c r="E281" s="116"/>
      <c r="F281" s="263" t="s">
        <v>426</v>
      </c>
      <c r="G281" s="264"/>
      <c r="H281" s="264"/>
      <c r="I281" s="264"/>
      <c r="K281" s="117">
        <v>3179.428</v>
      </c>
      <c r="S281" s="115"/>
      <c r="T281" s="118"/>
      <c r="AA281" s="119"/>
      <c r="AT281" s="116" t="s">
        <v>129</v>
      </c>
      <c r="AU281" s="116" t="s">
        <v>144</v>
      </c>
      <c r="AV281" s="120" t="s">
        <v>79</v>
      </c>
      <c r="AW281" s="120" t="s">
        <v>94</v>
      </c>
      <c r="AX281" s="120" t="s">
        <v>71</v>
      </c>
      <c r="AY281" s="116" t="s">
        <v>116</v>
      </c>
    </row>
    <row r="282" spans="2:51" s="6" customFormat="1" ht="15.75" customHeight="1">
      <c r="B282" s="121"/>
      <c r="E282" s="122"/>
      <c r="F282" s="257" t="s">
        <v>143</v>
      </c>
      <c r="G282" s="258"/>
      <c r="H282" s="258"/>
      <c r="I282" s="258"/>
      <c r="K282" s="123">
        <v>11406.234</v>
      </c>
      <c r="S282" s="121"/>
      <c r="T282" s="124"/>
      <c r="AA282" s="125"/>
      <c r="AT282" s="122" t="s">
        <v>129</v>
      </c>
      <c r="AU282" s="122" t="s">
        <v>144</v>
      </c>
      <c r="AV282" s="126" t="s">
        <v>122</v>
      </c>
      <c r="AW282" s="126" t="s">
        <v>94</v>
      </c>
      <c r="AX282" s="126" t="s">
        <v>22</v>
      </c>
      <c r="AY282" s="122" t="s">
        <v>116</v>
      </c>
    </row>
    <row r="283" spans="2:65" s="6" customFormat="1" ht="27" customHeight="1">
      <c r="B283" s="21"/>
      <c r="C283" s="105" t="s">
        <v>427</v>
      </c>
      <c r="D283" s="105" t="s">
        <v>117</v>
      </c>
      <c r="E283" s="106" t="s">
        <v>428</v>
      </c>
      <c r="F283" s="259" t="s">
        <v>429</v>
      </c>
      <c r="G283" s="260"/>
      <c r="H283" s="260"/>
      <c r="I283" s="260"/>
      <c r="J283" s="108" t="s">
        <v>203</v>
      </c>
      <c r="K283" s="109">
        <v>199.172</v>
      </c>
      <c r="L283" s="261"/>
      <c r="M283" s="260"/>
      <c r="N283" s="262">
        <f>ROUND($L$283*$K$283,2)</f>
        <v>0</v>
      </c>
      <c r="O283" s="260"/>
      <c r="P283" s="260"/>
      <c r="Q283" s="260"/>
      <c r="R283" s="107" t="s">
        <v>121</v>
      </c>
      <c r="S283" s="21"/>
      <c r="T283" s="110"/>
      <c r="U283" s="111" t="s">
        <v>41</v>
      </c>
      <c r="X283" s="112">
        <v>0</v>
      </c>
      <c r="Y283" s="112">
        <f>$X$283*$K$283</f>
        <v>0</v>
      </c>
      <c r="Z283" s="112">
        <v>0</v>
      </c>
      <c r="AA283" s="113">
        <f>$Z$283*$K$283</f>
        <v>0</v>
      </c>
      <c r="AR283" s="73" t="s">
        <v>122</v>
      </c>
      <c r="AT283" s="73" t="s">
        <v>117</v>
      </c>
      <c r="AU283" s="73" t="s">
        <v>144</v>
      </c>
      <c r="AY283" s="6" t="s">
        <v>116</v>
      </c>
      <c r="BE283" s="114">
        <f>IF($U$283="základní",$N$283,0)</f>
        <v>0</v>
      </c>
      <c r="BF283" s="114">
        <f>IF($U$283="snížená",$N$283,0)</f>
        <v>0</v>
      </c>
      <c r="BG283" s="114">
        <f>IF($U$283="zákl. přenesená",$N$283,0)</f>
        <v>0</v>
      </c>
      <c r="BH283" s="114">
        <f>IF($U$283="sníž. přenesená",$N$283,0)</f>
        <v>0</v>
      </c>
      <c r="BI283" s="114">
        <f>IF($U$283="nulová",$N$283,0)</f>
        <v>0</v>
      </c>
      <c r="BJ283" s="73" t="s">
        <v>22</v>
      </c>
      <c r="BK283" s="114">
        <f>ROUND($L$283*$K$283,2)</f>
        <v>0</v>
      </c>
      <c r="BL283" s="73" t="s">
        <v>122</v>
      </c>
      <c r="BM283" s="73" t="s">
        <v>430</v>
      </c>
    </row>
    <row r="284" spans="2:47" s="6" customFormat="1" ht="16.5" customHeight="1">
      <c r="B284" s="21"/>
      <c r="F284" s="251" t="s">
        <v>193</v>
      </c>
      <c r="G284" s="145"/>
      <c r="H284" s="145"/>
      <c r="I284" s="145"/>
      <c r="J284" s="145"/>
      <c r="K284" s="145"/>
      <c r="L284" s="145"/>
      <c r="M284" s="145"/>
      <c r="N284" s="145"/>
      <c r="O284" s="145"/>
      <c r="P284" s="145"/>
      <c r="Q284" s="145"/>
      <c r="R284" s="145"/>
      <c r="S284" s="21"/>
      <c r="T284" s="46"/>
      <c r="AA284" s="47"/>
      <c r="AT284" s="6" t="s">
        <v>125</v>
      </c>
      <c r="AU284" s="6" t="s">
        <v>144</v>
      </c>
    </row>
    <row r="285" spans="2:47" s="6" customFormat="1" ht="38.25" customHeight="1">
      <c r="B285" s="21"/>
      <c r="F285" s="252" t="s">
        <v>431</v>
      </c>
      <c r="G285" s="145"/>
      <c r="H285" s="145"/>
      <c r="I285" s="145"/>
      <c r="J285" s="145"/>
      <c r="K285" s="145"/>
      <c r="L285" s="145"/>
      <c r="M285" s="145"/>
      <c r="N285" s="145"/>
      <c r="O285" s="145"/>
      <c r="P285" s="145"/>
      <c r="Q285" s="145"/>
      <c r="R285" s="145"/>
      <c r="S285" s="21"/>
      <c r="T285" s="127"/>
      <c r="U285" s="128"/>
      <c r="V285" s="128"/>
      <c r="W285" s="128"/>
      <c r="X285" s="128"/>
      <c r="Y285" s="128"/>
      <c r="Z285" s="128"/>
      <c r="AA285" s="129"/>
      <c r="AT285" s="6" t="s">
        <v>127</v>
      </c>
      <c r="AU285" s="6" t="s">
        <v>144</v>
      </c>
    </row>
    <row r="286" spans="2:19" s="6" customFormat="1" ht="7.5" customHeight="1">
      <c r="B286" s="35"/>
      <c r="C286" s="36"/>
      <c r="D286" s="36"/>
      <c r="E286" s="36"/>
      <c r="F286" s="36"/>
      <c r="G286" s="36"/>
      <c r="H286" s="36"/>
      <c r="I286" s="36"/>
      <c r="J286" s="36"/>
      <c r="K286" s="36"/>
      <c r="L286" s="36"/>
      <c r="M286" s="36"/>
      <c r="N286" s="36"/>
      <c r="O286" s="36"/>
      <c r="P286" s="36"/>
      <c r="Q286" s="36"/>
      <c r="R286" s="36"/>
      <c r="S286" s="21"/>
    </row>
    <row r="287" s="2" customFormat="1" ht="14.25" customHeight="1"/>
  </sheetData>
  <mergeCells count="349">
    <mergeCell ref="C2:R2"/>
    <mergeCell ref="C4:R4"/>
    <mergeCell ref="F6:Q6"/>
    <mergeCell ref="F7:Q7"/>
    <mergeCell ref="O10:P10"/>
    <mergeCell ref="O12:P12"/>
    <mergeCell ref="O13:P13"/>
    <mergeCell ref="O15:P15"/>
    <mergeCell ref="O16:P16"/>
    <mergeCell ref="O18:P18"/>
    <mergeCell ref="O19:P19"/>
    <mergeCell ref="E22:P22"/>
    <mergeCell ref="M25:P25"/>
    <mergeCell ref="H27:J27"/>
    <mergeCell ref="M27:P27"/>
    <mergeCell ref="H28:J28"/>
    <mergeCell ref="M28:P28"/>
    <mergeCell ref="H29:J29"/>
    <mergeCell ref="M29:P29"/>
    <mergeCell ref="H30:J30"/>
    <mergeCell ref="M30:P30"/>
    <mergeCell ref="H31:J31"/>
    <mergeCell ref="M31:P31"/>
    <mergeCell ref="L33:P33"/>
    <mergeCell ref="C39:R39"/>
    <mergeCell ref="F41:Q41"/>
    <mergeCell ref="F42:Q42"/>
    <mergeCell ref="M44:P44"/>
    <mergeCell ref="M46:Q46"/>
    <mergeCell ref="C49:G49"/>
    <mergeCell ref="N49:Q49"/>
    <mergeCell ref="N51:Q51"/>
    <mergeCell ref="N52:Q52"/>
    <mergeCell ref="N53:Q53"/>
    <mergeCell ref="N54:Q54"/>
    <mergeCell ref="N55:Q55"/>
    <mergeCell ref="N56:Q56"/>
    <mergeCell ref="N57:Q57"/>
    <mergeCell ref="C64:R64"/>
    <mergeCell ref="F66:Q66"/>
    <mergeCell ref="F67:Q67"/>
    <mergeCell ref="M69:P69"/>
    <mergeCell ref="M71:Q71"/>
    <mergeCell ref="F74:I74"/>
    <mergeCell ref="L74:M74"/>
    <mergeCell ref="N74:Q74"/>
    <mergeCell ref="F78:I78"/>
    <mergeCell ref="L78:M78"/>
    <mergeCell ref="N78:Q78"/>
    <mergeCell ref="F79:R79"/>
    <mergeCell ref="F80:R80"/>
    <mergeCell ref="F81:I81"/>
    <mergeCell ref="F82:I82"/>
    <mergeCell ref="L82:M82"/>
    <mergeCell ref="N82:Q82"/>
    <mergeCell ref="F83:R83"/>
    <mergeCell ref="F84:R84"/>
    <mergeCell ref="F85:I85"/>
    <mergeCell ref="F86:I86"/>
    <mergeCell ref="F87:I87"/>
    <mergeCell ref="F88:I88"/>
    <mergeCell ref="F89:I89"/>
    <mergeCell ref="F90:I90"/>
    <mergeCell ref="F91:I91"/>
    <mergeCell ref="F92:I92"/>
    <mergeCell ref="F93:I93"/>
    <mergeCell ref="L93:M93"/>
    <mergeCell ref="N93:Q93"/>
    <mergeCell ref="F94:R94"/>
    <mergeCell ref="F95:R95"/>
    <mergeCell ref="F96:I96"/>
    <mergeCell ref="F97:I97"/>
    <mergeCell ref="L97:M97"/>
    <mergeCell ref="N97:Q97"/>
    <mergeCell ref="F98:R98"/>
    <mergeCell ref="F99:R99"/>
    <mergeCell ref="F100:I100"/>
    <mergeCell ref="F101:I101"/>
    <mergeCell ref="L101:M101"/>
    <mergeCell ref="N101:Q101"/>
    <mergeCell ref="F102:R102"/>
    <mergeCell ref="F103:R103"/>
    <mergeCell ref="F104:I104"/>
    <mergeCell ref="F105:I105"/>
    <mergeCell ref="L105:M105"/>
    <mergeCell ref="N105:Q105"/>
    <mergeCell ref="F106:R106"/>
    <mergeCell ref="F107:R107"/>
    <mergeCell ref="F108:I108"/>
    <mergeCell ref="F109:I109"/>
    <mergeCell ref="F110:I110"/>
    <mergeCell ref="F111:I111"/>
    <mergeCell ref="L111:M111"/>
    <mergeCell ref="N111:Q111"/>
    <mergeCell ref="F112:R112"/>
    <mergeCell ref="F113:R113"/>
    <mergeCell ref="F114:I114"/>
    <mergeCell ref="F115:I115"/>
    <mergeCell ref="L115:M115"/>
    <mergeCell ref="N115:Q115"/>
    <mergeCell ref="F116:R116"/>
    <mergeCell ref="F117:R117"/>
    <mergeCell ref="F118:I118"/>
    <mergeCell ref="F119:I119"/>
    <mergeCell ref="F120:I120"/>
    <mergeCell ref="F121:I121"/>
    <mergeCell ref="F122:I122"/>
    <mergeCell ref="F123:I123"/>
    <mergeCell ref="F124:I124"/>
    <mergeCell ref="L124:M124"/>
    <mergeCell ref="N124:Q124"/>
    <mergeCell ref="F125:R125"/>
    <mergeCell ref="F126:R126"/>
    <mergeCell ref="F127:I127"/>
    <mergeCell ref="F128:I128"/>
    <mergeCell ref="F129:I129"/>
    <mergeCell ref="F130:I130"/>
    <mergeCell ref="L130:M130"/>
    <mergeCell ref="N130:Q130"/>
    <mergeCell ref="F131:R131"/>
    <mergeCell ref="F132:R132"/>
    <mergeCell ref="F133:I133"/>
    <mergeCell ref="F134:I134"/>
    <mergeCell ref="F135:I135"/>
    <mergeCell ref="F136:I136"/>
    <mergeCell ref="L136:M136"/>
    <mergeCell ref="N136:Q136"/>
    <mergeCell ref="F137:R137"/>
    <mergeCell ref="F138:R138"/>
    <mergeCell ref="F139:I139"/>
    <mergeCell ref="F141:I141"/>
    <mergeCell ref="L141:M141"/>
    <mergeCell ref="N141:Q141"/>
    <mergeCell ref="F142:R142"/>
    <mergeCell ref="F143:I143"/>
    <mergeCell ref="F144:I144"/>
    <mergeCell ref="L144:M144"/>
    <mergeCell ref="N144:Q144"/>
    <mergeCell ref="F145:R145"/>
    <mergeCell ref="F146:I146"/>
    <mergeCell ref="F147:I147"/>
    <mergeCell ref="L147:M147"/>
    <mergeCell ref="N147:Q147"/>
    <mergeCell ref="F148:R148"/>
    <mergeCell ref="F149:I149"/>
    <mergeCell ref="F150:I150"/>
    <mergeCell ref="L150:M150"/>
    <mergeCell ref="N150:Q150"/>
    <mergeCell ref="F151:R151"/>
    <mergeCell ref="F152:I152"/>
    <mergeCell ref="F153:I153"/>
    <mergeCell ref="F154:I154"/>
    <mergeCell ref="F155:I155"/>
    <mergeCell ref="F156:I156"/>
    <mergeCell ref="F157:I157"/>
    <mergeCell ref="F158:I158"/>
    <mergeCell ref="F159:I159"/>
    <mergeCell ref="F160:I160"/>
    <mergeCell ref="L160:M160"/>
    <mergeCell ref="N160:Q160"/>
    <mergeCell ref="F161:R161"/>
    <mergeCell ref="F162:I162"/>
    <mergeCell ref="F163:I163"/>
    <mergeCell ref="L163:M163"/>
    <mergeCell ref="N163:Q163"/>
    <mergeCell ref="F164:R164"/>
    <mergeCell ref="F165:R165"/>
    <mergeCell ref="F166:I166"/>
    <mergeCell ref="F167:I167"/>
    <mergeCell ref="L167:M167"/>
    <mergeCell ref="N167:Q167"/>
    <mergeCell ref="F168:R168"/>
    <mergeCell ref="F169:R169"/>
    <mergeCell ref="F170:I170"/>
    <mergeCell ref="F171:I171"/>
    <mergeCell ref="L171:M171"/>
    <mergeCell ref="N171:Q171"/>
    <mergeCell ref="F172:R172"/>
    <mergeCell ref="F173:R173"/>
    <mergeCell ref="F174:I174"/>
    <mergeCell ref="F175:I175"/>
    <mergeCell ref="F176:I176"/>
    <mergeCell ref="F177:I177"/>
    <mergeCell ref="F178:I178"/>
    <mergeCell ref="F179:I179"/>
    <mergeCell ref="F180:I180"/>
    <mergeCell ref="L180:M180"/>
    <mergeCell ref="N180:Q180"/>
    <mergeCell ref="F181:R181"/>
    <mergeCell ref="F182:R182"/>
    <mergeCell ref="F183:I183"/>
    <mergeCell ref="F184:I184"/>
    <mergeCell ref="L184:M184"/>
    <mergeCell ref="N184:Q184"/>
    <mergeCell ref="F185:R185"/>
    <mergeCell ref="F186:R186"/>
    <mergeCell ref="F187:I187"/>
    <mergeCell ref="F188:I188"/>
    <mergeCell ref="L188:M188"/>
    <mergeCell ref="N188:Q188"/>
    <mergeCell ref="F189:R189"/>
    <mergeCell ref="F190:R190"/>
    <mergeCell ref="F191:I191"/>
    <mergeCell ref="F192:I192"/>
    <mergeCell ref="L192:M192"/>
    <mergeCell ref="N192:Q192"/>
    <mergeCell ref="F193:R193"/>
    <mergeCell ref="F194:I194"/>
    <mergeCell ref="F195:I195"/>
    <mergeCell ref="L195:M195"/>
    <mergeCell ref="N195:Q195"/>
    <mergeCell ref="F196:R196"/>
    <mergeCell ref="F197:I197"/>
    <mergeCell ref="F198:I198"/>
    <mergeCell ref="L198:M198"/>
    <mergeCell ref="N198:Q198"/>
    <mergeCell ref="F199:R199"/>
    <mergeCell ref="F200:I200"/>
    <mergeCell ref="F201:I201"/>
    <mergeCell ref="L201:M201"/>
    <mergeCell ref="N201:Q201"/>
    <mergeCell ref="F202:R202"/>
    <mergeCell ref="F203:I203"/>
    <mergeCell ref="L203:M203"/>
    <mergeCell ref="N203:Q203"/>
    <mergeCell ref="F204:R204"/>
    <mergeCell ref="F205:R205"/>
    <mergeCell ref="F206:I206"/>
    <mergeCell ref="F207:I207"/>
    <mergeCell ref="L207:M207"/>
    <mergeCell ref="N207:Q207"/>
    <mergeCell ref="F208:R208"/>
    <mergeCell ref="F209:R209"/>
    <mergeCell ref="F210:I210"/>
    <mergeCell ref="F211:I211"/>
    <mergeCell ref="L211:M211"/>
    <mergeCell ref="N211:Q211"/>
    <mergeCell ref="F212:R212"/>
    <mergeCell ref="F213:R213"/>
    <mergeCell ref="F214:I214"/>
    <mergeCell ref="F215:I215"/>
    <mergeCell ref="L215:M215"/>
    <mergeCell ref="N215:Q215"/>
    <mergeCell ref="F216:R216"/>
    <mergeCell ref="F217:R217"/>
    <mergeCell ref="F218:I218"/>
    <mergeCell ref="F220:I220"/>
    <mergeCell ref="L220:M220"/>
    <mergeCell ref="N220:Q220"/>
    <mergeCell ref="F221:R221"/>
    <mergeCell ref="F222:R222"/>
    <mergeCell ref="F223:I223"/>
    <mergeCell ref="F225:I225"/>
    <mergeCell ref="L225:M225"/>
    <mergeCell ref="N225:Q225"/>
    <mergeCell ref="F226:R226"/>
    <mergeCell ref="F227:R227"/>
    <mergeCell ref="F228:I228"/>
    <mergeCell ref="F229:I229"/>
    <mergeCell ref="L229:M229"/>
    <mergeCell ref="N229:Q229"/>
    <mergeCell ref="F230:R230"/>
    <mergeCell ref="F231:R231"/>
    <mergeCell ref="F232:I232"/>
    <mergeCell ref="F233:I233"/>
    <mergeCell ref="L233:M233"/>
    <mergeCell ref="N233:Q233"/>
    <mergeCell ref="F234:R234"/>
    <mergeCell ref="F235:R235"/>
    <mergeCell ref="F236:I236"/>
    <mergeCell ref="F237:I237"/>
    <mergeCell ref="L237:M237"/>
    <mergeCell ref="N237:Q237"/>
    <mergeCell ref="F238:R238"/>
    <mergeCell ref="F239:R239"/>
    <mergeCell ref="F240:I240"/>
    <mergeCell ref="F241:I241"/>
    <mergeCell ref="L241:M241"/>
    <mergeCell ref="N241:Q241"/>
    <mergeCell ref="F242:R242"/>
    <mergeCell ref="F243:R243"/>
    <mergeCell ref="F244:I244"/>
    <mergeCell ref="F245:I245"/>
    <mergeCell ref="L245:M245"/>
    <mergeCell ref="N245:Q245"/>
    <mergeCell ref="F246:R246"/>
    <mergeCell ref="F247:I247"/>
    <mergeCell ref="F248:I248"/>
    <mergeCell ref="L248:M248"/>
    <mergeCell ref="N248:Q248"/>
    <mergeCell ref="F249:R249"/>
    <mergeCell ref="F250:R250"/>
    <mergeCell ref="F251:I251"/>
    <mergeCell ref="F252:I252"/>
    <mergeCell ref="L252:M252"/>
    <mergeCell ref="N252:Q252"/>
    <mergeCell ref="F253:R253"/>
    <mergeCell ref="F254:R254"/>
    <mergeCell ref="F255:I255"/>
    <mergeCell ref="F256:I256"/>
    <mergeCell ref="F257:I257"/>
    <mergeCell ref="F258:I258"/>
    <mergeCell ref="F259:I259"/>
    <mergeCell ref="L259:M259"/>
    <mergeCell ref="N259:Q259"/>
    <mergeCell ref="F260:R260"/>
    <mergeCell ref="F261:I261"/>
    <mergeCell ref="F262:I262"/>
    <mergeCell ref="L262:M262"/>
    <mergeCell ref="N262:Q262"/>
    <mergeCell ref="F263:R263"/>
    <mergeCell ref="F264:R264"/>
    <mergeCell ref="F265:I265"/>
    <mergeCell ref="F266:I266"/>
    <mergeCell ref="L266:M266"/>
    <mergeCell ref="N266:Q266"/>
    <mergeCell ref="F267:R267"/>
    <mergeCell ref="F268:R268"/>
    <mergeCell ref="F269:I269"/>
    <mergeCell ref="F271:I271"/>
    <mergeCell ref="L271:M271"/>
    <mergeCell ref="N271:Q271"/>
    <mergeCell ref="F277:I277"/>
    <mergeCell ref="L277:M277"/>
    <mergeCell ref="N277:Q277"/>
    <mergeCell ref="F272:R272"/>
    <mergeCell ref="F273:R273"/>
    <mergeCell ref="F274:I274"/>
    <mergeCell ref="F275:I275"/>
    <mergeCell ref="N270:Q270"/>
    <mergeCell ref="F282:I282"/>
    <mergeCell ref="F283:I283"/>
    <mergeCell ref="L283:M283"/>
    <mergeCell ref="N283:Q283"/>
    <mergeCell ref="F278:R278"/>
    <mergeCell ref="F279:R279"/>
    <mergeCell ref="F280:I280"/>
    <mergeCell ref="F281:I281"/>
    <mergeCell ref="F276:I276"/>
    <mergeCell ref="H1:K1"/>
    <mergeCell ref="S2:AC2"/>
    <mergeCell ref="F284:R284"/>
    <mergeCell ref="F285:R285"/>
    <mergeCell ref="N75:Q75"/>
    <mergeCell ref="N76:Q76"/>
    <mergeCell ref="N77:Q77"/>
    <mergeCell ref="N140:Q140"/>
    <mergeCell ref="N219:Q219"/>
    <mergeCell ref="N224:Q224"/>
  </mergeCells>
  <hyperlinks>
    <hyperlink ref="F1:G1" location="C2" tooltip="Krycí list soupisu" display="1) Krycí list soupisu"/>
    <hyperlink ref="H1:K1" location="C49" tooltip="Rekapitulace" display="2) Rekapitulace"/>
    <hyperlink ref="L1:M1" location="C74"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114"/>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58"/>
      <c r="B1" s="155"/>
      <c r="C1" s="155"/>
      <c r="D1" s="156" t="s">
        <v>1</v>
      </c>
      <c r="E1" s="155"/>
      <c r="F1" s="157" t="s">
        <v>507</v>
      </c>
      <c r="G1" s="157"/>
      <c r="H1" s="250" t="s">
        <v>508</v>
      </c>
      <c r="I1" s="250"/>
      <c r="J1" s="250"/>
      <c r="K1" s="250"/>
      <c r="L1" s="157" t="s">
        <v>509</v>
      </c>
      <c r="M1" s="157"/>
      <c r="N1" s="155"/>
      <c r="O1" s="156" t="s">
        <v>86</v>
      </c>
      <c r="P1" s="155"/>
      <c r="Q1" s="155"/>
      <c r="R1" s="155"/>
      <c r="S1" s="157" t="s">
        <v>510</v>
      </c>
      <c r="T1" s="157"/>
      <c r="U1" s="158"/>
      <c r="V1" s="1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38" t="s">
        <v>5</v>
      </c>
      <c r="D2" s="239"/>
      <c r="E2" s="239"/>
      <c r="F2" s="239"/>
      <c r="G2" s="239"/>
      <c r="H2" s="239"/>
      <c r="I2" s="239"/>
      <c r="J2" s="239"/>
      <c r="K2" s="239"/>
      <c r="L2" s="239"/>
      <c r="M2" s="239"/>
      <c r="N2" s="239"/>
      <c r="O2" s="239"/>
      <c r="P2" s="239"/>
      <c r="Q2" s="239"/>
      <c r="R2" s="239"/>
      <c r="S2" s="238" t="s">
        <v>6</v>
      </c>
      <c r="T2" s="239"/>
      <c r="U2" s="239"/>
      <c r="V2" s="239"/>
      <c r="W2" s="239"/>
      <c r="X2" s="239"/>
      <c r="Y2" s="239"/>
      <c r="Z2" s="239"/>
      <c r="AA2" s="239"/>
      <c r="AB2" s="239"/>
      <c r="AC2" s="239"/>
      <c r="AT2" s="2" t="s">
        <v>82</v>
      </c>
    </row>
    <row r="3" spans="2:46" s="2" customFormat="1" ht="7.5" customHeight="1">
      <c r="B3" s="7"/>
      <c r="C3" s="8"/>
      <c r="D3" s="8"/>
      <c r="E3" s="8"/>
      <c r="F3" s="8"/>
      <c r="G3" s="8"/>
      <c r="H3" s="8"/>
      <c r="I3" s="8"/>
      <c r="J3" s="8"/>
      <c r="K3" s="8"/>
      <c r="L3" s="8"/>
      <c r="M3" s="8"/>
      <c r="N3" s="8"/>
      <c r="O3" s="8"/>
      <c r="P3" s="8"/>
      <c r="Q3" s="8"/>
      <c r="R3" s="9"/>
      <c r="AT3" s="2" t="s">
        <v>79</v>
      </c>
    </row>
    <row r="4" spans="2:46" s="2" customFormat="1" ht="37.5" customHeight="1">
      <c r="B4" s="10"/>
      <c r="C4" s="150" t="s">
        <v>87</v>
      </c>
      <c r="D4" s="239"/>
      <c r="E4" s="239"/>
      <c r="F4" s="239"/>
      <c r="G4" s="239"/>
      <c r="H4" s="239"/>
      <c r="I4" s="239"/>
      <c r="J4" s="239"/>
      <c r="K4" s="239"/>
      <c r="L4" s="239"/>
      <c r="M4" s="239"/>
      <c r="N4" s="239"/>
      <c r="O4" s="239"/>
      <c r="P4" s="239"/>
      <c r="Q4" s="239"/>
      <c r="R4" s="139"/>
      <c r="T4" s="12" t="s">
        <v>11</v>
      </c>
      <c r="AT4" s="2" t="s">
        <v>3</v>
      </c>
    </row>
    <row r="5" spans="2:18" s="2" customFormat="1" ht="7.5" customHeight="1">
      <c r="B5" s="10"/>
      <c r="R5" s="11"/>
    </row>
    <row r="6" spans="2:18" s="2" customFormat="1" ht="30.75" customHeight="1">
      <c r="B6" s="10"/>
      <c r="D6" s="17" t="s">
        <v>17</v>
      </c>
      <c r="F6" s="269" t="str">
        <f>'Rekapitulace stavby'!$K$6</f>
        <v>OPRAVA SIL.II/183 NEBILOVY - PRUTAH</v>
      </c>
      <c r="G6" s="239"/>
      <c r="H6" s="239"/>
      <c r="I6" s="239"/>
      <c r="J6" s="239"/>
      <c r="K6" s="239"/>
      <c r="L6" s="239"/>
      <c r="M6" s="239"/>
      <c r="N6" s="239"/>
      <c r="O6" s="239"/>
      <c r="P6" s="239"/>
      <c r="Q6" s="239"/>
      <c r="R6" s="11"/>
    </row>
    <row r="7" spans="2:18" s="6" customFormat="1" ht="37.5" customHeight="1">
      <c r="B7" s="21"/>
      <c r="D7" s="41" t="s">
        <v>88</v>
      </c>
      <c r="F7" s="151" t="s">
        <v>432</v>
      </c>
      <c r="G7" s="145"/>
      <c r="H7" s="145"/>
      <c r="I7" s="145"/>
      <c r="J7" s="145"/>
      <c r="K7" s="145"/>
      <c r="L7" s="145"/>
      <c r="M7" s="145"/>
      <c r="N7" s="145"/>
      <c r="O7" s="145"/>
      <c r="P7" s="145"/>
      <c r="Q7" s="145"/>
      <c r="R7" s="24"/>
    </row>
    <row r="8" spans="2:18" s="6" customFormat="1" ht="14.25" customHeight="1">
      <c r="B8" s="21"/>
      <c r="R8" s="24"/>
    </row>
    <row r="9" spans="2:18" s="6" customFormat="1" ht="15" customHeight="1">
      <c r="B9" s="21"/>
      <c r="D9" s="17" t="s">
        <v>20</v>
      </c>
      <c r="F9" s="15"/>
      <c r="M9" s="17" t="s">
        <v>21</v>
      </c>
      <c r="O9" s="15"/>
      <c r="R9" s="24"/>
    </row>
    <row r="10" spans="2:18" s="6" customFormat="1" ht="15" customHeight="1">
      <c r="B10" s="21"/>
      <c r="D10" s="17" t="s">
        <v>23</v>
      </c>
      <c r="F10" s="15" t="s">
        <v>24</v>
      </c>
      <c r="M10" s="17" t="s">
        <v>25</v>
      </c>
      <c r="O10" s="152" t="str">
        <f>'Rekapitulace stavby'!$AN$8</f>
        <v>03.02.2017</v>
      </c>
      <c r="P10" s="145"/>
      <c r="R10" s="24"/>
    </row>
    <row r="11" spans="2:18" s="6" customFormat="1" ht="12" customHeight="1">
      <c r="B11" s="21"/>
      <c r="R11" s="24"/>
    </row>
    <row r="12" spans="2:18" s="6" customFormat="1" ht="15" customHeight="1">
      <c r="B12" s="21"/>
      <c r="D12" s="17" t="s">
        <v>29</v>
      </c>
      <c r="M12" s="17" t="s">
        <v>30</v>
      </c>
      <c r="O12" s="153"/>
      <c r="P12" s="145"/>
      <c r="R12" s="24"/>
    </row>
    <row r="13" spans="2:18" s="6" customFormat="1" ht="18.75" customHeight="1">
      <c r="B13" s="21"/>
      <c r="E13" s="15" t="s">
        <v>31</v>
      </c>
      <c r="M13" s="17" t="s">
        <v>32</v>
      </c>
      <c r="O13" s="153"/>
      <c r="P13" s="145"/>
      <c r="R13" s="24"/>
    </row>
    <row r="14" spans="2:18" s="6" customFormat="1" ht="7.5" customHeight="1">
      <c r="B14" s="21"/>
      <c r="R14" s="24"/>
    </row>
    <row r="15" spans="2:18" s="6" customFormat="1" ht="15" customHeight="1">
      <c r="B15" s="21"/>
      <c r="D15" s="17" t="s">
        <v>33</v>
      </c>
      <c r="M15" s="17" t="s">
        <v>30</v>
      </c>
      <c r="O15" s="153" t="str">
        <f>IF('Rekapitulace stavby'!$AN$13="","",'Rekapitulace stavby'!$AN$13)</f>
        <v>Vyplň údaj</v>
      </c>
      <c r="P15" s="145"/>
      <c r="R15" s="24"/>
    </row>
    <row r="16" spans="2:18" s="6" customFormat="1" ht="18.75" customHeight="1">
      <c r="B16" s="21"/>
      <c r="E16" s="15" t="str">
        <f>IF('Rekapitulace stavby'!$E$14="","",'Rekapitulace stavby'!$E$14)</f>
        <v>Vyplň údaj</v>
      </c>
      <c r="M16" s="17" t="s">
        <v>32</v>
      </c>
      <c r="O16" s="153" t="str">
        <f>IF('Rekapitulace stavby'!$AN$14="","",'Rekapitulace stavby'!$AN$14)</f>
        <v>Vyplň údaj</v>
      </c>
      <c r="P16" s="145"/>
      <c r="R16" s="24"/>
    </row>
    <row r="17" spans="2:18" s="6" customFormat="1" ht="7.5" customHeight="1">
      <c r="B17" s="21"/>
      <c r="R17" s="24"/>
    </row>
    <row r="18" spans="2:18" s="6" customFormat="1" ht="15" customHeight="1">
      <c r="B18" s="21"/>
      <c r="D18" s="17" t="s">
        <v>35</v>
      </c>
      <c r="M18" s="17" t="s">
        <v>30</v>
      </c>
      <c r="O18" s="153"/>
      <c r="P18" s="145"/>
      <c r="R18" s="24"/>
    </row>
    <row r="19" spans="2:18" s="6" customFormat="1" ht="18.75" customHeight="1">
      <c r="B19" s="21"/>
      <c r="E19" s="15" t="s">
        <v>36</v>
      </c>
      <c r="M19" s="17" t="s">
        <v>32</v>
      </c>
      <c r="O19" s="153"/>
      <c r="P19" s="145"/>
      <c r="R19" s="24"/>
    </row>
    <row r="20" spans="2:18" s="6" customFormat="1" ht="7.5" customHeight="1">
      <c r="B20" s="21"/>
      <c r="R20" s="24"/>
    </row>
    <row r="21" spans="2:18" s="6" customFormat="1" ht="15" customHeight="1">
      <c r="B21" s="21"/>
      <c r="D21" s="17" t="s">
        <v>38</v>
      </c>
      <c r="R21" s="24"/>
    </row>
    <row r="22" spans="2:18" s="73" customFormat="1" ht="15.75" customHeight="1">
      <c r="B22" s="74"/>
      <c r="E22" s="247"/>
      <c r="F22" s="275"/>
      <c r="G22" s="275"/>
      <c r="H22" s="275"/>
      <c r="I22" s="275"/>
      <c r="J22" s="275"/>
      <c r="K22" s="275"/>
      <c r="L22" s="275"/>
      <c r="M22" s="275"/>
      <c r="N22" s="275"/>
      <c r="O22" s="275"/>
      <c r="P22" s="275"/>
      <c r="R22" s="75"/>
    </row>
    <row r="23" spans="2:18" s="6" customFormat="1" ht="7.5" customHeight="1">
      <c r="B23" s="21"/>
      <c r="R23" s="24"/>
    </row>
    <row r="24" spans="2:18" s="6" customFormat="1" ht="7.5" customHeight="1">
      <c r="B24" s="21"/>
      <c r="D24" s="44"/>
      <c r="E24" s="44"/>
      <c r="F24" s="44"/>
      <c r="G24" s="44"/>
      <c r="H24" s="44"/>
      <c r="I24" s="44"/>
      <c r="J24" s="44"/>
      <c r="K24" s="44"/>
      <c r="L24" s="44"/>
      <c r="M24" s="44"/>
      <c r="N24" s="44"/>
      <c r="O24" s="44"/>
      <c r="P24" s="44"/>
      <c r="R24" s="24"/>
    </row>
    <row r="25" spans="2:18" s="6" customFormat="1" ht="26.25" customHeight="1">
      <c r="B25" s="21"/>
      <c r="D25" s="76" t="s">
        <v>39</v>
      </c>
      <c r="M25" s="236">
        <f>ROUNDUP($N$71,2)</f>
        <v>0</v>
      </c>
      <c r="N25" s="145"/>
      <c r="O25" s="145"/>
      <c r="P25" s="145"/>
      <c r="R25" s="24"/>
    </row>
    <row r="26" spans="2:18" s="6" customFormat="1" ht="7.5" customHeight="1">
      <c r="B26" s="21"/>
      <c r="D26" s="44"/>
      <c r="E26" s="44"/>
      <c r="F26" s="44"/>
      <c r="G26" s="44"/>
      <c r="H26" s="44"/>
      <c r="I26" s="44"/>
      <c r="J26" s="44"/>
      <c r="K26" s="44"/>
      <c r="L26" s="44"/>
      <c r="M26" s="44"/>
      <c r="N26" s="44"/>
      <c r="O26" s="44"/>
      <c r="P26" s="44"/>
      <c r="R26" s="24"/>
    </row>
    <row r="27" spans="2:18" s="6" customFormat="1" ht="15" customHeight="1">
      <c r="B27" s="21"/>
      <c r="D27" s="27" t="s">
        <v>40</v>
      </c>
      <c r="E27" s="27" t="s">
        <v>41</v>
      </c>
      <c r="F27" s="77">
        <v>0.21</v>
      </c>
      <c r="G27" s="78" t="s">
        <v>42</v>
      </c>
      <c r="H27" s="273">
        <f>SUM($BE$71:$BE$113)</f>
        <v>0</v>
      </c>
      <c r="I27" s="145"/>
      <c r="J27" s="145"/>
      <c r="M27" s="273">
        <f>SUM($BE$71:$BE$113)*$F$27</f>
        <v>0</v>
      </c>
      <c r="N27" s="145"/>
      <c r="O27" s="145"/>
      <c r="P27" s="145"/>
      <c r="R27" s="24"/>
    </row>
    <row r="28" spans="2:18" s="6" customFormat="1" ht="15" customHeight="1">
      <c r="B28" s="21"/>
      <c r="E28" s="27" t="s">
        <v>43</v>
      </c>
      <c r="F28" s="77">
        <v>0.15</v>
      </c>
      <c r="G28" s="78" t="s">
        <v>42</v>
      </c>
      <c r="H28" s="273">
        <f>SUM($BF$71:$BF$113)</f>
        <v>0</v>
      </c>
      <c r="I28" s="145"/>
      <c r="J28" s="145"/>
      <c r="M28" s="273">
        <f>SUM($BF$71:$BF$113)*$F$28</f>
        <v>0</v>
      </c>
      <c r="N28" s="145"/>
      <c r="O28" s="145"/>
      <c r="P28" s="145"/>
      <c r="R28" s="24"/>
    </row>
    <row r="29" spans="2:18" s="6" customFormat="1" ht="15" customHeight="1" hidden="1">
      <c r="B29" s="21"/>
      <c r="E29" s="27" t="s">
        <v>44</v>
      </c>
      <c r="F29" s="77">
        <v>0.21</v>
      </c>
      <c r="G29" s="78" t="s">
        <v>42</v>
      </c>
      <c r="H29" s="273">
        <f>SUM($BG$71:$BG$113)</f>
        <v>0</v>
      </c>
      <c r="I29" s="145"/>
      <c r="J29" s="145"/>
      <c r="M29" s="273">
        <v>0</v>
      </c>
      <c r="N29" s="145"/>
      <c r="O29" s="145"/>
      <c r="P29" s="145"/>
      <c r="R29" s="24"/>
    </row>
    <row r="30" spans="2:18" s="6" customFormat="1" ht="15" customHeight="1" hidden="1">
      <c r="B30" s="21"/>
      <c r="E30" s="27" t="s">
        <v>45</v>
      </c>
      <c r="F30" s="77">
        <v>0.15</v>
      </c>
      <c r="G30" s="78" t="s">
        <v>42</v>
      </c>
      <c r="H30" s="273">
        <f>SUM($BH$71:$BH$113)</f>
        <v>0</v>
      </c>
      <c r="I30" s="145"/>
      <c r="J30" s="145"/>
      <c r="M30" s="273">
        <v>0</v>
      </c>
      <c r="N30" s="145"/>
      <c r="O30" s="145"/>
      <c r="P30" s="145"/>
      <c r="R30" s="24"/>
    </row>
    <row r="31" spans="2:18" s="6" customFormat="1" ht="15" customHeight="1" hidden="1">
      <c r="B31" s="21"/>
      <c r="E31" s="27" t="s">
        <v>46</v>
      </c>
      <c r="F31" s="77">
        <v>0</v>
      </c>
      <c r="G31" s="78" t="s">
        <v>42</v>
      </c>
      <c r="H31" s="273">
        <f>SUM($BI$71:$BI$113)</f>
        <v>0</v>
      </c>
      <c r="I31" s="145"/>
      <c r="J31" s="145"/>
      <c r="M31" s="273">
        <v>0</v>
      </c>
      <c r="N31" s="145"/>
      <c r="O31" s="145"/>
      <c r="P31" s="145"/>
      <c r="R31" s="24"/>
    </row>
    <row r="32" spans="2:18" s="6" customFormat="1" ht="7.5" customHeight="1">
      <c r="B32" s="21"/>
      <c r="R32" s="24"/>
    </row>
    <row r="33" spans="2:18" s="6" customFormat="1" ht="26.25" customHeight="1">
      <c r="B33" s="21"/>
      <c r="C33" s="30"/>
      <c r="D33" s="31" t="s">
        <v>47</v>
      </c>
      <c r="E33" s="32"/>
      <c r="F33" s="32"/>
      <c r="G33" s="79" t="s">
        <v>48</v>
      </c>
      <c r="H33" s="33" t="s">
        <v>49</v>
      </c>
      <c r="I33" s="32"/>
      <c r="J33" s="32"/>
      <c r="K33" s="32"/>
      <c r="L33" s="136">
        <f>ROUNDUP(SUM($M$25:$M$31),2)</f>
        <v>0</v>
      </c>
      <c r="M33" s="147"/>
      <c r="N33" s="147"/>
      <c r="O33" s="147"/>
      <c r="P33" s="137"/>
      <c r="Q33" s="30"/>
      <c r="R33" s="34"/>
    </row>
    <row r="34" spans="2:18" s="6" customFormat="1" ht="15" customHeight="1">
      <c r="B34" s="35"/>
      <c r="C34" s="36"/>
      <c r="D34" s="36"/>
      <c r="E34" s="36"/>
      <c r="F34" s="36"/>
      <c r="G34" s="36"/>
      <c r="H34" s="36"/>
      <c r="I34" s="36"/>
      <c r="J34" s="36"/>
      <c r="K34" s="36"/>
      <c r="L34" s="36"/>
      <c r="M34" s="36"/>
      <c r="N34" s="36"/>
      <c r="O34" s="36"/>
      <c r="P34" s="36"/>
      <c r="Q34" s="36"/>
      <c r="R34" s="37"/>
    </row>
    <row r="38" spans="2:18" s="6" customFormat="1" ht="7.5" customHeight="1">
      <c r="B38" s="38"/>
      <c r="C38" s="39"/>
      <c r="D38" s="39"/>
      <c r="E38" s="39"/>
      <c r="F38" s="39"/>
      <c r="G38" s="39"/>
      <c r="H38" s="39"/>
      <c r="I38" s="39"/>
      <c r="J38" s="39"/>
      <c r="K38" s="39"/>
      <c r="L38" s="39"/>
      <c r="M38" s="39"/>
      <c r="N38" s="39"/>
      <c r="O38" s="39"/>
      <c r="P38" s="39"/>
      <c r="Q38" s="39"/>
      <c r="R38" s="80"/>
    </row>
    <row r="39" spans="2:18" s="6" customFormat="1" ht="37.5" customHeight="1">
      <c r="B39" s="21"/>
      <c r="C39" s="150" t="s">
        <v>90</v>
      </c>
      <c r="D39" s="145"/>
      <c r="E39" s="145"/>
      <c r="F39" s="145"/>
      <c r="G39" s="145"/>
      <c r="H39" s="145"/>
      <c r="I39" s="145"/>
      <c r="J39" s="145"/>
      <c r="K39" s="145"/>
      <c r="L39" s="145"/>
      <c r="M39" s="145"/>
      <c r="N39" s="145"/>
      <c r="O39" s="145"/>
      <c r="P39" s="145"/>
      <c r="Q39" s="145"/>
      <c r="R39" s="274"/>
    </row>
    <row r="40" spans="2:18" s="6" customFormat="1" ht="7.5" customHeight="1">
      <c r="B40" s="21"/>
      <c r="R40" s="24"/>
    </row>
    <row r="41" spans="2:18" s="6" customFormat="1" ht="30.75" customHeight="1">
      <c r="B41" s="21"/>
      <c r="C41" s="17" t="s">
        <v>17</v>
      </c>
      <c r="F41" s="269" t="str">
        <f>$F$6</f>
        <v>OPRAVA SIL.II/183 NEBILOVY - PRUTAH</v>
      </c>
      <c r="G41" s="145"/>
      <c r="H41" s="145"/>
      <c r="I41" s="145"/>
      <c r="J41" s="145"/>
      <c r="K41" s="145"/>
      <c r="L41" s="145"/>
      <c r="M41" s="145"/>
      <c r="N41" s="145"/>
      <c r="O41" s="145"/>
      <c r="P41" s="145"/>
      <c r="Q41" s="145"/>
      <c r="R41" s="24"/>
    </row>
    <row r="42" spans="2:18" s="6" customFormat="1" ht="37.5" customHeight="1">
      <c r="B42" s="21"/>
      <c r="C42" s="41" t="s">
        <v>88</v>
      </c>
      <c r="F42" s="151" t="str">
        <f>$F$7</f>
        <v>02 - Dopravně inženýrské opatření</v>
      </c>
      <c r="G42" s="145"/>
      <c r="H42" s="145"/>
      <c r="I42" s="145"/>
      <c r="J42" s="145"/>
      <c r="K42" s="145"/>
      <c r="L42" s="145"/>
      <c r="M42" s="145"/>
      <c r="N42" s="145"/>
      <c r="O42" s="145"/>
      <c r="P42" s="145"/>
      <c r="Q42" s="145"/>
      <c r="R42" s="24"/>
    </row>
    <row r="43" spans="2:18" s="6" customFormat="1" ht="7.5" customHeight="1">
      <c r="B43" s="21"/>
      <c r="R43" s="24"/>
    </row>
    <row r="44" spans="2:18" s="6" customFormat="1" ht="18.75" customHeight="1">
      <c r="B44" s="21"/>
      <c r="C44" s="17" t="s">
        <v>23</v>
      </c>
      <c r="F44" s="15" t="str">
        <f>$F$10</f>
        <v>II/183 Nebílovy</v>
      </c>
      <c r="K44" s="17" t="s">
        <v>25</v>
      </c>
      <c r="M44" s="152" t="str">
        <f>IF($O$10="","",$O$10)</f>
        <v>03.02.2017</v>
      </c>
      <c r="N44" s="145"/>
      <c r="O44" s="145"/>
      <c r="P44" s="145"/>
      <c r="R44" s="24"/>
    </row>
    <row r="45" spans="2:18" s="6" customFormat="1" ht="7.5" customHeight="1">
      <c r="B45" s="21"/>
      <c r="R45" s="24"/>
    </row>
    <row r="46" spans="2:18" s="6" customFormat="1" ht="15.75" customHeight="1">
      <c r="B46" s="21"/>
      <c r="C46" s="17" t="s">
        <v>29</v>
      </c>
      <c r="F46" s="15" t="str">
        <f>$E$13</f>
        <v>SUS PK,p.o. Škroupova 18, 30613 Plzeň</v>
      </c>
      <c r="K46" s="17" t="s">
        <v>35</v>
      </c>
      <c r="M46" s="153" t="str">
        <f>$E$19</f>
        <v>BOULA IPK s.r.o.</v>
      </c>
      <c r="N46" s="145"/>
      <c r="O46" s="145"/>
      <c r="P46" s="145"/>
      <c r="Q46" s="145"/>
      <c r="R46" s="24"/>
    </row>
    <row r="47" spans="2:18" s="6" customFormat="1" ht="15" customHeight="1">
      <c r="B47" s="21"/>
      <c r="C47" s="17" t="s">
        <v>33</v>
      </c>
      <c r="F47" s="15" t="str">
        <f>IF($E$16="","",$E$16)</f>
        <v>Vyplň údaj</v>
      </c>
      <c r="R47" s="24"/>
    </row>
    <row r="48" spans="2:18" s="6" customFormat="1" ht="11.25" customHeight="1">
      <c r="B48" s="21"/>
      <c r="R48" s="24"/>
    </row>
    <row r="49" spans="2:18" s="6" customFormat="1" ht="30" customHeight="1">
      <c r="B49" s="21"/>
      <c r="C49" s="270" t="s">
        <v>91</v>
      </c>
      <c r="D49" s="271"/>
      <c r="E49" s="271"/>
      <c r="F49" s="271"/>
      <c r="G49" s="271"/>
      <c r="H49" s="30"/>
      <c r="I49" s="30"/>
      <c r="J49" s="30"/>
      <c r="K49" s="30"/>
      <c r="L49" s="30"/>
      <c r="M49" s="30"/>
      <c r="N49" s="270" t="s">
        <v>92</v>
      </c>
      <c r="O49" s="271"/>
      <c r="P49" s="271"/>
      <c r="Q49" s="271"/>
      <c r="R49" s="34"/>
    </row>
    <row r="50" spans="2:18" s="6" customFormat="1" ht="11.25" customHeight="1">
      <c r="B50" s="21"/>
      <c r="R50" s="24"/>
    </row>
    <row r="51" spans="2:47" s="6" customFormat="1" ht="30" customHeight="1">
      <c r="B51" s="21"/>
      <c r="C51" s="54" t="s">
        <v>93</v>
      </c>
      <c r="N51" s="236">
        <f>ROUNDUP($N$71,2)</f>
        <v>0</v>
      </c>
      <c r="O51" s="145"/>
      <c r="P51" s="145"/>
      <c r="Q51" s="145"/>
      <c r="R51" s="24"/>
      <c r="AU51" s="6" t="s">
        <v>94</v>
      </c>
    </row>
    <row r="52" spans="2:18" s="60" customFormat="1" ht="25.5" customHeight="1">
      <c r="B52" s="81"/>
      <c r="D52" s="82" t="s">
        <v>95</v>
      </c>
      <c r="N52" s="272">
        <f>ROUNDUP($N$72,2)</f>
        <v>0</v>
      </c>
      <c r="O52" s="268"/>
      <c r="P52" s="268"/>
      <c r="Q52" s="268"/>
      <c r="R52" s="83"/>
    </row>
    <row r="53" spans="2:18" s="84" customFormat="1" ht="21" customHeight="1">
      <c r="B53" s="85"/>
      <c r="D53" s="86" t="s">
        <v>99</v>
      </c>
      <c r="N53" s="267">
        <f>ROUNDUP($N$73,2)</f>
        <v>0</v>
      </c>
      <c r="O53" s="268"/>
      <c r="P53" s="268"/>
      <c r="Q53" s="268"/>
      <c r="R53" s="87"/>
    </row>
    <row r="54" spans="2:18" s="6" customFormat="1" ht="22.5" customHeight="1">
      <c r="B54" s="21"/>
      <c r="R54" s="24"/>
    </row>
    <row r="55" spans="2:18" s="6" customFormat="1" ht="7.5" customHeight="1">
      <c r="B55" s="35"/>
      <c r="C55" s="36"/>
      <c r="D55" s="36"/>
      <c r="E55" s="36"/>
      <c r="F55" s="36"/>
      <c r="G55" s="36"/>
      <c r="H55" s="36"/>
      <c r="I55" s="36"/>
      <c r="J55" s="36"/>
      <c r="K55" s="36"/>
      <c r="L55" s="36"/>
      <c r="M55" s="36"/>
      <c r="N55" s="36"/>
      <c r="O55" s="36"/>
      <c r="P55" s="36"/>
      <c r="Q55" s="36"/>
      <c r="R55" s="37"/>
    </row>
    <row r="59" spans="2:19" s="6" customFormat="1" ht="7.5" customHeight="1">
      <c r="B59" s="38"/>
      <c r="C59" s="39"/>
      <c r="D59" s="39"/>
      <c r="E59" s="39"/>
      <c r="F59" s="39"/>
      <c r="G59" s="39"/>
      <c r="H59" s="39"/>
      <c r="I59" s="39"/>
      <c r="J59" s="39"/>
      <c r="K59" s="39"/>
      <c r="L59" s="39"/>
      <c r="M59" s="39"/>
      <c r="N59" s="39"/>
      <c r="O59" s="39"/>
      <c r="P59" s="39"/>
      <c r="Q59" s="39"/>
      <c r="R59" s="39"/>
      <c r="S59" s="21"/>
    </row>
    <row r="60" spans="2:19" s="6" customFormat="1" ht="37.5" customHeight="1">
      <c r="B60" s="21"/>
      <c r="C60" s="150" t="s">
        <v>101</v>
      </c>
      <c r="D60" s="145"/>
      <c r="E60" s="145"/>
      <c r="F60" s="145"/>
      <c r="G60" s="145"/>
      <c r="H60" s="145"/>
      <c r="I60" s="145"/>
      <c r="J60" s="145"/>
      <c r="K60" s="145"/>
      <c r="L60" s="145"/>
      <c r="M60" s="145"/>
      <c r="N60" s="145"/>
      <c r="O60" s="145"/>
      <c r="P60" s="145"/>
      <c r="Q60" s="145"/>
      <c r="R60" s="145"/>
      <c r="S60" s="21"/>
    </row>
    <row r="61" spans="2:19" s="6" customFormat="1" ht="7.5" customHeight="1">
      <c r="B61" s="21"/>
      <c r="S61" s="21"/>
    </row>
    <row r="62" spans="2:19" s="6" customFormat="1" ht="30.75" customHeight="1">
      <c r="B62" s="21"/>
      <c r="C62" s="17" t="s">
        <v>17</v>
      </c>
      <c r="F62" s="269" t="str">
        <f>$F$6</f>
        <v>OPRAVA SIL.II/183 NEBILOVY - PRUTAH</v>
      </c>
      <c r="G62" s="145"/>
      <c r="H62" s="145"/>
      <c r="I62" s="145"/>
      <c r="J62" s="145"/>
      <c r="K62" s="145"/>
      <c r="L62" s="145"/>
      <c r="M62" s="145"/>
      <c r="N62" s="145"/>
      <c r="O62" s="145"/>
      <c r="P62" s="145"/>
      <c r="Q62" s="145"/>
      <c r="S62" s="21"/>
    </row>
    <row r="63" spans="2:19" s="6" customFormat="1" ht="37.5" customHeight="1">
      <c r="B63" s="21"/>
      <c r="C63" s="41" t="s">
        <v>88</v>
      </c>
      <c r="F63" s="151" t="str">
        <f>$F$7</f>
        <v>02 - Dopravně inženýrské opatření</v>
      </c>
      <c r="G63" s="145"/>
      <c r="H63" s="145"/>
      <c r="I63" s="145"/>
      <c r="J63" s="145"/>
      <c r="K63" s="145"/>
      <c r="L63" s="145"/>
      <c r="M63" s="145"/>
      <c r="N63" s="145"/>
      <c r="O63" s="145"/>
      <c r="P63" s="145"/>
      <c r="Q63" s="145"/>
      <c r="S63" s="21"/>
    </row>
    <row r="64" spans="2:19" s="6" customFormat="1" ht="7.5" customHeight="1">
      <c r="B64" s="21"/>
      <c r="S64" s="21"/>
    </row>
    <row r="65" spans="2:19" s="6" customFormat="1" ht="18.75" customHeight="1">
      <c r="B65" s="21"/>
      <c r="C65" s="17" t="s">
        <v>23</v>
      </c>
      <c r="F65" s="15" t="str">
        <f>$F$10</f>
        <v>II/183 Nebílovy</v>
      </c>
      <c r="K65" s="17" t="s">
        <v>25</v>
      </c>
      <c r="M65" s="152" t="str">
        <f>IF($O$10="","",$O$10)</f>
        <v>03.02.2017</v>
      </c>
      <c r="N65" s="145"/>
      <c r="O65" s="145"/>
      <c r="P65" s="145"/>
      <c r="S65" s="21"/>
    </row>
    <row r="66" spans="2:19" s="6" customFormat="1" ht="7.5" customHeight="1">
      <c r="B66" s="21"/>
      <c r="S66" s="21"/>
    </row>
    <row r="67" spans="2:19" s="6" customFormat="1" ht="15.75" customHeight="1">
      <c r="B67" s="21"/>
      <c r="C67" s="17" t="s">
        <v>29</v>
      </c>
      <c r="F67" s="15" t="str">
        <f>$E$13</f>
        <v>SUS PK,p.o. Škroupova 18, 30613 Plzeň</v>
      </c>
      <c r="K67" s="17" t="s">
        <v>35</v>
      </c>
      <c r="M67" s="153" t="str">
        <f>$E$19</f>
        <v>BOULA IPK s.r.o.</v>
      </c>
      <c r="N67" s="145"/>
      <c r="O67" s="145"/>
      <c r="P67" s="145"/>
      <c r="Q67" s="145"/>
      <c r="S67" s="21"/>
    </row>
    <row r="68" spans="2:19" s="6" customFormat="1" ht="15" customHeight="1">
      <c r="B68" s="21"/>
      <c r="C68" s="17" t="s">
        <v>33</v>
      </c>
      <c r="F68" s="15" t="str">
        <f>IF($E$16="","",$E$16)</f>
        <v>Vyplň údaj</v>
      </c>
      <c r="S68" s="21"/>
    </row>
    <row r="69" spans="2:19" s="6" customFormat="1" ht="11.25" customHeight="1">
      <c r="B69" s="21"/>
      <c r="S69" s="21"/>
    </row>
    <row r="70" spans="2:27" s="88" customFormat="1" ht="30" customHeight="1">
      <c r="B70" s="89"/>
      <c r="C70" s="90" t="s">
        <v>102</v>
      </c>
      <c r="D70" s="91" t="s">
        <v>56</v>
      </c>
      <c r="E70" s="91" t="s">
        <v>52</v>
      </c>
      <c r="F70" s="265" t="s">
        <v>103</v>
      </c>
      <c r="G70" s="266"/>
      <c r="H70" s="266"/>
      <c r="I70" s="266"/>
      <c r="J70" s="91" t="s">
        <v>104</v>
      </c>
      <c r="K70" s="91" t="s">
        <v>105</v>
      </c>
      <c r="L70" s="265" t="s">
        <v>106</v>
      </c>
      <c r="M70" s="266"/>
      <c r="N70" s="265" t="s">
        <v>107</v>
      </c>
      <c r="O70" s="266"/>
      <c r="P70" s="266"/>
      <c r="Q70" s="266"/>
      <c r="R70" s="92" t="s">
        <v>108</v>
      </c>
      <c r="S70" s="89"/>
      <c r="T70" s="49" t="s">
        <v>109</v>
      </c>
      <c r="U70" s="50" t="s">
        <v>40</v>
      </c>
      <c r="V70" s="50" t="s">
        <v>110</v>
      </c>
      <c r="W70" s="50" t="s">
        <v>111</v>
      </c>
      <c r="X70" s="50" t="s">
        <v>112</v>
      </c>
      <c r="Y70" s="50" t="s">
        <v>113</v>
      </c>
      <c r="Z70" s="50" t="s">
        <v>114</v>
      </c>
      <c r="AA70" s="51" t="s">
        <v>115</v>
      </c>
    </row>
    <row r="71" spans="2:63" s="6" customFormat="1" ht="30" customHeight="1">
      <c r="B71" s="21"/>
      <c r="C71" s="54" t="s">
        <v>93</v>
      </c>
      <c r="N71" s="253">
        <f>$BK$71</f>
        <v>0</v>
      </c>
      <c r="O71" s="145"/>
      <c r="P71" s="145"/>
      <c r="Q71" s="145"/>
      <c r="S71" s="21"/>
      <c r="T71" s="53"/>
      <c r="U71" s="44"/>
      <c r="V71" s="44"/>
      <c r="W71" s="93">
        <f>$W$72</f>
        <v>0</v>
      </c>
      <c r="X71" s="44"/>
      <c r="Y71" s="93">
        <f>$Y$72</f>
        <v>0</v>
      </c>
      <c r="Z71" s="44"/>
      <c r="AA71" s="94">
        <f>$AA$72</f>
        <v>0</v>
      </c>
      <c r="AT71" s="6" t="s">
        <v>70</v>
      </c>
      <c r="AU71" s="6" t="s">
        <v>94</v>
      </c>
      <c r="BK71" s="95">
        <f>$BK$72</f>
        <v>0</v>
      </c>
    </row>
    <row r="72" spans="2:63" s="96" customFormat="1" ht="37.5" customHeight="1">
      <c r="B72" s="97"/>
      <c r="D72" s="98" t="s">
        <v>95</v>
      </c>
      <c r="N72" s="254">
        <f>$BK$72</f>
        <v>0</v>
      </c>
      <c r="O72" s="255"/>
      <c r="P72" s="255"/>
      <c r="Q72" s="255"/>
      <c r="S72" s="97"/>
      <c r="T72" s="100"/>
      <c r="W72" s="101">
        <f>$W$73</f>
        <v>0</v>
      </c>
      <c r="Y72" s="101">
        <f>$Y$73</f>
        <v>0</v>
      </c>
      <c r="AA72" s="102">
        <f>$AA$73</f>
        <v>0</v>
      </c>
      <c r="AR72" s="99" t="s">
        <v>22</v>
      </c>
      <c r="AT72" s="99" t="s">
        <v>70</v>
      </c>
      <c r="AU72" s="99" t="s">
        <v>71</v>
      </c>
      <c r="AY72" s="99" t="s">
        <v>116</v>
      </c>
      <c r="BK72" s="103">
        <f>$BK$73</f>
        <v>0</v>
      </c>
    </row>
    <row r="73" spans="2:63" s="96" customFormat="1" ht="21" customHeight="1">
      <c r="B73" s="97"/>
      <c r="D73" s="104" t="s">
        <v>99</v>
      </c>
      <c r="N73" s="256">
        <f>$BK$73</f>
        <v>0</v>
      </c>
      <c r="O73" s="255"/>
      <c r="P73" s="255"/>
      <c r="Q73" s="255"/>
      <c r="S73" s="97"/>
      <c r="T73" s="100"/>
      <c r="W73" s="101">
        <f>SUM($W$74:$W$113)</f>
        <v>0</v>
      </c>
      <c r="Y73" s="101">
        <f>SUM($Y$74:$Y$113)</f>
        <v>0</v>
      </c>
      <c r="AA73" s="102">
        <f>SUM($AA$74:$AA$113)</f>
        <v>0</v>
      </c>
      <c r="AR73" s="99" t="s">
        <v>22</v>
      </c>
      <c r="AT73" s="99" t="s">
        <v>70</v>
      </c>
      <c r="AU73" s="99" t="s">
        <v>22</v>
      </c>
      <c r="AY73" s="99" t="s">
        <v>116</v>
      </c>
      <c r="BK73" s="103">
        <f>SUM($BK$74:$BK$113)</f>
        <v>0</v>
      </c>
    </row>
    <row r="74" spans="2:65" s="6" customFormat="1" ht="27" customHeight="1">
      <c r="B74" s="21"/>
      <c r="C74" s="105" t="s">
        <v>22</v>
      </c>
      <c r="D74" s="105" t="s">
        <v>117</v>
      </c>
      <c r="E74" s="106" t="s">
        <v>433</v>
      </c>
      <c r="F74" s="259" t="s">
        <v>434</v>
      </c>
      <c r="G74" s="260"/>
      <c r="H74" s="260"/>
      <c r="I74" s="260"/>
      <c r="J74" s="108" t="s">
        <v>337</v>
      </c>
      <c r="K74" s="109">
        <v>162</v>
      </c>
      <c r="L74" s="261"/>
      <c r="M74" s="260"/>
      <c r="N74" s="262">
        <f>ROUND($L$74*$K$74,2)</f>
        <v>0</v>
      </c>
      <c r="O74" s="260"/>
      <c r="P74" s="260"/>
      <c r="Q74" s="260"/>
      <c r="R74" s="107" t="s">
        <v>121</v>
      </c>
      <c r="S74" s="21"/>
      <c r="T74" s="110"/>
      <c r="U74" s="111" t="s">
        <v>41</v>
      </c>
      <c r="X74" s="112">
        <v>0</v>
      </c>
      <c r="Y74" s="112">
        <f>$X$74*$K$74</f>
        <v>0</v>
      </c>
      <c r="Z74" s="112">
        <v>0</v>
      </c>
      <c r="AA74" s="113">
        <f>$Z$74*$K$74</f>
        <v>0</v>
      </c>
      <c r="AR74" s="73" t="s">
        <v>122</v>
      </c>
      <c r="AT74" s="73" t="s">
        <v>117</v>
      </c>
      <c r="AU74" s="73" t="s">
        <v>79</v>
      </c>
      <c r="AY74" s="6" t="s">
        <v>116</v>
      </c>
      <c r="BE74" s="114">
        <f>IF($U$74="základní",$N$74,0)</f>
        <v>0</v>
      </c>
      <c r="BF74" s="114">
        <f>IF($U$74="snížená",$N$74,0)</f>
        <v>0</v>
      </c>
      <c r="BG74" s="114">
        <f>IF($U$74="zákl. přenesená",$N$74,0)</f>
        <v>0</v>
      </c>
      <c r="BH74" s="114">
        <f>IF($U$74="sníž. přenesená",$N$74,0)</f>
        <v>0</v>
      </c>
      <c r="BI74" s="114">
        <f>IF($U$74="nulová",$N$74,0)</f>
        <v>0</v>
      </c>
      <c r="BJ74" s="73" t="s">
        <v>22</v>
      </c>
      <c r="BK74" s="114">
        <f>ROUND($L$74*$K$74,2)</f>
        <v>0</v>
      </c>
      <c r="BL74" s="73" t="s">
        <v>122</v>
      </c>
      <c r="BM74" s="73" t="s">
        <v>435</v>
      </c>
    </row>
    <row r="75" spans="2:47" s="6" customFormat="1" ht="16.5" customHeight="1">
      <c r="B75" s="21"/>
      <c r="F75" s="251" t="s">
        <v>436</v>
      </c>
      <c r="G75" s="145"/>
      <c r="H75" s="145"/>
      <c r="I75" s="145"/>
      <c r="J75" s="145"/>
      <c r="K75" s="145"/>
      <c r="L75" s="145"/>
      <c r="M75" s="145"/>
      <c r="N75" s="145"/>
      <c r="O75" s="145"/>
      <c r="P75" s="145"/>
      <c r="Q75" s="145"/>
      <c r="R75" s="145"/>
      <c r="S75" s="21"/>
      <c r="T75" s="46"/>
      <c r="AA75" s="47"/>
      <c r="AT75" s="6" t="s">
        <v>125</v>
      </c>
      <c r="AU75" s="6" t="s">
        <v>79</v>
      </c>
    </row>
    <row r="76" spans="2:47" s="6" customFormat="1" ht="38.25" customHeight="1">
      <c r="B76" s="21"/>
      <c r="F76" s="252" t="s">
        <v>437</v>
      </c>
      <c r="G76" s="145"/>
      <c r="H76" s="145"/>
      <c r="I76" s="145"/>
      <c r="J76" s="145"/>
      <c r="K76" s="145"/>
      <c r="L76" s="145"/>
      <c r="M76" s="145"/>
      <c r="N76" s="145"/>
      <c r="O76" s="145"/>
      <c r="P76" s="145"/>
      <c r="Q76" s="145"/>
      <c r="R76" s="145"/>
      <c r="S76" s="21"/>
      <c r="T76" s="46"/>
      <c r="AA76" s="47"/>
      <c r="AT76" s="6" t="s">
        <v>127</v>
      </c>
      <c r="AU76" s="6" t="s">
        <v>79</v>
      </c>
    </row>
    <row r="77" spans="2:51" s="6" customFormat="1" ht="15.75" customHeight="1">
      <c r="B77" s="115"/>
      <c r="E77" s="116"/>
      <c r="F77" s="263" t="s">
        <v>438</v>
      </c>
      <c r="G77" s="264"/>
      <c r="H77" s="264"/>
      <c r="I77" s="264"/>
      <c r="K77" s="117">
        <v>162</v>
      </c>
      <c r="S77" s="115"/>
      <c r="T77" s="118"/>
      <c r="AA77" s="119"/>
      <c r="AT77" s="116" t="s">
        <v>129</v>
      </c>
      <c r="AU77" s="116" t="s">
        <v>79</v>
      </c>
      <c r="AV77" s="120" t="s">
        <v>79</v>
      </c>
      <c r="AW77" s="120" t="s">
        <v>94</v>
      </c>
      <c r="AX77" s="120" t="s">
        <v>22</v>
      </c>
      <c r="AY77" s="116" t="s">
        <v>116</v>
      </c>
    </row>
    <row r="78" spans="2:65" s="6" customFormat="1" ht="27" customHeight="1">
      <c r="B78" s="21"/>
      <c r="C78" s="105" t="s">
        <v>79</v>
      </c>
      <c r="D78" s="105" t="s">
        <v>117</v>
      </c>
      <c r="E78" s="106" t="s">
        <v>439</v>
      </c>
      <c r="F78" s="259" t="s">
        <v>440</v>
      </c>
      <c r="G78" s="260"/>
      <c r="H78" s="260"/>
      <c r="I78" s="260"/>
      <c r="J78" s="108" t="s">
        <v>337</v>
      </c>
      <c r="K78" s="109">
        <v>414</v>
      </c>
      <c r="L78" s="261"/>
      <c r="M78" s="260"/>
      <c r="N78" s="262">
        <f>ROUND($L$78*$K$78,2)</f>
        <v>0</v>
      </c>
      <c r="O78" s="260"/>
      <c r="P78" s="260"/>
      <c r="Q78" s="260"/>
      <c r="R78" s="107" t="s">
        <v>121</v>
      </c>
      <c r="S78" s="21"/>
      <c r="T78" s="110"/>
      <c r="U78" s="111" t="s">
        <v>41</v>
      </c>
      <c r="X78" s="112">
        <v>0</v>
      </c>
      <c r="Y78" s="112">
        <f>$X$78*$K$78</f>
        <v>0</v>
      </c>
      <c r="Z78" s="112">
        <v>0</v>
      </c>
      <c r="AA78" s="113">
        <f>$Z$78*$K$78</f>
        <v>0</v>
      </c>
      <c r="AR78" s="73" t="s">
        <v>122</v>
      </c>
      <c r="AT78" s="73" t="s">
        <v>117</v>
      </c>
      <c r="AU78" s="73" t="s">
        <v>79</v>
      </c>
      <c r="AY78" s="6" t="s">
        <v>116</v>
      </c>
      <c r="BE78" s="114">
        <f>IF($U$78="základní",$N$78,0)</f>
        <v>0</v>
      </c>
      <c r="BF78" s="114">
        <f>IF($U$78="snížená",$N$78,0)</f>
        <v>0</v>
      </c>
      <c r="BG78" s="114">
        <f>IF($U$78="zákl. přenesená",$N$78,0)</f>
        <v>0</v>
      </c>
      <c r="BH78" s="114">
        <f>IF($U$78="sníž. přenesená",$N$78,0)</f>
        <v>0</v>
      </c>
      <c r="BI78" s="114">
        <f>IF($U$78="nulová",$N$78,0)</f>
        <v>0</v>
      </c>
      <c r="BJ78" s="73" t="s">
        <v>22</v>
      </c>
      <c r="BK78" s="114">
        <f>ROUND($L$78*$K$78,2)</f>
        <v>0</v>
      </c>
      <c r="BL78" s="73" t="s">
        <v>122</v>
      </c>
      <c r="BM78" s="73" t="s">
        <v>441</v>
      </c>
    </row>
    <row r="79" spans="2:47" s="6" customFormat="1" ht="16.5" customHeight="1">
      <c r="B79" s="21"/>
      <c r="F79" s="251" t="s">
        <v>442</v>
      </c>
      <c r="G79" s="145"/>
      <c r="H79" s="145"/>
      <c r="I79" s="145"/>
      <c r="J79" s="145"/>
      <c r="K79" s="145"/>
      <c r="L79" s="145"/>
      <c r="M79" s="145"/>
      <c r="N79" s="145"/>
      <c r="O79" s="145"/>
      <c r="P79" s="145"/>
      <c r="Q79" s="145"/>
      <c r="R79" s="145"/>
      <c r="S79" s="21"/>
      <c r="T79" s="46"/>
      <c r="AA79" s="47"/>
      <c r="AT79" s="6" t="s">
        <v>125</v>
      </c>
      <c r="AU79" s="6" t="s">
        <v>79</v>
      </c>
    </row>
    <row r="80" spans="2:47" s="6" customFormat="1" ht="38.25" customHeight="1">
      <c r="B80" s="21"/>
      <c r="F80" s="252" t="s">
        <v>437</v>
      </c>
      <c r="G80" s="145"/>
      <c r="H80" s="145"/>
      <c r="I80" s="145"/>
      <c r="J80" s="145"/>
      <c r="K80" s="145"/>
      <c r="L80" s="145"/>
      <c r="M80" s="145"/>
      <c r="N80" s="145"/>
      <c r="O80" s="145"/>
      <c r="P80" s="145"/>
      <c r="Q80" s="145"/>
      <c r="R80" s="145"/>
      <c r="S80" s="21"/>
      <c r="T80" s="46"/>
      <c r="AA80" s="47"/>
      <c r="AT80" s="6" t="s">
        <v>127</v>
      </c>
      <c r="AU80" s="6" t="s">
        <v>79</v>
      </c>
    </row>
    <row r="81" spans="2:51" s="6" customFormat="1" ht="15.75" customHeight="1">
      <c r="B81" s="115"/>
      <c r="E81" s="116"/>
      <c r="F81" s="263" t="s">
        <v>443</v>
      </c>
      <c r="G81" s="264"/>
      <c r="H81" s="264"/>
      <c r="I81" s="264"/>
      <c r="K81" s="117">
        <v>414</v>
      </c>
      <c r="S81" s="115"/>
      <c r="T81" s="118"/>
      <c r="AA81" s="119"/>
      <c r="AT81" s="116" t="s">
        <v>129</v>
      </c>
      <c r="AU81" s="116" t="s">
        <v>79</v>
      </c>
      <c r="AV81" s="120" t="s">
        <v>79</v>
      </c>
      <c r="AW81" s="120" t="s">
        <v>94</v>
      </c>
      <c r="AX81" s="120" t="s">
        <v>22</v>
      </c>
      <c r="AY81" s="116" t="s">
        <v>116</v>
      </c>
    </row>
    <row r="82" spans="2:65" s="6" customFormat="1" ht="27" customHeight="1">
      <c r="B82" s="21"/>
      <c r="C82" s="105" t="s">
        <v>144</v>
      </c>
      <c r="D82" s="105" t="s">
        <v>117</v>
      </c>
      <c r="E82" s="106" t="s">
        <v>444</v>
      </c>
      <c r="F82" s="259" t="s">
        <v>445</v>
      </c>
      <c r="G82" s="260"/>
      <c r="H82" s="260"/>
      <c r="I82" s="260"/>
      <c r="J82" s="108" t="s">
        <v>337</v>
      </c>
      <c r="K82" s="109">
        <v>18</v>
      </c>
      <c r="L82" s="261"/>
      <c r="M82" s="260"/>
      <c r="N82" s="262">
        <f>ROUND($L$82*$K$82,2)</f>
        <v>0</v>
      </c>
      <c r="O82" s="260"/>
      <c r="P82" s="260"/>
      <c r="Q82" s="260"/>
      <c r="R82" s="107" t="s">
        <v>121</v>
      </c>
      <c r="S82" s="21"/>
      <c r="T82" s="110"/>
      <c r="U82" s="111" t="s">
        <v>41</v>
      </c>
      <c r="X82" s="112">
        <v>0</v>
      </c>
      <c r="Y82" s="112">
        <f>$X$82*$K$82</f>
        <v>0</v>
      </c>
      <c r="Z82" s="112">
        <v>0</v>
      </c>
      <c r="AA82" s="113">
        <f>$Z$82*$K$82</f>
        <v>0</v>
      </c>
      <c r="AR82" s="73" t="s">
        <v>122</v>
      </c>
      <c r="AT82" s="73" t="s">
        <v>117</v>
      </c>
      <c r="AU82" s="73" t="s">
        <v>79</v>
      </c>
      <c r="AY82" s="6" t="s">
        <v>116</v>
      </c>
      <c r="BE82" s="114">
        <f>IF($U$82="základní",$N$82,0)</f>
        <v>0</v>
      </c>
      <c r="BF82" s="114">
        <f>IF($U$82="snížená",$N$82,0)</f>
        <v>0</v>
      </c>
      <c r="BG82" s="114">
        <f>IF($U$82="zákl. přenesená",$N$82,0)</f>
        <v>0</v>
      </c>
      <c r="BH82" s="114">
        <f>IF($U$82="sníž. přenesená",$N$82,0)</f>
        <v>0</v>
      </c>
      <c r="BI82" s="114">
        <f>IF($U$82="nulová",$N$82,0)</f>
        <v>0</v>
      </c>
      <c r="BJ82" s="73" t="s">
        <v>22</v>
      </c>
      <c r="BK82" s="114">
        <f>ROUND($L$82*$K$82,2)</f>
        <v>0</v>
      </c>
      <c r="BL82" s="73" t="s">
        <v>122</v>
      </c>
      <c r="BM82" s="73" t="s">
        <v>446</v>
      </c>
    </row>
    <row r="83" spans="2:47" s="6" customFormat="1" ht="16.5" customHeight="1">
      <c r="B83" s="21"/>
      <c r="F83" s="251" t="s">
        <v>447</v>
      </c>
      <c r="G83" s="145"/>
      <c r="H83" s="145"/>
      <c r="I83" s="145"/>
      <c r="J83" s="145"/>
      <c r="K83" s="145"/>
      <c r="L83" s="145"/>
      <c r="M83" s="145"/>
      <c r="N83" s="145"/>
      <c r="O83" s="145"/>
      <c r="P83" s="145"/>
      <c r="Q83" s="145"/>
      <c r="R83" s="145"/>
      <c r="S83" s="21"/>
      <c r="T83" s="46"/>
      <c r="AA83" s="47"/>
      <c r="AT83" s="6" t="s">
        <v>125</v>
      </c>
      <c r="AU83" s="6" t="s">
        <v>79</v>
      </c>
    </row>
    <row r="84" spans="2:47" s="6" customFormat="1" ht="38.25" customHeight="1">
      <c r="B84" s="21"/>
      <c r="F84" s="252" t="s">
        <v>448</v>
      </c>
      <c r="G84" s="145"/>
      <c r="H84" s="145"/>
      <c r="I84" s="145"/>
      <c r="J84" s="145"/>
      <c r="K84" s="145"/>
      <c r="L84" s="145"/>
      <c r="M84" s="145"/>
      <c r="N84" s="145"/>
      <c r="O84" s="145"/>
      <c r="P84" s="145"/>
      <c r="Q84" s="145"/>
      <c r="R84" s="145"/>
      <c r="S84" s="21"/>
      <c r="T84" s="46"/>
      <c r="AA84" s="47"/>
      <c r="AT84" s="6" t="s">
        <v>127</v>
      </c>
      <c r="AU84" s="6" t="s">
        <v>79</v>
      </c>
    </row>
    <row r="85" spans="2:51" s="6" customFormat="1" ht="15.75" customHeight="1">
      <c r="B85" s="115"/>
      <c r="E85" s="116"/>
      <c r="F85" s="263" t="s">
        <v>449</v>
      </c>
      <c r="G85" s="264"/>
      <c r="H85" s="264"/>
      <c r="I85" s="264"/>
      <c r="K85" s="117">
        <v>18</v>
      </c>
      <c r="S85" s="115"/>
      <c r="T85" s="118"/>
      <c r="AA85" s="119"/>
      <c r="AT85" s="116" t="s">
        <v>129</v>
      </c>
      <c r="AU85" s="116" t="s">
        <v>79</v>
      </c>
      <c r="AV85" s="120" t="s">
        <v>79</v>
      </c>
      <c r="AW85" s="120" t="s">
        <v>94</v>
      </c>
      <c r="AX85" s="120" t="s">
        <v>22</v>
      </c>
      <c r="AY85" s="116" t="s">
        <v>116</v>
      </c>
    </row>
    <row r="86" spans="2:65" s="6" customFormat="1" ht="39" customHeight="1">
      <c r="B86" s="21"/>
      <c r="C86" s="105" t="s">
        <v>122</v>
      </c>
      <c r="D86" s="105" t="s">
        <v>117</v>
      </c>
      <c r="E86" s="106" t="s">
        <v>450</v>
      </c>
      <c r="F86" s="259" t="s">
        <v>451</v>
      </c>
      <c r="G86" s="260"/>
      <c r="H86" s="260"/>
      <c r="I86" s="260"/>
      <c r="J86" s="108" t="s">
        <v>337</v>
      </c>
      <c r="K86" s="109">
        <v>46</v>
      </c>
      <c r="L86" s="261"/>
      <c r="M86" s="260"/>
      <c r="N86" s="262">
        <f>ROUND($L$86*$K$86,2)</f>
        <v>0</v>
      </c>
      <c r="O86" s="260"/>
      <c r="P86" s="260"/>
      <c r="Q86" s="260"/>
      <c r="R86" s="107" t="s">
        <v>121</v>
      </c>
      <c r="S86" s="21"/>
      <c r="T86" s="110"/>
      <c r="U86" s="111" t="s">
        <v>41</v>
      </c>
      <c r="X86" s="112">
        <v>0</v>
      </c>
      <c r="Y86" s="112">
        <f>$X$86*$K$86</f>
        <v>0</v>
      </c>
      <c r="Z86" s="112">
        <v>0</v>
      </c>
      <c r="AA86" s="113">
        <f>$Z$86*$K$86</f>
        <v>0</v>
      </c>
      <c r="AR86" s="73" t="s">
        <v>122</v>
      </c>
      <c r="AT86" s="73" t="s">
        <v>117</v>
      </c>
      <c r="AU86" s="73" t="s">
        <v>79</v>
      </c>
      <c r="AY86" s="6" t="s">
        <v>116</v>
      </c>
      <c r="BE86" s="114">
        <f>IF($U$86="základní",$N$86,0)</f>
        <v>0</v>
      </c>
      <c r="BF86" s="114">
        <f>IF($U$86="snížená",$N$86,0)</f>
        <v>0</v>
      </c>
      <c r="BG86" s="114">
        <f>IF($U$86="zákl. přenesená",$N$86,0)</f>
        <v>0</v>
      </c>
      <c r="BH86" s="114">
        <f>IF($U$86="sníž. přenesená",$N$86,0)</f>
        <v>0</v>
      </c>
      <c r="BI86" s="114">
        <f>IF($U$86="nulová",$N$86,0)</f>
        <v>0</v>
      </c>
      <c r="BJ86" s="73" t="s">
        <v>22</v>
      </c>
      <c r="BK86" s="114">
        <f>ROUND($L$86*$K$86,2)</f>
        <v>0</v>
      </c>
      <c r="BL86" s="73" t="s">
        <v>122</v>
      </c>
      <c r="BM86" s="73" t="s">
        <v>452</v>
      </c>
    </row>
    <row r="87" spans="2:47" s="6" customFormat="1" ht="16.5" customHeight="1">
      <c r="B87" s="21"/>
      <c r="F87" s="251" t="s">
        <v>453</v>
      </c>
      <c r="G87" s="145"/>
      <c r="H87" s="145"/>
      <c r="I87" s="145"/>
      <c r="J87" s="145"/>
      <c r="K87" s="145"/>
      <c r="L87" s="145"/>
      <c r="M87" s="145"/>
      <c r="N87" s="145"/>
      <c r="O87" s="145"/>
      <c r="P87" s="145"/>
      <c r="Q87" s="145"/>
      <c r="R87" s="145"/>
      <c r="S87" s="21"/>
      <c r="T87" s="46"/>
      <c r="AA87" s="47"/>
      <c r="AT87" s="6" t="s">
        <v>125</v>
      </c>
      <c r="AU87" s="6" t="s">
        <v>79</v>
      </c>
    </row>
    <row r="88" spans="2:47" s="6" customFormat="1" ht="38.25" customHeight="1">
      <c r="B88" s="21"/>
      <c r="F88" s="252" t="s">
        <v>448</v>
      </c>
      <c r="G88" s="145"/>
      <c r="H88" s="145"/>
      <c r="I88" s="145"/>
      <c r="J88" s="145"/>
      <c r="K88" s="145"/>
      <c r="L88" s="145"/>
      <c r="M88" s="145"/>
      <c r="N88" s="145"/>
      <c r="O88" s="145"/>
      <c r="P88" s="145"/>
      <c r="Q88" s="145"/>
      <c r="R88" s="145"/>
      <c r="S88" s="21"/>
      <c r="T88" s="46"/>
      <c r="AA88" s="47"/>
      <c r="AT88" s="6" t="s">
        <v>127</v>
      </c>
      <c r="AU88" s="6" t="s">
        <v>79</v>
      </c>
    </row>
    <row r="89" spans="2:51" s="6" customFormat="1" ht="15.75" customHeight="1">
      <c r="B89" s="115"/>
      <c r="E89" s="116"/>
      <c r="F89" s="263" t="s">
        <v>454</v>
      </c>
      <c r="G89" s="264"/>
      <c r="H89" s="264"/>
      <c r="I89" s="264"/>
      <c r="K89" s="117">
        <v>46</v>
      </c>
      <c r="S89" s="115"/>
      <c r="T89" s="118"/>
      <c r="AA89" s="119"/>
      <c r="AT89" s="116" t="s">
        <v>129</v>
      </c>
      <c r="AU89" s="116" t="s">
        <v>79</v>
      </c>
      <c r="AV89" s="120" t="s">
        <v>79</v>
      </c>
      <c r="AW89" s="120" t="s">
        <v>94</v>
      </c>
      <c r="AX89" s="120" t="s">
        <v>22</v>
      </c>
      <c r="AY89" s="116" t="s">
        <v>116</v>
      </c>
    </row>
    <row r="90" spans="2:65" s="6" customFormat="1" ht="27" customHeight="1">
      <c r="B90" s="21"/>
      <c r="C90" s="105" t="s">
        <v>156</v>
      </c>
      <c r="D90" s="105" t="s">
        <v>117</v>
      </c>
      <c r="E90" s="106" t="s">
        <v>455</v>
      </c>
      <c r="F90" s="259" t="s">
        <v>456</v>
      </c>
      <c r="G90" s="260"/>
      <c r="H90" s="260"/>
      <c r="I90" s="260"/>
      <c r="J90" s="108" t="s">
        <v>337</v>
      </c>
      <c r="K90" s="109">
        <v>54</v>
      </c>
      <c r="L90" s="261"/>
      <c r="M90" s="260"/>
      <c r="N90" s="262">
        <f>ROUND($L$90*$K$90,2)</f>
        <v>0</v>
      </c>
      <c r="O90" s="260"/>
      <c r="P90" s="260"/>
      <c r="Q90" s="260"/>
      <c r="R90" s="107" t="s">
        <v>121</v>
      </c>
      <c r="S90" s="21"/>
      <c r="T90" s="110"/>
      <c r="U90" s="111" t="s">
        <v>41</v>
      </c>
      <c r="X90" s="112">
        <v>0</v>
      </c>
      <c r="Y90" s="112">
        <f>$X$90*$K$90</f>
        <v>0</v>
      </c>
      <c r="Z90" s="112">
        <v>0</v>
      </c>
      <c r="AA90" s="113">
        <f>$Z$90*$K$90</f>
        <v>0</v>
      </c>
      <c r="AR90" s="73" t="s">
        <v>122</v>
      </c>
      <c r="AT90" s="73" t="s">
        <v>117</v>
      </c>
      <c r="AU90" s="73" t="s">
        <v>79</v>
      </c>
      <c r="AY90" s="6" t="s">
        <v>116</v>
      </c>
      <c r="BE90" s="114">
        <f>IF($U$90="základní",$N$90,0)</f>
        <v>0</v>
      </c>
      <c r="BF90" s="114">
        <f>IF($U$90="snížená",$N$90,0)</f>
        <v>0</v>
      </c>
      <c r="BG90" s="114">
        <f>IF($U$90="zákl. přenesená",$N$90,0)</f>
        <v>0</v>
      </c>
      <c r="BH90" s="114">
        <f>IF($U$90="sníž. přenesená",$N$90,0)</f>
        <v>0</v>
      </c>
      <c r="BI90" s="114">
        <f>IF($U$90="nulová",$N$90,0)</f>
        <v>0</v>
      </c>
      <c r="BJ90" s="73" t="s">
        <v>22</v>
      </c>
      <c r="BK90" s="114">
        <f>ROUND($L$90*$K$90,2)</f>
        <v>0</v>
      </c>
      <c r="BL90" s="73" t="s">
        <v>122</v>
      </c>
      <c r="BM90" s="73" t="s">
        <v>457</v>
      </c>
    </row>
    <row r="91" spans="2:47" s="6" customFormat="1" ht="16.5" customHeight="1">
      <c r="B91" s="21"/>
      <c r="F91" s="251" t="s">
        <v>458</v>
      </c>
      <c r="G91" s="145"/>
      <c r="H91" s="145"/>
      <c r="I91" s="145"/>
      <c r="J91" s="145"/>
      <c r="K91" s="145"/>
      <c r="L91" s="145"/>
      <c r="M91" s="145"/>
      <c r="N91" s="145"/>
      <c r="O91" s="145"/>
      <c r="P91" s="145"/>
      <c r="Q91" s="145"/>
      <c r="R91" s="145"/>
      <c r="S91" s="21"/>
      <c r="T91" s="46"/>
      <c r="AA91" s="47"/>
      <c r="AT91" s="6" t="s">
        <v>125</v>
      </c>
      <c r="AU91" s="6" t="s">
        <v>79</v>
      </c>
    </row>
    <row r="92" spans="2:47" s="6" customFormat="1" ht="38.25" customHeight="1">
      <c r="B92" s="21"/>
      <c r="F92" s="252" t="s">
        <v>459</v>
      </c>
      <c r="G92" s="145"/>
      <c r="H92" s="145"/>
      <c r="I92" s="145"/>
      <c r="J92" s="145"/>
      <c r="K92" s="145"/>
      <c r="L92" s="145"/>
      <c r="M92" s="145"/>
      <c r="N92" s="145"/>
      <c r="O92" s="145"/>
      <c r="P92" s="145"/>
      <c r="Q92" s="145"/>
      <c r="R92" s="145"/>
      <c r="S92" s="21"/>
      <c r="T92" s="46"/>
      <c r="AA92" s="47"/>
      <c r="AT92" s="6" t="s">
        <v>127</v>
      </c>
      <c r="AU92" s="6" t="s">
        <v>79</v>
      </c>
    </row>
    <row r="93" spans="2:51" s="6" customFormat="1" ht="15.75" customHeight="1">
      <c r="B93" s="115"/>
      <c r="E93" s="116"/>
      <c r="F93" s="263" t="s">
        <v>460</v>
      </c>
      <c r="G93" s="264"/>
      <c r="H93" s="264"/>
      <c r="I93" s="264"/>
      <c r="K93" s="117">
        <v>54</v>
      </c>
      <c r="S93" s="115"/>
      <c r="T93" s="118"/>
      <c r="AA93" s="119"/>
      <c r="AT93" s="116" t="s">
        <v>129</v>
      </c>
      <c r="AU93" s="116" t="s">
        <v>79</v>
      </c>
      <c r="AV93" s="120" t="s">
        <v>79</v>
      </c>
      <c r="AW93" s="120" t="s">
        <v>94</v>
      </c>
      <c r="AX93" s="120" t="s">
        <v>22</v>
      </c>
      <c r="AY93" s="116" t="s">
        <v>116</v>
      </c>
    </row>
    <row r="94" spans="2:65" s="6" customFormat="1" ht="27" customHeight="1">
      <c r="B94" s="21"/>
      <c r="C94" s="105" t="s">
        <v>162</v>
      </c>
      <c r="D94" s="105" t="s">
        <v>117</v>
      </c>
      <c r="E94" s="106" t="s">
        <v>461</v>
      </c>
      <c r="F94" s="259" t="s">
        <v>462</v>
      </c>
      <c r="G94" s="260"/>
      <c r="H94" s="260"/>
      <c r="I94" s="260"/>
      <c r="J94" s="108" t="s">
        <v>337</v>
      </c>
      <c r="K94" s="109">
        <v>18</v>
      </c>
      <c r="L94" s="261"/>
      <c r="M94" s="260"/>
      <c r="N94" s="262">
        <f>ROUND($L$94*$K$94,2)</f>
        <v>0</v>
      </c>
      <c r="O94" s="260"/>
      <c r="P94" s="260"/>
      <c r="Q94" s="260"/>
      <c r="R94" s="107" t="s">
        <v>121</v>
      </c>
      <c r="S94" s="21"/>
      <c r="T94" s="110"/>
      <c r="U94" s="111" t="s">
        <v>41</v>
      </c>
      <c r="X94" s="112">
        <v>0</v>
      </c>
      <c r="Y94" s="112">
        <f>$X$94*$K$94</f>
        <v>0</v>
      </c>
      <c r="Z94" s="112">
        <v>0</v>
      </c>
      <c r="AA94" s="113">
        <f>$Z$94*$K$94</f>
        <v>0</v>
      </c>
      <c r="AR94" s="73" t="s">
        <v>122</v>
      </c>
      <c r="AT94" s="73" t="s">
        <v>117</v>
      </c>
      <c r="AU94" s="73" t="s">
        <v>79</v>
      </c>
      <c r="AY94" s="6" t="s">
        <v>116</v>
      </c>
      <c r="BE94" s="114">
        <f>IF($U$94="základní",$N$94,0)</f>
        <v>0</v>
      </c>
      <c r="BF94" s="114">
        <f>IF($U$94="snížená",$N$94,0)</f>
        <v>0</v>
      </c>
      <c r="BG94" s="114">
        <f>IF($U$94="zákl. přenesená",$N$94,0)</f>
        <v>0</v>
      </c>
      <c r="BH94" s="114">
        <f>IF($U$94="sníž. přenesená",$N$94,0)</f>
        <v>0</v>
      </c>
      <c r="BI94" s="114">
        <f>IF($U$94="nulová",$N$94,0)</f>
        <v>0</v>
      </c>
      <c r="BJ94" s="73" t="s">
        <v>22</v>
      </c>
      <c r="BK94" s="114">
        <f>ROUND($L$94*$K$94,2)</f>
        <v>0</v>
      </c>
      <c r="BL94" s="73" t="s">
        <v>122</v>
      </c>
      <c r="BM94" s="73" t="s">
        <v>463</v>
      </c>
    </row>
    <row r="95" spans="2:47" s="6" customFormat="1" ht="16.5" customHeight="1">
      <c r="B95" s="21"/>
      <c r="F95" s="251" t="s">
        <v>464</v>
      </c>
      <c r="G95" s="145"/>
      <c r="H95" s="145"/>
      <c r="I95" s="145"/>
      <c r="J95" s="145"/>
      <c r="K95" s="145"/>
      <c r="L95" s="145"/>
      <c r="M95" s="145"/>
      <c r="N95" s="145"/>
      <c r="O95" s="145"/>
      <c r="P95" s="145"/>
      <c r="Q95" s="145"/>
      <c r="R95" s="145"/>
      <c r="S95" s="21"/>
      <c r="T95" s="46"/>
      <c r="AA95" s="47"/>
      <c r="AT95" s="6" t="s">
        <v>125</v>
      </c>
      <c r="AU95" s="6" t="s">
        <v>79</v>
      </c>
    </row>
    <row r="96" spans="2:47" s="6" customFormat="1" ht="38.25" customHeight="1">
      <c r="B96" s="21"/>
      <c r="F96" s="252" t="s">
        <v>459</v>
      </c>
      <c r="G96" s="145"/>
      <c r="H96" s="145"/>
      <c r="I96" s="145"/>
      <c r="J96" s="145"/>
      <c r="K96" s="145"/>
      <c r="L96" s="145"/>
      <c r="M96" s="145"/>
      <c r="N96" s="145"/>
      <c r="O96" s="145"/>
      <c r="P96" s="145"/>
      <c r="Q96" s="145"/>
      <c r="R96" s="145"/>
      <c r="S96" s="21"/>
      <c r="T96" s="46"/>
      <c r="AA96" s="47"/>
      <c r="AT96" s="6" t="s">
        <v>127</v>
      </c>
      <c r="AU96" s="6" t="s">
        <v>79</v>
      </c>
    </row>
    <row r="97" spans="2:51" s="6" customFormat="1" ht="15.75" customHeight="1">
      <c r="B97" s="115"/>
      <c r="E97" s="116"/>
      <c r="F97" s="263" t="s">
        <v>449</v>
      </c>
      <c r="G97" s="264"/>
      <c r="H97" s="264"/>
      <c r="I97" s="264"/>
      <c r="K97" s="117">
        <v>18</v>
      </c>
      <c r="S97" s="115"/>
      <c r="T97" s="118"/>
      <c r="AA97" s="119"/>
      <c r="AT97" s="116" t="s">
        <v>129</v>
      </c>
      <c r="AU97" s="116" t="s">
        <v>79</v>
      </c>
      <c r="AV97" s="120" t="s">
        <v>79</v>
      </c>
      <c r="AW97" s="120" t="s">
        <v>94</v>
      </c>
      <c r="AX97" s="120" t="s">
        <v>22</v>
      </c>
      <c r="AY97" s="116" t="s">
        <v>116</v>
      </c>
    </row>
    <row r="98" spans="2:65" s="6" customFormat="1" ht="27" customHeight="1">
      <c r="B98" s="21"/>
      <c r="C98" s="105" t="s">
        <v>170</v>
      </c>
      <c r="D98" s="105" t="s">
        <v>117</v>
      </c>
      <c r="E98" s="106" t="s">
        <v>465</v>
      </c>
      <c r="F98" s="259" t="s">
        <v>466</v>
      </c>
      <c r="G98" s="260"/>
      <c r="H98" s="260"/>
      <c r="I98" s="260"/>
      <c r="J98" s="108" t="s">
        <v>337</v>
      </c>
      <c r="K98" s="109">
        <v>138</v>
      </c>
      <c r="L98" s="261"/>
      <c r="M98" s="260"/>
      <c r="N98" s="262">
        <f>ROUND($L$98*$K$98,2)</f>
        <v>0</v>
      </c>
      <c r="O98" s="260"/>
      <c r="P98" s="260"/>
      <c r="Q98" s="260"/>
      <c r="R98" s="107" t="s">
        <v>121</v>
      </c>
      <c r="S98" s="21"/>
      <c r="T98" s="110"/>
      <c r="U98" s="111" t="s">
        <v>41</v>
      </c>
      <c r="X98" s="112">
        <v>0</v>
      </c>
      <c r="Y98" s="112">
        <f>$X$98*$K$98</f>
        <v>0</v>
      </c>
      <c r="Z98" s="112">
        <v>0</v>
      </c>
      <c r="AA98" s="113">
        <f>$Z$98*$K$98</f>
        <v>0</v>
      </c>
      <c r="AR98" s="73" t="s">
        <v>122</v>
      </c>
      <c r="AT98" s="73" t="s">
        <v>117</v>
      </c>
      <c r="AU98" s="73" t="s">
        <v>79</v>
      </c>
      <c r="AY98" s="6" t="s">
        <v>116</v>
      </c>
      <c r="BE98" s="114">
        <f>IF($U$98="základní",$N$98,0)</f>
        <v>0</v>
      </c>
      <c r="BF98" s="114">
        <f>IF($U$98="snížená",$N$98,0)</f>
        <v>0</v>
      </c>
      <c r="BG98" s="114">
        <f>IF($U$98="zákl. přenesená",$N$98,0)</f>
        <v>0</v>
      </c>
      <c r="BH98" s="114">
        <f>IF($U$98="sníž. přenesená",$N$98,0)</f>
        <v>0</v>
      </c>
      <c r="BI98" s="114">
        <f>IF($U$98="nulová",$N$98,0)</f>
        <v>0</v>
      </c>
      <c r="BJ98" s="73" t="s">
        <v>22</v>
      </c>
      <c r="BK98" s="114">
        <f>ROUND($L$98*$K$98,2)</f>
        <v>0</v>
      </c>
      <c r="BL98" s="73" t="s">
        <v>122</v>
      </c>
      <c r="BM98" s="73" t="s">
        <v>467</v>
      </c>
    </row>
    <row r="99" spans="2:47" s="6" customFormat="1" ht="16.5" customHeight="1">
      <c r="B99" s="21"/>
      <c r="F99" s="251" t="s">
        <v>468</v>
      </c>
      <c r="G99" s="145"/>
      <c r="H99" s="145"/>
      <c r="I99" s="145"/>
      <c r="J99" s="145"/>
      <c r="K99" s="145"/>
      <c r="L99" s="145"/>
      <c r="M99" s="145"/>
      <c r="N99" s="145"/>
      <c r="O99" s="145"/>
      <c r="P99" s="145"/>
      <c r="Q99" s="145"/>
      <c r="R99" s="145"/>
      <c r="S99" s="21"/>
      <c r="T99" s="46"/>
      <c r="AA99" s="47"/>
      <c r="AT99" s="6" t="s">
        <v>125</v>
      </c>
      <c r="AU99" s="6" t="s">
        <v>79</v>
      </c>
    </row>
    <row r="100" spans="2:47" s="6" customFormat="1" ht="38.25" customHeight="1">
      <c r="B100" s="21"/>
      <c r="F100" s="252" t="s">
        <v>459</v>
      </c>
      <c r="G100" s="145"/>
      <c r="H100" s="145"/>
      <c r="I100" s="145"/>
      <c r="J100" s="145"/>
      <c r="K100" s="145"/>
      <c r="L100" s="145"/>
      <c r="M100" s="145"/>
      <c r="N100" s="145"/>
      <c r="O100" s="145"/>
      <c r="P100" s="145"/>
      <c r="Q100" s="145"/>
      <c r="R100" s="145"/>
      <c r="S100" s="21"/>
      <c r="T100" s="46"/>
      <c r="AA100" s="47"/>
      <c r="AT100" s="6" t="s">
        <v>127</v>
      </c>
      <c r="AU100" s="6" t="s">
        <v>79</v>
      </c>
    </row>
    <row r="101" spans="2:51" s="6" customFormat="1" ht="15.75" customHeight="1">
      <c r="B101" s="115"/>
      <c r="E101" s="116"/>
      <c r="F101" s="263" t="s">
        <v>469</v>
      </c>
      <c r="G101" s="264"/>
      <c r="H101" s="264"/>
      <c r="I101" s="264"/>
      <c r="K101" s="117">
        <v>138</v>
      </c>
      <c r="S101" s="115"/>
      <c r="T101" s="118"/>
      <c r="AA101" s="119"/>
      <c r="AT101" s="116" t="s">
        <v>129</v>
      </c>
      <c r="AU101" s="116" t="s">
        <v>79</v>
      </c>
      <c r="AV101" s="120" t="s">
        <v>79</v>
      </c>
      <c r="AW101" s="120" t="s">
        <v>94</v>
      </c>
      <c r="AX101" s="120" t="s">
        <v>22</v>
      </c>
      <c r="AY101" s="116" t="s">
        <v>116</v>
      </c>
    </row>
    <row r="102" spans="2:65" s="6" customFormat="1" ht="39" customHeight="1">
      <c r="B102" s="21"/>
      <c r="C102" s="105" t="s">
        <v>176</v>
      </c>
      <c r="D102" s="105" t="s">
        <v>117</v>
      </c>
      <c r="E102" s="106" t="s">
        <v>470</v>
      </c>
      <c r="F102" s="259" t="s">
        <v>471</v>
      </c>
      <c r="G102" s="260"/>
      <c r="H102" s="260"/>
      <c r="I102" s="260"/>
      <c r="J102" s="108" t="s">
        <v>337</v>
      </c>
      <c r="K102" s="109">
        <v>46</v>
      </c>
      <c r="L102" s="261"/>
      <c r="M102" s="260"/>
      <c r="N102" s="262">
        <f>ROUND($L$102*$K$102,2)</f>
        <v>0</v>
      </c>
      <c r="O102" s="260"/>
      <c r="P102" s="260"/>
      <c r="Q102" s="260"/>
      <c r="R102" s="107" t="s">
        <v>121</v>
      </c>
      <c r="S102" s="21"/>
      <c r="T102" s="110"/>
      <c r="U102" s="111" t="s">
        <v>41</v>
      </c>
      <c r="X102" s="112">
        <v>0</v>
      </c>
      <c r="Y102" s="112">
        <f>$X$102*$K$102</f>
        <v>0</v>
      </c>
      <c r="Z102" s="112">
        <v>0</v>
      </c>
      <c r="AA102" s="113">
        <f>$Z$102*$K$102</f>
        <v>0</v>
      </c>
      <c r="AR102" s="73" t="s">
        <v>122</v>
      </c>
      <c r="AT102" s="73" t="s">
        <v>117</v>
      </c>
      <c r="AU102" s="73" t="s">
        <v>79</v>
      </c>
      <c r="AY102" s="6" t="s">
        <v>116</v>
      </c>
      <c r="BE102" s="114">
        <f>IF($U$102="základní",$N$102,0)</f>
        <v>0</v>
      </c>
      <c r="BF102" s="114">
        <f>IF($U$102="snížená",$N$102,0)</f>
        <v>0</v>
      </c>
      <c r="BG102" s="114">
        <f>IF($U$102="zákl. přenesená",$N$102,0)</f>
        <v>0</v>
      </c>
      <c r="BH102" s="114">
        <f>IF($U$102="sníž. přenesená",$N$102,0)</f>
        <v>0</v>
      </c>
      <c r="BI102" s="114">
        <f>IF($U$102="nulová",$N$102,0)</f>
        <v>0</v>
      </c>
      <c r="BJ102" s="73" t="s">
        <v>22</v>
      </c>
      <c r="BK102" s="114">
        <f>ROUND($L$102*$K$102,2)</f>
        <v>0</v>
      </c>
      <c r="BL102" s="73" t="s">
        <v>122</v>
      </c>
      <c r="BM102" s="73" t="s">
        <v>472</v>
      </c>
    </row>
    <row r="103" spans="2:47" s="6" customFormat="1" ht="16.5" customHeight="1">
      <c r="B103" s="21"/>
      <c r="F103" s="251" t="s">
        <v>473</v>
      </c>
      <c r="G103" s="145"/>
      <c r="H103" s="145"/>
      <c r="I103" s="145"/>
      <c r="J103" s="145"/>
      <c r="K103" s="145"/>
      <c r="L103" s="145"/>
      <c r="M103" s="145"/>
      <c r="N103" s="145"/>
      <c r="O103" s="145"/>
      <c r="P103" s="145"/>
      <c r="Q103" s="145"/>
      <c r="R103" s="145"/>
      <c r="S103" s="21"/>
      <c r="T103" s="46"/>
      <c r="AA103" s="47"/>
      <c r="AT103" s="6" t="s">
        <v>125</v>
      </c>
      <c r="AU103" s="6" t="s">
        <v>79</v>
      </c>
    </row>
    <row r="104" spans="2:47" s="6" customFormat="1" ht="38.25" customHeight="1">
      <c r="B104" s="21"/>
      <c r="F104" s="252" t="s">
        <v>459</v>
      </c>
      <c r="G104" s="145"/>
      <c r="H104" s="145"/>
      <c r="I104" s="145"/>
      <c r="J104" s="145"/>
      <c r="K104" s="145"/>
      <c r="L104" s="145"/>
      <c r="M104" s="145"/>
      <c r="N104" s="145"/>
      <c r="O104" s="145"/>
      <c r="P104" s="145"/>
      <c r="Q104" s="145"/>
      <c r="R104" s="145"/>
      <c r="S104" s="21"/>
      <c r="T104" s="46"/>
      <c r="AA104" s="47"/>
      <c r="AT104" s="6" t="s">
        <v>127</v>
      </c>
      <c r="AU104" s="6" t="s">
        <v>79</v>
      </c>
    </row>
    <row r="105" spans="2:51" s="6" customFormat="1" ht="15.75" customHeight="1">
      <c r="B105" s="115"/>
      <c r="E105" s="116"/>
      <c r="F105" s="263" t="s">
        <v>454</v>
      </c>
      <c r="G105" s="264"/>
      <c r="H105" s="264"/>
      <c r="I105" s="264"/>
      <c r="K105" s="117">
        <v>46</v>
      </c>
      <c r="S105" s="115"/>
      <c r="T105" s="118"/>
      <c r="AA105" s="119"/>
      <c r="AT105" s="116" t="s">
        <v>129</v>
      </c>
      <c r="AU105" s="116" t="s">
        <v>79</v>
      </c>
      <c r="AV105" s="120" t="s">
        <v>79</v>
      </c>
      <c r="AW105" s="120" t="s">
        <v>94</v>
      </c>
      <c r="AX105" s="120" t="s">
        <v>22</v>
      </c>
      <c r="AY105" s="116" t="s">
        <v>116</v>
      </c>
    </row>
    <row r="106" spans="2:65" s="6" customFormat="1" ht="27" customHeight="1">
      <c r="B106" s="21"/>
      <c r="C106" s="105" t="s">
        <v>200</v>
      </c>
      <c r="D106" s="105" t="s">
        <v>117</v>
      </c>
      <c r="E106" s="106" t="s">
        <v>474</v>
      </c>
      <c r="F106" s="259" t="s">
        <v>475</v>
      </c>
      <c r="G106" s="260"/>
      <c r="H106" s="260"/>
      <c r="I106" s="260"/>
      <c r="J106" s="108" t="s">
        <v>337</v>
      </c>
      <c r="K106" s="109">
        <v>36</v>
      </c>
      <c r="L106" s="261"/>
      <c r="M106" s="260"/>
      <c r="N106" s="262">
        <f>ROUND($L$106*$K$106,2)</f>
        <v>0</v>
      </c>
      <c r="O106" s="260"/>
      <c r="P106" s="260"/>
      <c r="Q106" s="260"/>
      <c r="R106" s="107" t="s">
        <v>121</v>
      </c>
      <c r="S106" s="21"/>
      <c r="T106" s="110"/>
      <c r="U106" s="111" t="s">
        <v>41</v>
      </c>
      <c r="X106" s="112">
        <v>0</v>
      </c>
      <c r="Y106" s="112">
        <f>$X$106*$K$106</f>
        <v>0</v>
      </c>
      <c r="Z106" s="112">
        <v>0</v>
      </c>
      <c r="AA106" s="113">
        <f>$Z$106*$K$106</f>
        <v>0</v>
      </c>
      <c r="AR106" s="73" t="s">
        <v>122</v>
      </c>
      <c r="AT106" s="73" t="s">
        <v>117</v>
      </c>
      <c r="AU106" s="73" t="s">
        <v>79</v>
      </c>
      <c r="AY106" s="6" t="s">
        <v>116</v>
      </c>
      <c r="BE106" s="114">
        <f>IF($U$106="základní",$N$106,0)</f>
        <v>0</v>
      </c>
      <c r="BF106" s="114">
        <f>IF($U$106="snížená",$N$106,0)</f>
        <v>0</v>
      </c>
      <c r="BG106" s="114">
        <f>IF($U$106="zákl. přenesená",$N$106,0)</f>
        <v>0</v>
      </c>
      <c r="BH106" s="114">
        <f>IF($U$106="sníž. přenesená",$N$106,0)</f>
        <v>0</v>
      </c>
      <c r="BI106" s="114">
        <f>IF($U$106="nulová",$N$106,0)</f>
        <v>0</v>
      </c>
      <c r="BJ106" s="73" t="s">
        <v>22</v>
      </c>
      <c r="BK106" s="114">
        <f>ROUND($L$106*$K$106,2)</f>
        <v>0</v>
      </c>
      <c r="BL106" s="73" t="s">
        <v>122</v>
      </c>
      <c r="BM106" s="73" t="s">
        <v>476</v>
      </c>
    </row>
    <row r="107" spans="2:47" s="6" customFormat="1" ht="16.5" customHeight="1">
      <c r="B107" s="21"/>
      <c r="F107" s="251" t="s">
        <v>477</v>
      </c>
      <c r="G107" s="145"/>
      <c r="H107" s="145"/>
      <c r="I107" s="145"/>
      <c r="J107" s="145"/>
      <c r="K107" s="145"/>
      <c r="L107" s="145"/>
      <c r="M107" s="145"/>
      <c r="N107" s="145"/>
      <c r="O107" s="145"/>
      <c r="P107" s="145"/>
      <c r="Q107" s="145"/>
      <c r="R107" s="145"/>
      <c r="S107" s="21"/>
      <c r="T107" s="46"/>
      <c r="AA107" s="47"/>
      <c r="AT107" s="6" t="s">
        <v>125</v>
      </c>
      <c r="AU107" s="6" t="s">
        <v>79</v>
      </c>
    </row>
    <row r="108" spans="2:47" s="6" customFormat="1" ht="38.25" customHeight="1">
      <c r="B108" s="21"/>
      <c r="F108" s="252" t="s">
        <v>459</v>
      </c>
      <c r="G108" s="145"/>
      <c r="H108" s="145"/>
      <c r="I108" s="145"/>
      <c r="J108" s="145"/>
      <c r="K108" s="145"/>
      <c r="L108" s="145"/>
      <c r="M108" s="145"/>
      <c r="N108" s="145"/>
      <c r="O108" s="145"/>
      <c r="P108" s="145"/>
      <c r="Q108" s="145"/>
      <c r="R108" s="145"/>
      <c r="S108" s="21"/>
      <c r="T108" s="46"/>
      <c r="AA108" s="47"/>
      <c r="AT108" s="6" t="s">
        <v>127</v>
      </c>
      <c r="AU108" s="6" t="s">
        <v>79</v>
      </c>
    </row>
    <row r="109" spans="2:51" s="6" customFormat="1" ht="15.75" customHeight="1">
      <c r="B109" s="115"/>
      <c r="E109" s="116"/>
      <c r="F109" s="263" t="s">
        <v>478</v>
      </c>
      <c r="G109" s="264"/>
      <c r="H109" s="264"/>
      <c r="I109" s="264"/>
      <c r="K109" s="117">
        <v>36</v>
      </c>
      <c r="S109" s="115"/>
      <c r="T109" s="118"/>
      <c r="AA109" s="119"/>
      <c r="AT109" s="116" t="s">
        <v>129</v>
      </c>
      <c r="AU109" s="116" t="s">
        <v>79</v>
      </c>
      <c r="AV109" s="120" t="s">
        <v>79</v>
      </c>
      <c r="AW109" s="120" t="s">
        <v>94</v>
      </c>
      <c r="AX109" s="120" t="s">
        <v>22</v>
      </c>
      <c r="AY109" s="116" t="s">
        <v>116</v>
      </c>
    </row>
    <row r="110" spans="2:65" s="6" customFormat="1" ht="27" customHeight="1">
      <c r="B110" s="21"/>
      <c r="C110" s="105" t="s">
        <v>27</v>
      </c>
      <c r="D110" s="105" t="s">
        <v>117</v>
      </c>
      <c r="E110" s="106" t="s">
        <v>479</v>
      </c>
      <c r="F110" s="259" t="s">
        <v>480</v>
      </c>
      <c r="G110" s="260"/>
      <c r="H110" s="260"/>
      <c r="I110" s="260"/>
      <c r="J110" s="108" t="s">
        <v>337</v>
      </c>
      <c r="K110" s="109">
        <v>92</v>
      </c>
      <c r="L110" s="261"/>
      <c r="M110" s="260"/>
      <c r="N110" s="262">
        <f>ROUND($L$110*$K$110,2)</f>
        <v>0</v>
      </c>
      <c r="O110" s="260"/>
      <c r="P110" s="260"/>
      <c r="Q110" s="260"/>
      <c r="R110" s="107" t="s">
        <v>121</v>
      </c>
      <c r="S110" s="21"/>
      <c r="T110" s="110"/>
      <c r="U110" s="111" t="s">
        <v>41</v>
      </c>
      <c r="X110" s="112">
        <v>0</v>
      </c>
      <c r="Y110" s="112">
        <f>$X$110*$K$110</f>
        <v>0</v>
      </c>
      <c r="Z110" s="112">
        <v>0</v>
      </c>
      <c r="AA110" s="113">
        <f>$Z$110*$K$110</f>
        <v>0</v>
      </c>
      <c r="AR110" s="73" t="s">
        <v>122</v>
      </c>
      <c r="AT110" s="73" t="s">
        <v>117</v>
      </c>
      <c r="AU110" s="73" t="s">
        <v>79</v>
      </c>
      <c r="AY110" s="6" t="s">
        <v>116</v>
      </c>
      <c r="BE110" s="114">
        <f>IF($U$110="základní",$N$110,0)</f>
        <v>0</v>
      </c>
      <c r="BF110" s="114">
        <f>IF($U$110="snížená",$N$110,0)</f>
        <v>0</v>
      </c>
      <c r="BG110" s="114">
        <f>IF($U$110="zákl. přenesená",$N$110,0)</f>
        <v>0</v>
      </c>
      <c r="BH110" s="114">
        <f>IF($U$110="sníž. přenesená",$N$110,0)</f>
        <v>0</v>
      </c>
      <c r="BI110" s="114">
        <f>IF($U$110="nulová",$N$110,0)</f>
        <v>0</v>
      </c>
      <c r="BJ110" s="73" t="s">
        <v>22</v>
      </c>
      <c r="BK110" s="114">
        <f>ROUND($L$110*$K$110,2)</f>
        <v>0</v>
      </c>
      <c r="BL110" s="73" t="s">
        <v>122</v>
      </c>
      <c r="BM110" s="73" t="s">
        <v>481</v>
      </c>
    </row>
    <row r="111" spans="2:47" s="6" customFormat="1" ht="16.5" customHeight="1">
      <c r="B111" s="21"/>
      <c r="F111" s="251" t="s">
        <v>482</v>
      </c>
      <c r="G111" s="145"/>
      <c r="H111" s="145"/>
      <c r="I111" s="145"/>
      <c r="J111" s="145"/>
      <c r="K111" s="145"/>
      <c r="L111" s="145"/>
      <c r="M111" s="145"/>
      <c r="N111" s="145"/>
      <c r="O111" s="145"/>
      <c r="P111" s="145"/>
      <c r="Q111" s="145"/>
      <c r="R111" s="145"/>
      <c r="S111" s="21"/>
      <c r="T111" s="46"/>
      <c r="AA111" s="47"/>
      <c r="AT111" s="6" t="s">
        <v>125</v>
      </c>
      <c r="AU111" s="6" t="s">
        <v>79</v>
      </c>
    </row>
    <row r="112" spans="2:47" s="6" customFormat="1" ht="38.25" customHeight="1">
      <c r="B112" s="21"/>
      <c r="F112" s="252" t="s">
        <v>459</v>
      </c>
      <c r="G112" s="145"/>
      <c r="H112" s="145"/>
      <c r="I112" s="145"/>
      <c r="J112" s="145"/>
      <c r="K112" s="145"/>
      <c r="L112" s="145"/>
      <c r="M112" s="145"/>
      <c r="N112" s="145"/>
      <c r="O112" s="145"/>
      <c r="P112" s="145"/>
      <c r="Q112" s="145"/>
      <c r="R112" s="145"/>
      <c r="S112" s="21"/>
      <c r="T112" s="46"/>
      <c r="AA112" s="47"/>
      <c r="AT112" s="6" t="s">
        <v>127</v>
      </c>
      <c r="AU112" s="6" t="s">
        <v>79</v>
      </c>
    </row>
    <row r="113" spans="2:51" s="6" customFormat="1" ht="15.75" customHeight="1">
      <c r="B113" s="115"/>
      <c r="E113" s="116"/>
      <c r="F113" s="263" t="s">
        <v>483</v>
      </c>
      <c r="G113" s="264"/>
      <c r="H113" s="264"/>
      <c r="I113" s="264"/>
      <c r="K113" s="117">
        <v>92</v>
      </c>
      <c r="S113" s="115"/>
      <c r="T113" s="130"/>
      <c r="U113" s="131"/>
      <c r="V113" s="131"/>
      <c r="W113" s="131"/>
      <c r="X113" s="131"/>
      <c r="Y113" s="131"/>
      <c r="Z113" s="131"/>
      <c r="AA113" s="132"/>
      <c r="AT113" s="116" t="s">
        <v>129</v>
      </c>
      <c r="AU113" s="116" t="s">
        <v>79</v>
      </c>
      <c r="AV113" s="120" t="s">
        <v>79</v>
      </c>
      <c r="AW113" s="120" t="s">
        <v>94</v>
      </c>
      <c r="AX113" s="120" t="s">
        <v>22</v>
      </c>
      <c r="AY113" s="116" t="s">
        <v>116</v>
      </c>
    </row>
    <row r="114" spans="2:19" s="6" customFormat="1" ht="7.5" customHeight="1">
      <c r="B114" s="35"/>
      <c r="C114" s="36"/>
      <c r="D114" s="36"/>
      <c r="E114" s="36"/>
      <c r="F114" s="36"/>
      <c r="G114" s="36"/>
      <c r="H114" s="36"/>
      <c r="I114" s="36"/>
      <c r="J114" s="36"/>
      <c r="K114" s="36"/>
      <c r="L114" s="36"/>
      <c r="M114" s="36"/>
      <c r="N114" s="36"/>
      <c r="O114" s="36"/>
      <c r="P114" s="36"/>
      <c r="Q114" s="36"/>
      <c r="R114" s="36"/>
      <c r="S114" s="21"/>
    </row>
    <row r="287" s="2" customFormat="1" ht="14.25" customHeight="1"/>
  </sheetData>
  <mergeCells count="107">
    <mergeCell ref="C2:R2"/>
    <mergeCell ref="C4:R4"/>
    <mergeCell ref="F6:Q6"/>
    <mergeCell ref="F7:Q7"/>
    <mergeCell ref="O10:P10"/>
    <mergeCell ref="O12:P12"/>
    <mergeCell ref="O13:P13"/>
    <mergeCell ref="O15:P15"/>
    <mergeCell ref="O16:P16"/>
    <mergeCell ref="O18:P18"/>
    <mergeCell ref="O19:P19"/>
    <mergeCell ref="E22:P22"/>
    <mergeCell ref="M25:P25"/>
    <mergeCell ref="H27:J27"/>
    <mergeCell ref="M27:P27"/>
    <mergeCell ref="H28:J28"/>
    <mergeCell ref="M28:P28"/>
    <mergeCell ref="H29:J29"/>
    <mergeCell ref="M29:P29"/>
    <mergeCell ref="H30:J30"/>
    <mergeCell ref="M30:P30"/>
    <mergeCell ref="H31:J31"/>
    <mergeCell ref="M31:P31"/>
    <mergeCell ref="L33:P33"/>
    <mergeCell ref="C39:R39"/>
    <mergeCell ref="F41:Q41"/>
    <mergeCell ref="F42:Q42"/>
    <mergeCell ref="M44:P44"/>
    <mergeCell ref="M46:Q46"/>
    <mergeCell ref="C49:G49"/>
    <mergeCell ref="N49:Q49"/>
    <mergeCell ref="N51:Q51"/>
    <mergeCell ref="N52:Q52"/>
    <mergeCell ref="N53:Q53"/>
    <mergeCell ref="C60:R60"/>
    <mergeCell ref="F62:Q62"/>
    <mergeCell ref="F63:Q63"/>
    <mergeCell ref="M65:P65"/>
    <mergeCell ref="M67:Q67"/>
    <mergeCell ref="F70:I70"/>
    <mergeCell ref="L70:M70"/>
    <mergeCell ref="N70:Q70"/>
    <mergeCell ref="F74:I74"/>
    <mergeCell ref="L74:M74"/>
    <mergeCell ref="N74:Q74"/>
    <mergeCell ref="F75:R75"/>
    <mergeCell ref="F76:R76"/>
    <mergeCell ref="F77:I77"/>
    <mergeCell ref="F78:I78"/>
    <mergeCell ref="L78:M78"/>
    <mergeCell ref="N78:Q78"/>
    <mergeCell ref="F79:R79"/>
    <mergeCell ref="F80:R80"/>
    <mergeCell ref="F81:I81"/>
    <mergeCell ref="F82:I82"/>
    <mergeCell ref="L82:M82"/>
    <mergeCell ref="N82:Q82"/>
    <mergeCell ref="F83:R83"/>
    <mergeCell ref="F84:R84"/>
    <mergeCell ref="F85:I85"/>
    <mergeCell ref="F86:I86"/>
    <mergeCell ref="L86:M86"/>
    <mergeCell ref="N86:Q86"/>
    <mergeCell ref="F87:R87"/>
    <mergeCell ref="F88:R88"/>
    <mergeCell ref="F89:I89"/>
    <mergeCell ref="F90:I90"/>
    <mergeCell ref="L90:M90"/>
    <mergeCell ref="N90:Q90"/>
    <mergeCell ref="F91:R91"/>
    <mergeCell ref="F92:R92"/>
    <mergeCell ref="F93:I93"/>
    <mergeCell ref="F94:I94"/>
    <mergeCell ref="L94:M94"/>
    <mergeCell ref="N94:Q94"/>
    <mergeCell ref="F95:R95"/>
    <mergeCell ref="F96:R96"/>
    <mergeCell ref="F97:I97"/>
    <mergeCell ref="F98:I98"/>
    <mergeCell ref="L98:M98"/>
    <mergeCell ref="N98:Q98"/>
    <mergeCell ref="F99:R99"/>
    <mergeCell ref="F100:R100"/>
    <mergeCell ref="F101:I101"/>
    <mergeCell ref="F102:I102"/>
    <mergeCell ref="L102:M102"/>
    <mergeCell ref="N102:Q102"/>
    <mergeCell ref="F113:I113"/>
    <mergeCell ref="N71:Q71"/>
    <mergeCell ref="N72:Q72"/>
    <mergeCell ref="N73:Q73"/>
    <mergeCell ref="F107:R107"/>
    <mergeCell ref="F108:R108"/>
    <mergeCell ref="F109:I109"/>
    <mergeCell ref="F110:I110"/>
    <mergeCell ref="L110:M110"/>
    <mergeCell ref="N110:Q110"/>
    <mergeCell ref="H1:K1"/>
    <mergeCell ref="S2:AC2"/>
    <mergeCell ref="F111:R111"/>
    <mergeCell ref="F112:R112"/>
    <mergeCell ref="F103:R103"/>
    <mergeCell ref="F104:R104"/>
    <mergeCell ref="F105:I105"/>
    <mergeCell ref="F106:I106"/>
    <mergeCell ref="L106:M106"/>
    <mergeCell ref="N106:Q106"/>
  </mergeCells>
  <hyperlinks>
    <hyperlink ref="F1:G1" location="C2" tooltip="Krycí list soupisu" display="1) Krycí list soupisu"/>
    <hyperlink ref="H1:K1" location="C49" tooltip="Rekapitulace" display="2) Rekapitulace"/>
    <hyperlink ref="L1:M1" location="C70"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87"/>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58"/>
      <c r="B1" s="155"/>
      <c r="C1" s="155"/>
      <c r="D1" s="156" t="s">
        <v>1</v>
      </c>
      <c r="E1" s="155"/>
      <c r="F1" s="157" t="s">
        <v>507</v>
      </c>
      <c r="G1" s="157"/>
      <c r="H1" s="250" t="s">
        <v>508</v>
      </c>
      <c r="I1" s="250"/>
      <c r="J1" s="250"/>
      <c r="K1" s="250"/>
      <c r="L1" s="157" t="s">
        <v>509</v>
      </c>
      <c r="M1" s="157"/>
      <c r="N1" s="155"/>
      <c r="O1" s="156" t="s">
        <v>86</v>
      </c>
      <c r="P1" s="155"/>
      <c r="Q1" s="155"/>
      <c r="R1" s="155"/>
      <c r="S1" s="157" t="s">
        <v>510</v>
      </c>
      <c r="T1" s="157"/>
      <c r="U1" s="158"/>
      <c r="V1" s="1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38" t="s">
        <v>5</v>
      </c>
      <c r="D2" s="239"/>
      <c r="E2" s="239"/>
      <c r="F2" s="239"/>
      <c r="G2" s="239"/>
      <c r="H2" s="239"/>
      <c r="I2" s="239"/>
      <c r="J2" s="239"/>
      <c r="K2" s="239"/>
      <c r="L2" s="239"/>
      <c r="M2" s="239"/>
      <c r="N2" s="239"/>
      <c r="O2" s="239"/>
      <c r="P2" s="239"/>
      <c r="Q2" s="239"/>
      <c r="R2" s="239"/>
      <c r="S2" s="238" t="s">
        <v>6</v>
      </c>
      <c r="T2" s="239"/>
      <c r="U2" s="239"/>
      <c r="V2" s="239"/>
      <c r="W2" s="239"/>
      <c r="X2" s="239"/>
      <c r="Y2" s="239"/>
      <c r="Z2" s="239"/>
      <c r="AA2" s="239"/>
      <c r="AB2" s="239"/>
      <c r="AC2" s="239"/>
      <c r="AT2" s="2" t="s">
        <v>85</v>
      </c>
    </row>
    <row r="3" spans="2:46" s="2" customFormat="1" ht="7.5" customHeight="1">
      <c r="B3" s="7"/>
      <c r="C3" s="8"/>
      <c r="D3" s="8"/>
      <c r="E3" s="8"/>
      <c r="F3" s="8"/>
      <c r="G3" s="8"/>
      <c r="H3" s="8"/>
      <c r="I3" s="8"/>
      <c r="J3" s="8"/>
      <c r="K3" s="8"/>
      <c r="L3" s="8"/>
      <c r="M3" s="8"/>
      <c r="N3" s="8"/>
      <c r="O3" s="8"/>
      <c r="P3" s="8"/>
      <c r="Q3" s="8"/>
      <c r="R3" s="9"/>
      <c r="AT3" s="2" t="s">
        <v>79</v>
      </c>
    </row>
    <row r="4" spans="2:46" s="2" customFormat="1" ht="37.5" customHeight="1">
      <c r="B4" s="10"/>
      <c r="C4" s="150" t="s">
        <v>87</v>
      </c>
      <c r="D4" s="239"/>
      <c r="E4" s="239"/>
      <c r="F4" s="239"/>
      <c r="G4" s="239"/>
      <c r="H4" s="239"/>
      <c r="I4" s="239"/>
      <c r="J4" s="239"/>
      <c r="K4" s="239"/>
      <c r="L4" s="239"/>
      <c r="M4" s="239"/>
      <c r="N4" s="239"/>
      <c r="O4" s="239"/>
      <c r="P4" s="239"/>
      <c r="Q4" s="239"/>
      <c r="R4" s="139"/>
      <c r="T4" s="12" t="s">
        <v>11</v>
      </c>
      <c r="AT4" s="2" t="s">
        <v>3</v>
      </c>
    </row>
    <row r="5" spans="2:18" s="2" customFormat="1" ht="7.5" customHeight="1">
      <c r="B5" s="10"/>
      <c r="R5" s="11"/>
    </row>
    <row r="6" spans="2:18" s="2" customFormat="1" ht="30.75" customHeight="1">
      <c r="B6" s="10"/>
      <c r="D6" s="17" t="s">
        <v>17</v>
      </c>
      <c r="F6" s="269" t="str">
        <f>'Rekapitulace stavby'!$K$6</f>
        <v>OPRAVA SIL.II/183 NEBILOVY - PRUTAH</v>
      </c>
      <c r="G6" s="239"/>
      <c r="H6" s="239"/>
      <c r="I6" s="239"/>
      <c r="J6" s="239"/>
      <c r="K6" s="239"/>
      <c r="L6" s="239"/>
      <c r="M6" s="239"/>
      <c r="N6" s="239"/>
      <c r="O6" s="239"/>
      <c r="P6" s="239"/>
      <c r="Q6" s="239"/>
      <c r="R6" s="11"/>
    </row>
    <row r="7" spans="2:18" s="6" customFormat="1" ht="37.5" customHeight="1">
      <c r="B7" s="21"/>
      <c r="D7" s="41" t="s">
        <v>88</v>
      </c>
      <c r="F7" s="151" t="s">
        <v>484</v>
      </c>
      <c r="G7" s="145"/>
      <c r="H7" s="145"/>
      <c r="I7" s="145"/>
      <c r="J7" s="145"/>
      <c r="K7" s="145"/>
      <c r="L7" s="145"/>
      <c r="M7" s="145"/>
      <c r="N7" s="145"/>
      <c r="O7" s="145"/>
      <c r="P7" s="145"/>
      <c r="Q7" s="145"/>
      <c r="R7" s="24"/>
    </row>
    <row r="8" spans="2:18" s="6" customFormat="1" ht="14.25" customHeight="1">
      <c r="B8" s="21"/>
      <c r="R8" s="24"/>
    </row>
    <row r="9" spans="2:18" s="6" customFormat="1" ht="15" customHeight="1">
      <c r="B9" s="21"/>
      <c r="D9" s="17" t="s">
        <v>20</v>
      </c>
      <c r="F9" s="15"/>
      <c r="M9" s="17" t="s">
        <v>21</v>
      </c>
      <c r="O9" s="15"/>
      <c r="R9" s="24"/>
    </row>
    <row r="10" spans="2:18" s="6" customFormat="1" ht="15" customHeight="1">
      <c r="B10" s="21"/>
      <c r="D10" s="17" t="s">
        <v>23</v>
      </c>
      <c r="F10" s="15" t="s">
        <v>24</v>
      </c>
      <c r="M10" s="17" t="s">
        <v>25</v>
      </c>
      <c r="O10" s="152" t="str">
        <f>'Rekapitulace stavby'!$AN$8</f>
        <v>03.02.2017</v>
      </c>
      <c r="P10" s="145"/>
      <c r="R10" s="24"/>
    </row>
    <row r="11" spans="2:18" s="6" customFormat="1" ht="12" customHeight="1">
      <c r="B11" s="21"/>
      <c r="R11" s="24"/>
    </row>
    <row r="12" spans="2:18" s="6" customFormat="1" ht="15" customHeight="1">
      <c r="B12" s="21"/>
      <c r="D12" s="17" t="s">
        <v>29</v>
      </c>
      <c r="M12" s="17" t="s">
        <v>30</v>
      </c>
      <c r="O12" s="153"/>
      <c r="P12" s="145"/>
      <c r="R12" s="24"/>
    </row>
    <row r="13" spans="2:18" s="6" customFormat="1" ht="18.75" customHeight="1">
      <c r="B13" s="21"/>
      <c r="E13" s="15" t="s">
        <v>31</v>
      </c>
      <c r="M13" s="17" t="s">
        <v>32</v>
      </c>
      <c r="O13" s="153"/>
      <c r="P13" s="145"/>
      <c r="R13" s="24"/>
    </row>
    <row r="14" spans="2:18" s="6" customFormat="1" ht="7.5" customHeight="1">
      <c r="B14" s="21"/>
      <c r="R14" s="24"/>
    </row>
    <row r="15" spans="2:18" s="6" customFormat="1" ht="15" customHeight="1">
      <c r="B15" s="21"/>
      <c r="D15" s="17" t="s">
        <v>33</v>
      </c>
      <c r="M15" s="17" t="s">
        <v>30</v>
      </c>
      <c r="O15" s="153" t="str">
        <f>IF('Rekapitulace stavby'!$AN$13="","",'Rekapitulace stavby'!$AN$13)</f>
        <v>Vyplň údaj</v>
      </c>
      <c r="P15" s="145"/>
      <c r="R15" s="24"/>
    </row>
    <row r="16" spans="2:18" s="6" customFormat="1" ht="18.75" customHeight="1">
      <c r="B16" s="21"/>
      <c r="E16" s="15" t="str">
        <f>IF('Rekapitulace stavby'!$E$14="","",'Rekapitulace stavby'!$E$14)</f>
        <v>Vyplň údaj</v>
      </c>
      <c r="M16" s="17" t="s">
        <v>32</v>
      </c>
      <c r="O16" s="153" t="str">
        <f>IF('Rekapitulace stavby'!$AN$14="","",'Rekapitulace stavby'!$AN$14)</f>
        <v>Vyplň údaj</v>
      </c>
      <c r="P16" s="145"/>
      <c r="R16" s="24"/>
    </row>
    <row r="17" spans="2:18" s="6" customFormat="1" ht="7.5" customHeight="1">
      <c r="B17" s="21"/>
      <c r="R17" s="24"/>
    </row>
    <row r="18" spans="2:18" s="6" customFormat="1" ht="15" customHeight="1">
      <c r="B18" s="21"/>
      <c r="D18" s="17" t="s">
        <v>35</v>
      </c>
      <c r="M18" s="17" t="s">
        <v>30</v>
      </c>
      <c r="O18" s="153"/>
      <c r="P18" s="145"/>
      <c r="R18" s="24"/>
    </row>
    <row r="19" spans="2:18" s="6" customFormat="1" ht="18.75" customHeight="1">
      <c r="B19" s="21"/>
      <c r="E19" s="15" t="s">
        <v>36</v>
      </c>
      <c r="M19" s="17" t="s">
        <v>32</v>
      </c>
      <c r="O19" s="153"/>
      <c r="P19" s="145"/>
      <c r="R19" s="24"/>
    </row>
    <row r="20" spans="2:18" s="6" customFormat="1" ht="7.5" customHeight="1">
      <c r="B20" s="21"/>
      <c r="R20" s="24"/>
    </row>
    <row r="21" spans="2:18" s="6" customFormat="1" ht="15" customHeight="1">
      <c r="B21" s="21"/>
      <c r="D21" s="17" t="s">
        <v>38</v>
      </c>
      <c r="R21" s="24"/>
    </row>
    <row r="22" spans="2:18" s="73" customFormat="1" ht="15.75" customHeight="1">
      <c r="B22" s="74"/>
      <c r="E22" s="247"/>
      <c r="F22" s="275"/>
      <c r="G22" s="275"/>
      <c r="H22" s="275"/>
      <c r="I22" s="275"/>
      <c r="J22" s="275"/>
      <c r="K22" s="275"/>
      <c r="L22" s="275"/>
      <c r="M22" s="275"/>
      <c r="N22" s="275"/>
      <c r="O22" s="275"/>
      <c r="P22" s="275"/>
      <c r="R22" s="75"/>
    </row>
    <row r="23" spans="2:18" s="6" customFormat="1" ht="7.5" customHeight="1">
      <c r="B23" s="21"/>
      <c r="R23" s="24"/>
    </row>
    <row r="24" spans="2:18" s="6" customFormat="1" ht="7.5" customHeight="1">
      <c r="B24" s="21"/>
      <c r="D24" s="44"/>
      <c r="E24" s="44"/>
      <c r="F24" s="44"/>
      <c r="G24" s="44"/>
      <c r="H24" s="44"/>
      <c r="I24" s="44"/>
      <c r="J24" s="44"/>
      <c r="K24" s="44"/>
      <c r="L24" s="44"/>
      <c r="M24" s="44"/>
      <c r="N24" s="44"/>
      <c r="O24" s="44"/>
      <c r="P24" s="44"/>
      <c r="R24" s="24"/>
    </row>
    <row r="25" spans="2:18" s="6" customFormat="1" ht="26.25" customHeight="1">
      <c r="B25" s="21"/>
      <c r="D25" s="76" t="s">
        <v>39</v>
      </c>
      <c r="M25" s="236">
        <f>ROUNDUP($N$73,2)</f>
        <v>0</v>
      </c>
      <c r="N25" s="145"/>
      <c r="O25" s="145"/>
      <c r="P25" s="145"/>
      <c r="R25" s="24"/>
    </row>
    <row r="26" spans="2:18" s="6" customFormat="1" ht="7.5" customHeight="1">
      <c r="B26" s="21"/>
      <c r="D26" s="44"/>
      <c r="E26" s="44"/>
      <c r="F26" s="44"/>
      <c r="G26" s="44"/>
      <c r="H26" s="44"/>
      <c r="I26" s="44"/>
      <c r="J26" s="44"/>
      <c r="K26" s="44"/>
      <c r="L26" s="44"/>
      <c r="M26" s="44"/>
      <c r="N26" s="44"/>
      <c r="O26" s="44"/>
      <c r="P26" s="44"/>
      <c r="R26" s="24"/>
    </row>
    <row r="27" spans="2:18" s="6" customFormat="1" ht="15" customHeight="1">
      <c r="B27" s="21"/>
      <c r="D27" s="27" t="s">
        <v>40</v>
      </c>
      <c r="E27" s="27" t="s">
        <v>41</v>
      </c>
      <c r="F27" s="77">
        <v>0.21</v>
      </c>
      <c r="G27" s="78" t="s">
        <v>42</v>
      </c>
      <c r="H27" s="273">
        <f>SUM($BE$73:$BE$86)</f>
        <v>0</v>
      </c>
      <c r="I27" s="145"/>
      <c r="J27" s="145"/>
      <c r="M27" s="273">
        <f>SUM($BE$73:$BE$86)*$F$27</f>
        <v>0</v>
      </c>
      <c r="N27" s="145"/>
      <c r="O27" s="145"/>
      <c r="P27" s="145"/>
      <c r="R27" s="24"/>
    </row>
    <row r="28" spans="2:18" s="6" customFormat="1" ht="15" customHeight="1">
      <c r="B28" s="21"/>
      <c r="E28" s="27" t="s">
        <v>43</v>
      </c>
      <c r="F28" s="77">
        <v>0.15</v>
      </c>
      <c r="G28" s="78" t="s">
        <v>42</v>
      </c>
      <c r="H28" s="273">
        <f>SUM($BF$73:$BF$86)</f>
        <v>0</v>
      </c>
      <c r="I28" s="145"/>
      <c r="J28" s="145"/>
      <c r="M28" s="273">
        <f>SUM($BF$73:$BF$86)*$F$28</f>
        <v>0</v>
      </c>
      <c r="N28" s="145"/>
      <c r="O28" s="145"/>
      <c r="P28" s="145"/>
      <c r="R28" s="24"/>
    </row>
    <row r="29" spans="2:18" s="6" customFormat="1" ht="15" customHeight="1" hidden="1">
      <c r="B29" s="21"/>
      <c r="E29" s="27" t="s">
        <v>44</v>
      </c>
      <c r="F29" s="77">
        <v>0.21</v>
      </c>
      <c r="G29" s="78" t="s">
        <v>42</v>
      </c>
      <c r="H29" s="273">
        <f>SUM($BG$73:$BG$86)</f>
        <v>0</v>
      </c>
      <c r="I29" s="145"/>
      <c r="J29" s="145"/>
      <c r="M29" s="273">
        <v>0</v>
      </c>
      <c r="N29" s="145"/>
      <c r="O29" s="145"/>
      <c r="P29" s="145"/>
      <c r="R29" s="24"/>
    </row>
    <row r="30" spans="2:18" s="6" customFormat="1" ht="15" customHeight="1" hidden="1">
      <c r="B30" s="21"/>
      <c r="E30" s="27" t="s">
        <v>45</v>
      </c>
      <c r="F30" s="77">
        <v>0.15</v>
      </c>
      <c r="G30" s="78" t="s">
        <v>42</v>
      </c>
      <c r="H30" s="273">
        <f>SUM($BH$73:$BH$86)</f>
        <v>0</v>
      </c>
      <c r="I30" s="145"/>
      <c r="J30" s="145"/>
      <c r="M30" s="273">
        <v>0</v>
      </c>
      <c r="N30" s="145"/>
      <c r="O30" s="145"/>
      <c r="P30" s="145"/>
      <c r="R30" s="24"/>
    </row>
    <row r="31" spans="2:18" s="6" customFormat="1" ht="15" customHeight="1" hidden="1">
      <c r="B31" s="21"/>
      <c r="E31" s="27" t="s">
        <v>46</v>
      </c>
      <c r="F31" s="77">
        <v>0</v>
      </c>
      <c r="G31" s="78" t="s">
        <v>42</v>
      </c>
      <c r="H31" s="273">
        <f>SUM($BI$73:$BI$86)</f>
        <v>0</v>
      </c>
      <c r="I31" s="145"/>
      <c r="J31" s="145"/>
      <c r="M31" s="273">
        <v>0</v>
      </c>
      <c r="N31" s="145"/>
      <c r="O31" s="145"/>
      <c r="P31" s="145"/>
      <c r="R31" s="24"/>
    </row>
    <row r="32" spans="2:18" s="6" customFormat="1" ht="7.5" customHeight="1">
      <c r="B32" s="21"/>
      <c r="R32" s="24"/>
    </row>
    <row r="33" spans="2:18" s="6" customFormat="1" ht="26.25" customHeight="1">
      <c r="B33" s="21"/>
      <c r="C33" s="30"/>
      <c r="D33" s="31" t="s">
        <v>47</v>
      </c>
      <c r="E33" s="32"/>
      <c r="F33" s="32"/>
      <c r="G33" s="79" t="s">
        <v>48</v>
      </c>
      <c r="H33" s="33" t="s">
        <v>49</v>
      </c>
      <c r="I33" s="32"/>
      <c r="J33" s="32"/>
      <c r="K33" s="32"/>
      <c r="L33" s="136">
        <f>ROUNDUP(SUM($M$25:$M$31),2)</f>
        <v>0</v>
      </c>
      <c r="M33" s="147"/>
      <c r="N33" s="147"/>
      <c r="O33" s="147"/>
      <c r="P33" s="137"/>
      <c r="Q33" s="30"/>
      <c r="R33" s="34"/>
    </row>
    <row r="34" spans="2:18" s="6" customFormat="1" ht="15" customHeight="1">
      <c r="B34" s="35"/>
      <c r="C34" s="36"/>
      <c r="D34" s="36"/>
      <c r="E34" s="36"/>
      <c r="F34" s="36"/>
      <c r="G34" s="36"/>
      <c r="H34" s="36"/>
      <c r="I34" s="36"/>
      <c r="J34" s="36"/>
      <c r="K34" s="36"/>
      <c r="L34" s="36"/>
      <c r="M34" s="36"/>
      <c r="N34" s="36"/>
      <c r="O34" s="36"/>
      <c r="P34" s="36"/>
      <c r="Q34" s="36"/>
      <c r="R34" s="37"/>
    </row>
    <row r="38" spans="2:18" s="6" customFormat="1" ht="7.5" customHeight="1">
      <c r="B38" s="38"/>
      <c r="C38" s="39"/>
      <c r="D38" s="39"/>
      <c r="E38" s="39"/>
      <c r="F38" s="39"/>
      <c r="G38" s="39"/>
      <c r="H38" s="39"/>
      <c r="I38" s="39"/>
      <c r="J38" s="39"/>
      <c r="K38" s="39"/>
      <c r="L38" s="39"/>
      <c r="M38" s="39"/>
      <c r="N38" s="39"/>
      <c r="O38" s="39"/>
      <c r="P38" s="39"/>
      <c r="Q38" s="39"/>
      <c r="R38" s="80"/>
    </row>
    <row r="39" spans="2:18" s="6" customFormat="1" ht="37.5" customHeight="1">
      <c r="B39" s="21"/>
      <c r="C39" s="150" t="s">
        <v>90</v>
      </c>
      <c r="D39" s="145"/>
      <c r="E39" s="145"/>
      <c r="F39" s="145"/>
      <c r="G39" s="145"/>
      <c r="H39" s="145"/>
      <c r="I39" s="145"/>
      <c r="J39" s="145"/>
      <c r="K39" s="145"/>
      <c r="L39" s="145"/>
      <c r="M39" s="145"/>
      <c r="N39" s="145"/>
      <c r="O39" s="145"/>
      <c r="P39" s="145"/>
      <c r="Q39" s="145"/>
      <c r="R39" s="274"/>
    </row>
    <row r="40" spans="2:18" s="6" customFormat="1" ht="7.5" customHeight="1">
      <c r="B40" s="21"/>
      <c r="R40" s="24"/>
    </row>
    <row r="41" spans="2:18" s="6" customFormat="1" ht="30.75" customHeight="1">
      <c r="B41" s="21"/>
      <c r="C41" s="17" t="s">
        <v>17</v>
      </c>
      <c r="F41" s="269" t="str">
        <f>$F$6</f>
        <v>OPRAVA SIL.II/183 NEBILOVY - PRUTAH</v>
      </c>
      <c r="G41" s="145"/>
      <c r="H41" s="145"/>
      <c r="I41" s="145"/>
      <c r="J41" s="145"/>
      <c r="K41" s="145"/>
      <c r="L41" s="145"/>
      <c r="M41" s="145"/>
      <c r="N41" s="145"/>
      <c r="O41" s="145"/>
      <c r="P41" s="145"/>
      <c r="Q41" s="145"/>
      <c r="R41" s="24"/>
    </row>
    <row r="42" spans="2:18" s="6" customFormat="1" ht="37.5" customHeight="1">
      <c r="B42" s="21"/>
      <c r="C42" s="41" t="s">
        <v>88</v>
      </c>
      <c r="F42" s="151" t="str">
        <f>$F$7</f>
        <v>03 - Vedlejjší a ostatní náklady</v>
      </c>
      <c r="G42" s="145"/>
      <c r="H42" s="145"/>
      <c r="I42" s="145"/>
      <c r="J42" s="145"/>
      <c r="K42" s="145"/>
      <c r="L42" s="145"/>
      <c r="M42" s="145"/>
      <c r="N42" s="145"/>
      <c r="O42" s="145"/>
      <c r="P42" s="145"/>
      <c r="Q42" s="145"/>
      <c r="R42" s="24"/>
    </row>
    <row r="43" spans="2:18" s="6" customFormat="1" ht="7.5" customHeight="1">
      <c r="B43" s="21"/>
      <c r="R43" s="24"/>
    </row>
    <row r="44" spans="2:18" s="6" customFormat="1" ht="18.75" customHeight="1">
      <c r="B44" s="21"/>
      <c r="C44" s="17" t="s">
        <v>23</v>
      </c>
      <c r="F44" s="15" t="str">
        <f>$F$10</f>
        <v>II/183 Nebílovy</v>
      </c>
      <c r="K44" s="17" t="s">
        <v>25</v>
      </c>
      <c r="M44" s="152" t="str">
        <f>IF($O$10="","",$O$10)</f>
        <v>03.02.2017</v>
      </c>
      <c r="N44" s="145"/>
      <c r="O44" s="145"/>
      <c r="P44" s="145"/>
      <c r="R44" s="24"/>
    </row>
    <row r="45" spans="2:18" s="6" customFormat="1" ht="7.5" customHeight="1">
      <c r="B45" s="21"/>
      <c r="R45" s="24"/>
    </row>
    <row r="46" spans="2:18" s="6" customFormat="1" ht="15.75" customHeight="1">
      <c r="B46" s="21"/>
      <c r="C46" s="17" t="s">
        <v>29</v>
      </c>
      <c r="F46" s="15" t="str">
        <f>$E$13</f>
        <v>SUS PK,p.o. Škroupova 18, 30613 Plzeň</v>
      </c>
      <c r="K46" s="17" t="s">
        <v>35</v>
      </c>
      <c r="M46" s="153" t="str">
        <f>$E$19</f>
        <v>BOULA IPK s.r.o.</v>
      </c>
      <c r="N46" s="145"/>
      <c r="O46" s="145"/>
      <c r="P46" s="145"/>
      <c r="Q46" s="145"/>
      <c r="R46" s="24"/>
    </row>
    <row r="47" spans="2:18" s="6" customFormat="1" ht="15" customHeight="1">
      <c r="B47" s="21"/>
      <c r="C47" s="17" t="s">
        <v>33</v>
      </c>
      <c r="F47" s="15" t="str">
        <f>IF($E$16="","",$E$16)</f>
        <v>Vyplň údaj</v>
      </c>
      <c r="R47" s="24"/>
    </row>
    <row r="48" spans="2:18" s="6" customFormat="1" ht="11.25" customHeight="1">
      <c r="B48" s="21"/>
      <c r="R48" s="24"/>
    </row>
    <row r="49" spans="2:18" s="6" customFormat="1" ht="30" customHeight="1">
      <c r="B49" s="21"/>
      <c r="C49" s="270" t="s">
        <v>91</v>
      </c>
      <c r="D49" s="271"/>
      <c r="E49" s="271"/>
      <c r="F49" s="271"/>
      <c r="G49" s="271"/>
      <c r="H49" s="30"/>
      <c r="I49" s="30"/>
      <c r="J49" s="30"/>
      <c r="K49" s="30"/>
      <c r="L49" s="30"/>
      <c r="M49" s="30"/>
      <c r="N49" s="270" t="s">
        <v>92</v>
      </c>
      <c r="O49" s="271"/>
      <c r="P49" s="271"/>
      <c r="Q49" s="271"/>
      <c r="R49" s="34"/>
    </row>
    <row r="50" spans="2:18" s="6" customFormat="1" ht="11.25" customHeight="1">
      <c r="B50" s="21"/>
      <c r="R50" s="24"/>
    </row>
    <row r="51" spans="2:47" s="6" customFormat="1" ht="30" customHeight="1">
      <c r="B51" s="21"/>
      <c r="C51" s="54" t="s">
        <v>93</v>
      </c>
      <c r="N51" s="236">
        <f>ROUNDUP($N$73,2)</f>
        <v>0</v>
      </c>
      <c r="O51" s="145"/>
      <c r="P51" s="145"/>
      <c r="Q51" s="145"/>
      <c r="R51" s="24"/>
      <c r="AU51" s="6" t="s">
        <v>94</v>
      </c>
    </row>
    <row r="52" spans="2:18" s="60" customFormat="1" ht="25.5" customHeight="1">
      <c r="B52" s="81"/>
      <c r="D52" s="82" t="s">
        <v>485</v>
      </c>
      <c r="N52" s="272">
        <f>ROUNDUP($N$74,2)</f>
        <v>0</v>
      </c>
      <c r="O52" s="268"/>
      <c r="P52" s="268"/>
      <c r="Q52" s="268"/>
      <c r="R52" s="83"/>
    </row>
    <row r="53" spans="2:18" s="84" customFormat="1" ht="21" customHeight="1">
      <c r="B53" s="85"/>
      <c r="D53" s="86" t="s">
        <v>486</v>
      </c>
      <c r="N53" s="267">
        <f>ROUNDUP($N$75,2)</f>
        <v>0</v>
      </c>
      <c r="O53" s="268"/>
      <c r="P53" s="268"/>
      <c r="Q53" s="268"/>
      <c r="R53" s="87"/>
    </row>
    <row r="54" spans="2:18" s="84" customFormat="1" ht="21" customHeight="1">
      <c r="B54" s="85"/>
      <c r="D54" s="86" t="s">
        <v>487</v>
      </c>
      <c r="N54" s="267">
        <f>ROUNDUP($N$79,2)</f>
        <v>0</v>
      </c>
      <c r="O54" s="268"/>
      <c r="P54" s="268"/>
      <c r="Q54" s="268"/>
      <c r="R54" s="87"/>
    </row>
    <row r="55" spans="2:18" s="84" customFormat="1" ht="21" customHeight="1">
      <c r="B55" s="85"/>
      <c r="D55" s="86" t="s">
        <v>488</v>
      </c>
      <c r="N55" s="267">
        <f>ROUNDUP($N$83,2)</f>
        <v>0</v>
      </c>
      <c r="O55" s="268"/>
      <c r="P55" s="268"/>
      <c r="Q55" s="268"/>
      <c r="R55" s="87"/>
    </row>
    <row r="56" spans="2:18" s="6" customFormat="1" ht="22.5" customHeight="1">
      <c r="B56" s="21"/>
      <c r="R56" s="24"/>
    </row>
    <row r="57" spans="2:18" s="6" customFormat="1" ht="7.5" customHeight="1">
      <c r="B57" s="35"/>
      <c r="C57" s="36"/>
      <c r="D57" s="36"/>
      <c r="E57" s="36"/>
      <c r="F57" s="36"/>
      <c r="G57" s="36"/>
      <c r="H57" s="36"/>
      <c r="I57" s="36"/>
      <c r="J57" s="36"/>
      <c r="K57" s="36"/>
      <c r="L57" s="36"/>
      <c r="M57" s="36"/>
      <c r="N57" s="36"/>
      <c r="O57" s="36"/>
      <c r="P57" s="36"/>
      <c r="Q57" s="36"/>
      <c r="R57" s="37"/>
    </row>
    <row r="61" spans="2:19" s="6" customFormat="1" ht="7.5" customHeight="1">
      <c r="B61" s="38"/>
      <c r="C61" s="39"/>
      <c r="D61" s="39"/>
      <c r="E61" s="39"/>
      <c r="F61" s="39"/>
      <c r="G61" s="39"/>
      <c r="H61" s="39"/>
      <c r="I61" s="39"/>
      <c r="J61" s="39"/>
      <c r="K61" s="39"/>
      <c r="L61" s="39"/>
      <c r="M61" s="39"/>
      <c r="N61" s="39"/>
      <c r="O61" s="39"/>
      <c r="P61" s="39"/>
      <c r="Q61" s="39"/>
      <c r="R61" s="39"/>
      <c r="S61" s="21"/>
    </row>
    <row r="62" spans="2:19" s="6" customFormat="1" ht="37.5" customHeight="1">
      <c r="B62" s="21"/>
      <c r="C62" s="150" t="s">
        <v>101</v>
      </c>
      <c r="D62" s="145"/>
      <c r="E62" s="145"/>
      <c r="F62" s="145"/>
      <c r="G62" s="145"/>
      <c r="H62" s="145"/>
      <c r="I62" s="145"/>
      <c r="J62" s="145"/>
      <c r="K62" s="145"/>
      <c r="L62" s="145"/>
      <c r="M62" s="145"/>
      <c r="N62" s="145"/>
      <c r="O62" s="145"/>
      <c r="P62" s="145"/>
      <c r="Q62" s="145"/>
      <c r="R62" s="145"/>
      <c r="S62" s="21"/>
    </row>
    <row r="63" spans="2:19" s="6" customFormat="1" ht="7.5" customHeight="1">
      <c r="B63" s="21"/>
      <c r="S63" s="21"/>
    </row>
    <row r="64" spans="2:19" s="6" customFormat="1" ht="30.75" customHeight="1">
      <c r="B64" s="21"/>
      <c r="C64" s="17" t="s">
        <v>17</v>
      </c>
      <c r="F64" s="269" t="str">
        <f>$F$6</f>
        <v>OPRAVA SIL.II/183 NEBILOVY - PRUTAH</v>
      </c>
      <c r="G64" s="145"/>
      <c r="H64" s="145"/>
      <c r="I64" s="145"/>
      <c r="J64" s="145"/>
      <c r="K64" s="145"/>
      <c r="L64" s="145"/>
      <c r="M64" s="145"/>
      <c r="N64" s="145"/>
      <c r="O64" s="145"/>
      <c r="P64" s="145"/>
      <c r="Q64" s="145"/>
      <c r="S64" s="21"/>
    </row>
    <row r="65" spans="2:19" s="6" customFormat="1" ht="37.5" customHeight="1">
      <c r="B65" s="21"/>
      <c r="C65" s="41" t="s">
        <v>88</v>
      </c>
      <c r="F65" s="151" t="str">
        <f>$F$7</f>
        <v>03 - Vedlejjší a ostatní náklady</v>
      </c>
      <c r="G65" s="145"/>
      <c r="H65" s="145"/>
      <c r="I65" s="145"/>
      <c r="J65" s="145"/>
      <c r="K65" s="145"/>
      <c r="L65" s="145"/>
      <c r="M65" s="145"/>
      <c r="N65" s="145"/>
      <c r="O65" s="145"/>
      <c r="P65" s="145"/>
      <c r="Q65" s="145"/>
      <c r="S65" s="21"/>
    </row>
    <row r="66" spans="2:19" s="6" customFormat="1" ht="7.5" customHeight="1">
      <c r="B66" s="21"/>
      <c r="S66" s="21"/>
    </row>
    <row r="67" spans="2:19" s="6" customFormat="1" ht="18.75" customHeight="1">
      <c r="B67" s="21"/>
      <c r="C67" s="17" t="s">
        <v>23</v>
      </c>
      <c r="F67" s="15" t="str">
        <f>$F$10</f>
        <v>II/183 Nebílovy</v>
      </c>
      <c r="K67" s="17" t="s">
        <v>25</v>
      </c>
      <c r="M67" s="152" t="str">
        <f>IF($O$10="","",$O$10)</f>
        <v>03.02.2017</v>
      </c>
      <c r="N67" s="145"/>
      <c r="O67" s="145"/>
      <c r="P67" s="145"/>
      <c r="S67" s="21"/>
    </row>
    <row r="68" spans="2:19" s="6" customFormat="1" ht="7.5" customHeight="1">
      <c r="B68" s="21"/>
      <c r="S68" s="21"/>
    </row>
    <row r="69" spans="2:19" s="6" customFormat="1" ht="15.75" customHeight="1">
      <c r="B69" s="21"/>
      <c r="C69" s="17" t="s">
        <v>29</v>
      </c>
      <c r="F69" s="15" t="str">
        <f>$E$13</f>
        <v>SUS PK,p.o. Škroupova 18, 30613 Plzeň</v>
      </c>
      <c r="K69" s="17" t="s">
        <v>35</v>
      </c>
      <c r="M69" s="153" t="str">
        <f>$E$19</f>
        <v>BOULA IPK s.r.o.</v>
      </c>
      <c r="N69" s="145"/>
      <c r="O69" s="145"/>
      <c r="P69" s="145"/>
      <c r="Q69" s="145"/>
      <c r="S69" s="21"/>
    </row>
    <row r="70" spans="2:19" s="6" customFormat="1" ht="15" customHeight="1">
      <c r="B70" s="21"/>
      <c r="C70" s="17" t="s">
        <v>33</v>
      </c>
      <c r="F70" s="15" t="str">
        <f>IF($E$16="","",$E$16)</f>
        <v>Vyplň údaj</v>
      </c>
      <c r="S70" s="21"/>
    </row>
    <row r="71" spans="2:19" s="6" customFormat="1" ht="11.25" customHeight="1">
      <c r="B71" s="21"/>
      <c r="S71" s="21"/>
    </row>
    <row r="72" spans="2:27" s="88" customFormat="1" ht="30" customHeight="1">
      <c r="B72" s="89"/>
      <c r="C72" s="90" t="s">
        <v>102</v>
      </c>
      <c r="D72" s="91" t="s">
        <v>56</v>
      </c>
      <c r="E72" s="91" t="s">
        <v>52</v>
      </c>
      <c r="F72" s="265" t="s">
        <v>103</v>
      </c>
      <c r="G72" s="266"/>
      <c r="H72" s="266"/>
      <c r="I72" s="266"/>
      <c r="J72" s="91" t="s">
        <v>104</v>
      </c>
      <c r="K72" s="91" t="s">
        <v>105</v>
      </c>
      <c r="L72" s="265" t="s">
        <v>106</v>
      </c>
      <c r="M72" s="266"/>
      <c r="N72" s="265" t="s">
        <v>107</v>
      </c>
      <c r="O72" s="266"/>
      <c r="P72" s="266"/>
      <c r="Q72" s="266"/>
      <c r="R72" s="92" t="s">
        <v>108</v>
      </c>
      <c r="S72" s="89"/>
      <c r="T72" s="49" t="s">
        <v>109</v>
      </c>
      <c r="U72" s="50" t="s">
        <v>40</v>
      </c>
      <c r="V72" s="50" t="s">
        <v>110</v>
      </c>
      <c r="W72" s="50" t="s">
        <v>111</v>
      </c>
      <c r="X72" s="50" t="s">
        <v>112</v>
      </c>
      <c r="Y72" s="50" t="s">
        <v>113</v>
      </c>
      <c r="Z72" s="50" t="s">
        <v>114</v>
      </c>
      <c r="AA72" s="51" t="s">
        <v>115</v>
      </c>
    </row>
    <row r="73" spans="2:63" s="6" customFormat="1" ht="30" customHeight="1">
      <c r="B73" s="21"/>
      <c r="C73" s="54" t="s">
        <v>93</v>
      </c>
      <c r="N73" s="253">
        <f>$BK$73</f>
        <v>0</v>
      </c>
      <c r="O73" s="145"/>
      <c r="P73" s="145"/>
      <c r="Q73" s="145"/>
      <c r="S73" s="21"/>
      <c r="T73" s="53"/>
      <c r="U73" s="44"/>
      <c r="V73" s="44"/>
      <c r="W73" s="93">
        <f>$W$74</f>
        <v>0</v>
      </c>
      <c r="X73" s="44"/>
      <c r="Y73" s="93">
        <f>$Y$74</f>
        <v>0</v>
      </c>
      <c r="Z73" s="44"/>
      <c r="AA73" s="94">
        <f>$AA$74</f>
        <v>0</v>
      </c>
      <c r="AT73" s="6" t="s">
        <v>70</v>
      </c>
      <c r="AU73" s="6" t="s">
        <v>94</v>
      </c>
      <c r="BK73" s="95">
        <f>$BK$74</f>
        <v>0</v>
      </c>
    </row>
    <row r="74" spans="2:63" s="96" customFormat="1" ht="37.5" customHeight="1">
      <c r="B74" s="97"/>
      <c r="D74" s="98" t="s">
        <v>485</v>
      </c>
      <c r="N74" s="254">
        <f>$BK$74</f>
        <v>0</v>
      </c>
      <c r="O74" s="255"/>
      <c r="P74" s="255"/>
      <c r="Q74" s="255"/>
      <c r="S74" s="97"/>
      <c r="T74" s="100"/>
      <c r="W74" s="101">
        <f>$W$75+$W$79+$W$83</f>
        <v>0</v>
      </c>
      <c r="Y74" s="101">
        <f>$Y$75+$Y$79+$Y$83</f>
        <v>0</v>
      </c>
      <c r="AA74" s="102">
        <f>$AA$75+$AA$79+$AA$83</f>
        <v>0</v>
      </c>
      <c r="AR74" s="99" t="s">
        <v>156</v>
      </c>
      <c r="AT74" s="99" t="s">
        <v>70</v>
      </c>
      <c r="AU74" s="99" t="s">
        <v>71</v>
      </c>
      <c r="AY74" s="99" t="s">
        <v>116</v>
      </c>
      <c r="BK74" s="103">
        <f>$BK$75+$BK$79+$BK$83</f>
        <v>0</v>
      </c>
    </row>
    <row r="75" spans="2:63" s="96" customFormat="1" ht="21" customHeight="1">
      <c r="B75" s="97"/>
      <c r="D75" s="104" t="s">
        <v>486</v>
      </c>
      <c r="N75" s="256">
        <f>$BK$75</f>
        <v>0</v>
      </c>
      <c r="O75" s="255"/>
      <c r="P75" s="255"/>
      <c r="Q75" s="255"/>
      <c r="S75" s="97"/>
      <c r="T75" s="100"/>
      <c r="W75" s="101">
        <f>SUM($W$76:$W$78)</f>
        <v>0</v>
      </c>
      <c r="Y75" s="101">
        <f>SUM($Y$76:$Y$78)</f>
        <v>0</v>
      </c>
      <c r="AA75" s="102">
        <f>SUM($AA$76:$AA$78)</f>
        <v>0</v>
      </c>
      <c r="AR75" s="99" t="s">
        <v>156</v>
      </c>
      <c r="AT75" s="99" t="s">
        <v>70</v>
      </c>
      <c r="AU75" s="99" t="s">
        <v>22</v>
      </c>
      <c r="AY75" s="99" t="s">
        <v>116</v>
      </c>
      <c r="BK75" s="103">
        <f>SUM($BK$76:$BK$78)</f>
        <v>0</v>
      </c>
    </row>
    <row r="76" spans="2:65" s="6" customFormat="1" ht="15.75" customHeight="1">
      <c r="B76" s="21"/>
      <c r="C76" s="105" t="s">
        <v>22</v>
      </c>
      <c r="D76" s="105" t="s">
        <v>117</v>
      </c>
      <c r="E76" s="106" t="s">
        <v>489</v>
      </c>
      <c r="F76" s="259" t="s">
        <v>490</v>
      </c>
      <c r="G76" s="260"/>
      <c r="H76" s="260"/>
      <c r="I76" s="260"/>
      <c r="J76" s="108" t="s">
        <v>491</v>
      </c>
      <c r="K76" s="109">
        <v>1</v>
      </c>
      <c r="L76" s="261"/>
      <c r="M76" s="260"/>
      <c r="N76" s="262">
        <f>ROUND($L$76*$K$76,2)</f>
        <v>0</v>
      </c>
      <c r="O76" s="260"/>
      <c r="P76" s="260"/>
      <c r="Q76" s="260"/>
      <c r="R76" s="107" t="s">
        <v>121</v>
      </c>
      <c r="S76" s="21"/>
      <c r="T76" s="110"/>
      <c r="U76" s="111" t="s">
        <v>41</v>
      </c>
      <c r="X76" s="112">
        <v>0</v>
      </c>
      <c r="Y76" s="112">
        <f>$X$76*$K$76</f>
        <v>0</v>
      </c>
      <c r="Z76" s="112">
        <v>0</v>
      </c>
      <c r="AA76" s="113">
        <f>$Z$76*$K$76</f>
        <v>0</v>
      </c>
      <c r="AR76" s="73" t="s">
        <v>492</v>
      </c>
      <c r="AT76" s="73" t="s">
        <v>117</v>
      </c>
      <c r="AU76" s="73" t="s">
        <v>79</v>
      </c>
      <c r="AY76" s="6" t="s">
        <v>116</v>
      </c>
      <c r="BE76" s="114">
        <f>IF($U$76="základní",$N$76,0)</f>
        <v>0</v>
      </c>
      <c r="BF76" s="114">
        <f>IF($U$76="snížená",$N$76,0)</f>
        <v>0</v>
      </c>
      <c r="BG76" s="114">
        <f>IF($U$76="zákl. přenesená",$N$76,0)</f>
        <v>0</v>
      </c>
      <c r="BH76" s="114">
        <f>IF($U$76="sníž. přenesená",$N$76,0)</f>
        <v>0</v>
      </c>
      <c r="BI76" s="114">
        <f>IF($U$76="nulová",$N$76,0)</f>
        <v>0</v>
      </c>
      <c r="BJ76" s="73" t="s">
        <v>22</v>
      </c>
      <c r="BK76" s="114">
        <f>ROUND($L$76*$K$76,2)</f>
        <v>0</v>
      </c>
      <c r="BL76" s="73" t="s">
        <v>492</v>
      </c>
      <c r="BM76" s="73" t="s">
        <v>493</v>
      </c>
    </row>
    <row r="77" spans="2:47" s="6" customFormat="1" ht="16.5" customHeight="1">
      <c r="B77" s="21"/>
      <c r="F77" s="251" t="s">
        <v>494</v>
      </c>
      <c r="G77" s="145"/>
      <c r="H77" s="145"/>
      <c r="I77" s="145"/>
      <c r="J77" s="145"/>
      <c r="K77" s="145"/>
      <c r="L77" s="145"/>
      <c r="M77" s="145"/>
      <c r="N77" s="145"/>
      <c r="O77" s="145"/>
      <c r="P77" s="145"/>
      <c r="Q77" s="145"/>
      <c r="R77" s="145"/>
      <c r="S77" s="21"/>
      <c r="T77" s="46"/>
      <c r="AA77" s="47"/>
      <c r="AT77" s="6" t="s">
        <v>125</v>
      </c>
      <c r="AU77" s="6" t="s">
        <v>79</v>
      </c>
    </row>
    <row r="78" spans="2:51" s="6" customFormat="1" ht="15.75" customHeight="1">
      <c r="B78" s="115"/>
      <c r="E78" s="116"/>
      <c r="F78" s="263" t="s">
        <v>495</v>
      </c>
      <c r="G78" s="264"/>
      <c r="H78" s="264"/>
      <c r="I78" s="264"/>
      <c r="K78" s="117">
        <v>1</v>
      </c>
      <c r="S78" s="115"/>
      <c r="T78" s="118"/>
      <c r="AA78" s="119"/>
      <c r="AT78" s="116" t="s">
        <v>129</v>
      </c>
      <c r="AU78" s="116" t="s">
        <v>79</v>
      </c>
      <c r="AV78" s="120" t="s">
        <v>79</v>
      </c>
      <c r="AW78" s="120" t="s">
        <v>94</v>
      </c>
      <c r="AX78" s="120" t="s">
        <v>22</v>
      </c>
      <c r="AY78" s="116" t="s">
        <v>116</v>
      </c>
    </row>
    <row r="79" spans="2:63" s="96" customFormat="1" ht="30.75" customHeight="1">
      <c r="B79" s="97"/>
      <c r="D79" s="104" t="s">
        <v>487</v>
      </c>
      <c r="N79" s="256">
        <f>$BK$79</f>
        <v>0</v>
      </c>
      <c r="O79" s="255"/>
      <c r="P79" s="255"/>
      <c r="Q79" s="255"/>
      <c r="S79" s="97"/>
      <c r="T79" s="100"/>
      <c r="W79" s="101">
        <f>SUM($W$80:$W$82)</f>
        <v>0</v>
      </c>
      <c r="Y79" s="101">
        <f>SUM($Y$80:$Y$82)</f>
        <v>0</v>
      </c>
      <c r="AA79" s="102">
        <f>SUM($AA$80:$AA$82)</f>
        <v>0</v>
      </c>
      <c r="AR79" s="99" t="s">
        <v>156</v>
      </c>
      <c r="AT79" s="99" t="s">
        <v>70</v>
      </c>
      <c r="AU79" s="99" t="s">
        <v>22</v>
      </c>
      <c r="AY79" s="99" t="s">
        <v>116</v>
      </c>
      <c r="BK79" s="103">
        <f>SUM($BK$80:$BK$82)</f>
        <v>0</v>
      </c>
    </row>
    <row r="80" spans="2:65" s="6" customFormat="1" ht="15.75" customHeight="1">
      <c r="B80" s="21"/>
      <c r="C80" s="105" t="s">
        <v>79</v>
      </c>
      <c r="D80" s="105" t="s">
        <v>117</v>
      </c>
      <c r="E80" s="106" t="s">
        <v>496</v>
      </c>
      <c r="F80" s="259" t="s">
        <v>497</v>
      </c>
      <c r="G80" s="260"/>
      <c r="H80" s="260"/>
      <c r="I80" s="260"/>
      <c r="J80" s="108" t="s">
        <v>491</v>
      </c>
      <c r="K80" s="109">
        <v>1</v>
      </c>
      <c r="L80" s="261"/>
      <c r="M80" s="260"/>
      <c r="N80" s="262">
        <f>ROUND($L$80*$K$80,2)</f>
        <v>0</v>
      </c>
      <c r="O80" s="260"/>
      <c r="P80" s="260"/>
      <c r="Q80" s="260"/>
      <c r="R80" s="107" t="s">
        <v>121</v>
      </c>
      <c r="S80" s="21"/>
      <c r="T80" s="110"/>
      <c r="U80" s="111" t="s">
        <v>41</v>
      </c>
      <c r="X80" s="112">
        <v>0</v>
      </c>
      <c r="Y80" s="112">
        <f>$X$80*$K$80</f>
        <v>0</v>
      </c>
      <c r="Z80" s="112">
        <v>0</v>
      </c>
      <c r="AA80" s="113">
        <f>$Z$80*$K$80</f>
        <v>0</v>
      </c>
      <c r="AR80" s="73" t="s">
        <v>492</v>
      </c>
      <c r="AT80" s="73" t="s">
        <v>117</v>
      </c>
      <c r="AU80" s="73" t="s">
        <v>79</v>
      </c>
      <c r="AY80" s="6" t="s">
        <v>116</v>
      </c>
      <c r="BE80" s="114">
        <f>IF($U$80="základní",$N$80,0)</f>
        <v>0</v>
      </c>
      <c r="BF80" s="114">
        <f>IF($U$80="snížená",$N$80,0)</f>
        <v>0</v>
      </c>
      <c r="BG80" s="114">
        <f>IF($U$80="zákl. přenesená",$N$80,0)</f>
        <v>0</v>
      </c>
      <c r="BH80" s="114">
        <f>IF($U$80="sníž. přenesená",$N$80,0)</f>
        <v>0</v>
      </c>
      <c r="BI80" s="114">
        <f>IF($U$80="nulová",$N$80,0)</f>
        <v>0</v>
      </c>
      <c r="BJ80" s="73" t="s">
        <v>22</v>
      </c>
      <c r="BK80" s="114">
        <f>ROUND($L$80*$K$80,2)</f>
        <v>0</v>
      </c>
      <c r="BL80" s="73" t="s">
        <v>492</v>
      </c>
      <c r="BM80" s="73" t="s">
        <v>498</v>
      </c>
    </row>
    <row r="81" spans="2:47" s="6" customFormat="1" ht="16.5" customHeight="1">
      <c r="B81" s="21"/>
      <c r="F81" s="251" t="s">
        <v>499</v>
      </c>
      <c r="G81" s="145"/>
      <c r="H81" s="145"/>
      <c r="I81" s="145"/>
      <c r="J81" s="145"/>
      <c r="K81" s="145"/>
      <c r="L81" s="145"/>
      <c r="M81" s="145"/>
      <c r="N81" s="145"/>
      <c r="O81" s="145"/>
      <c r="P81" s="145"/>
      <c r="Q81" s="145"/>
      <c r="R81" s="145"/>
      <c r="S81" s="21"/>
      <c r="T81" s="46"/>
      <c r="AA81" s="47"/>
      <c r="AT81" s="6" t="s">
        <v>125</v>
      </c>
      <c r="AU81" s="6" t="s">
        <v>79</v>
      </c>
    </row>
    <row r="82" spans="2:51" s="6" customFormat="1" ht="15.75" customHeight="1">
      <c r="B82" s="115"/>
      <c r="E82" s="116"/>
      <c r="F82" s="263" t="s">
        <v>495</v>
      </c>
      <c r="G82" s="264"/>
      <c r="H82" s="264"/>
      <c r="I82" s="264"/>
      <c r="K82" s="117">
        <v>1</v>
      </c>
      <c r="S82" s="115"/>
      <c r="T82" s="118"/>
      <c r="AA82" s="119"/>
      <c r="AT82" s="116" t="s">
        <v>129</v>
      </c>
      <c r="AU82" s="116" t="s">
        <v>79</v>
      </c>
      <c r="AV82" s="120" t="s">
        <v>79</v>
      </c>
      <c r="AW82" s="120" t="s">
        <v>94</v>
      </c>
      <c r="AX82" s="120" t="s">
        <v>22</v>
      </c>
      <c r="AY82" s="116" t="s">
        <v>116</v>
      </c>
    </row>
    <row r="83" spans="2:63" s="96" customFormat="1" ht="30.75" customHeight="1">
      <c r="B83" s="97"/>
      <c r="D83" s="104" t="s">
        <v>488</v>
      </c>
      <c r="N83" s="256">
        <f>$BK$83</f>
        <v>0</v>
      </c>
      <c r="O83" s="255"/>
      <c r="P83" s="255"/>
      <c r="Q83" s="255"/>
      <c r="S83" s="97"/>
      <c r="T83" s="100"/>
      <c r="W83" s="101">
        <f>SUM($W$84:$W$86)</f>
        <v>0</v>
      </c>
      <c r="Y83" s="101">
        <f>SUM($Y$84:$Y$86)</f>
        <v>0</v>
      </c>
      <c r="AA83" s="102">
        <f>SUM($AA$84:$AA$86)</f>
        <v>0</v>
      </c>
      <c r="AR83" s="99" t="s">
        <v>156</v>
      </c>
      <c r="AT83" s="99" t="s">
        <v>70</v>
      </c>
      <c r="AU83" s="99" t="s">
        <v>22</v>
      </c>
      <c r="AY83" s="99" t="s">
        <v>116</v>
      </c>
      <c r="BK83" s="103">
        <f>SUM($BK$84:$BK$86)</f>
        <v>0</v>
      </c>
    </row>
    <row r="84" spans="2:65" s="6" customFormat="1" ht="15.75" customHeight="1">
      <c r="B84" s="21"/>
      <c r="C84" s="105" t="s">
        <v>144</v>
      </c>
      <c r="D84" s="105" t="s">
        <v>117</v>
      </c>
      <c r="E84" s="106" t="s">
        <v>500</v>
      </c>
      <c r="F84" s="259" t="s">
        <v>501</v>
      </c>
      <c r="G84" s="260"/>
      <c r="H84" s="260"/>
      <c r="I84" s="260"/>
      <c r="J84" s="108" t="s">
        <v>491</v>
      </c>
      <c r="K84" s="109">
        <v>1</v>
      </c>
      <c r="L84" s="261"/>
      <c r="M84" s="260"/>
      <c r="N84" s="262">
        <f>ROUND($L$84*$K$84,2)</f>
        <v>0</v>
      </c>
      <c r="O84" s="260"/>
      <c r="P84" s="260"/>
      <c r="Q84" s="260"/>
      <c r="R84" s="107" t="s">
        <v>121</v>
      </c>
      <c r="S84" s="21"/>
      <c r="T84" s="110"/>
      <c r="U84" s="111" t="s">
        <v>41</v>
      </c>
      <c r="X84" s="112">
        <v>0</v>
      </c>
      <c r="Y84" s="112">
        <f>$X$84*$K$84</f>
        <v>0</v>
      </c>
      <c r="Z84" s="112">
        <v>0</v>
      </c>
      <c r="AA84" s="113">
        <f>$Z$84*$K$84</f>
        <v>0</v>
      </c>
      <c r="AR84" s="73" t="s">
        <v>492</v>
      </c>
      <c r="AT84" s="73" t="s">
        <v>117</v>
      </c>
      <c r="AU84" s="73" t="s">
        <v>79</v>
      </c>
      <c r="AY84" s="6" t="s">
        <v>116</v>
      </c>
      <c r="BE84" s="114">
        <f>IF($U$84="základní",$N$84,0)</f>
        <v>0</v>
      </c>
      <c r="BF84" s="114">
        <f>IF($U$84="snížená",$N$84,0)</f>
        <v>0</v>
      </c>
      <c r="BG84" s="114">
        <f>IF($U$84="zákl. přenesená",$N$84,0)</f>
        <v>0</v>
      </c>
      <c r="BH84" s="114">
        <f>IF($U$84="sníž. přenesená",$N$84,0)</f>
        <v>0</v>
      </c>
      <c r="BI84" s="114">
        <f>IF($U$84="nulová",$N$84,0)</f>
        <v>0</v>
      </c>
      <c r="BJ84" s="73" t="s">
        <v>22</v>
      </c>
      <c r="BK84" s="114">
        <f>ROUND($L$84*$K$84,2)</f>
        <v>0</v>
      </c>
      <c r="BL84" s="73" t="s">
        <v>492</v>
      </c>
      <c r="BM84" s="73" t="s">
        <v>502</v>
      </c>
    </row>
    <row r="85" spans="2:47" s="6" customFormat="1" ht="16.5" customHeight="1">
      <c r="B85" s="21"/>
      <c r="F85" s="251" t="s">
        <v>503</v>
      </c>
      <c r="G85" s="145"/>
      <c r="H85" s="145"/>
      <c r="I85" s="145"/>
      <c r="J85" s="145"/>
      <c r="K85" s="145"/>
      <c r="L85" s="145"/>
      <c r="M85" s="145"/>
      <c r="N85" s="145"/>
      <c r="O85" s="145"/>
      <c r="P85" s="145"/>
      <c r="Q85" s="145"/>
      <c r="R85" s="145"/>
      <c r="S85" s="21"/>
      <c r="T85" s="46"/>
      <c r="AA85" s="47"/>
      <c r="AT85" s="6" t="s">
        <v>125</v>
      </c>
      <c r="AU85" s="6" t="s">
        <v>79</v>
      </c>
    </row>
    <row r="86" spans="2:51" s="6" customFormat="1" ht="15.75" customHeight="1">
      <c r="B86" s="115"/>
      <c r="E86" s="116"/>
      <c r="F86" s="263" t="s">
        <v>495</v>
      </c>
      <c r="G86" s="264"/>
      <c r="H86" s="264"/>
      <c r="I86" s="264"/>
      <c r="K86" s="117">
        <v>1</v>
      </c>
      <c r="S86" s="115"/>
      <c r="T86" s="130"/>
      <c r="U86" s="131"/>
      <c r="V86" s="131"/>
      <c r="W86" s="131"/>
      <c r="X86" s="131"/>
      <c r="Y86" s="131"/>
      <c r="Z86" s="131"/>
      <c r="AA86" s="132"/>
      <c r="AT86" s="116" t="s">
        <v>129</v>
      </c>
      <c r="AU86" s="116" t="s">
        <v>79</v>
      </c>
      <c r="AV86" s="120" t="s">
        <v>79</v>
      </c>
      <c r="AW86" s="120" t="s">
        <v>94</v>
      </c>
      <c r="AX86" s="120" t="s">
        <v>22</v>
      </c>
      <c r="AY86" s="116" t="s">
        <v>116</v>
      </c>
    </row>
    <row r="87" spans="2:19" s="6" customFormat="1" ht="7.5" customHeight="1">
      <c r="B87" s="35"/>
      <c r="C87" s="36"/>
      <c r="D87" s="36"/>
      <c r="E87" s="36"/>
      <c r="F87" s="36"/>
      <c r="G87" s="36"/>
      <c r="H87" s="36"/>
      <c r="I87" s="36"/>
      <c r="J87" s="36"/>
      <c r="K87" s="36"/>
      <c r="L87" s="36"/>
      <c r="M87" s="36"/>
      <c r="N87" s="36"/>
      <c r="O87" s="36"/>
      <c r="P87" s="36"/>
      <c r="Q87" s="36"/>
      <c r="R87" s="36"/>
      <c r="S87" s="21"/>
    </row>
    <row r="287" s="2" customFormat="1" ht="14.25" customHeight="1"/>
  </sheetData>
  <mergeCells count="66">
    <mergeCell ref="C2:R2"/>
    <mergeCell ref="C4:R4"/>
    <mergeCell ref="F6:Q6"/>
    <mergeCell ref="F7:Q7"/>
    <mergeCell ref="O10:P10"/>
    <mergeCell ref="O12:P12"/>
    <mergeCell ref="O13:P13"/>
    <mergeCell ref="O15:P15"/>
    <mergeCell ref="O16:P16"/>
    <mergeCell ref="O18:P18"/>
    <mergeCell ref="O19:P19"/>
    <mergeCell ref="E22:P22"/>
    <mergeCell ref="M25:P25"/>
    <mergeCell ref="H27:J27"/>
    <mergeCell ref="M27:P27"/>
    <mergeCell ref="H28:J28"/>
    <mergeCell ref="M28:P28"/>
    <mergeCell ref="H29:J29"/>
    <mergeCell ref="M29:P29"/>
    <mergeCell ref="H30:J30"/>
    <mergeCell ref="M30:P30"/>
    <mergeCell ref="H31:J31"/>
    <mergeCell ref="M31:P31"/>
    <mergeCell ref="L33:P33"/>
    <mergeCell ref="C39:R39"/>
    <mergeCell ref="F41:Q41"/>
    <mergeCell ref="F42:Q42"/>
    <mergeCell ref="M44:P44"/>
    <mergeCell ref="M46:Q46"/>
    <mergeCell ref="C49:G49"/>
    <mergeCell ref="N49:Q49"/>
    <mergeCell ref="N51:Q51"/>
    <mergeCell ref="N52:Q52"/>
    <mergeCell ref="N53:Q53"/>
    <mergeCell ref="N54:Q54"/>
    <mergeCell ref="N55:Q55"/>
    <mergeCell ref="C62:R62"/>
    <mergeCell ref="F64:Q64"/>
    <mergeCell ref="F65:Q65"/>
    <mergeCell ref="M67:P67"/>
    <mergeCell ref="M69:Q69"/>
    <mergeCell ref="F72:I72"/>
    <mergeCell ref="L72:M72"/>
    <mergeCell ref="N72:Q72"/>
    <mergeCell ref="F76:I76"/>
    <mergeCell ref="L76:M76"/>
    <mergeCell ref="N76:Q76"/>
    <mergeCell ref="F77:R77"/>
    <mergeCell ref="F78:I78"/>
    <mergeCell ref="F80:I80"/>
    <mergeCell ref="L80:M80"/>
    <mergeCell ref="N80:Q80"/>
    <mergeCell ref="F82:I82"/>
    <mergeCell ref="F84:I84"/>
    <mergeCell ref="L84:M84"/>
    <mergeCell ref="N84:Q84"/>
    <mergeCell ref="H1:K1"/>
    <mergeCell ref="S2:AC2"/>
    <mergeCell ref="F85:R85"/>
    <mergeCell ref="F86:I86"/>
    <mergeCell ref="N73:Q73"/>
    <mergeCell ref="N74:Q74"/>
    <mergeCell ref="N75:Q75"/>
    <mergeCell ref="N79:Q79"/>
    <mergeCell ref="N83:Q83"/>
    <mergeCell ref="F81:R81"/>
  </mergeCells>
  <hyperlinks>
    <hyperlink ref="F1:G1" location="C2" tooltip="Krycí list soupisu" display="1) Krycí list soupisu"/>
    <hyperlink ref="H1:K1" location="C49" tooltip="Rekapitulace" display="2) Rekapitulace"/>
    <hyperlink ref="L1:M1" location="C72"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D10" sqref="D10:J10"/>
    </sheetView>
  </sheetViews>
  <sheetFormatPr defaultColWidth="9.33203125" defaultRowHeight="13.5"/>
  <cols>
    <col min="1" max="1" width="8.33203125" style="159" customWidth="1"/>
    <col min="2" max="2" width="1.66796875" style="159" customWidth="1"/>
    <col min="3" max="4" width="5" style="159" customWidth="1"/>
    <col min="5" max="5" width="11.66015625" style="159" customWidth="1"/>
    <col min="6" max="6" width="9.16015625" style="159" customWidth="1"/>
    <col min="7" max="7" width="5" style="159" customWidth="1"/>
    <col min="8" max="8" width="77.83203125" style="159" customWidth="1"/>
    <col min="9" max="10" width="20" style="159" customWidth="1"/>
    <col min="11" max="11" width="1.66796875" style="159" customWidth="1"/>
    <col min="12" max="16384" width="9.33203125" style="159" customWidth="1"/>
  </cols>
  <sheetData>
    <row r="1" ht="37.5" customHeight="1"/>
    <row r="2" spans="2:11" ht="7.5" customHeight="1">
      <c r="B2" s="160"/>
      <c r="C2" s="161"/>
      <c r="D2" s="161"/>
      <c r="E2" s="161"/>
      <c r="F2" s="161"/>
      <c r="G2" s="161"/>
      <c r="H2" s="161"/>
      <c r="I2" s="161"/>
      <c r="J2" s="161"/>
      <c r="K2" s="162"/>
    </row>
    <row r="3" spans="2:11" s="165" customFormat="1" ht="45" customHeight="1">
      <c r="B3" s="163"/>
      <c r="C3" s="277" t="s">
        <v>511</v>
      </c>
      <c r="D3" s="277"/>
      <c r="E3" s="277"/>
      <c r="F3" s="277"/>
      <c r="G3" s="277"/>
      <c r="H3" s="277"/>
      <c r="I3" s="277"/>
      <c r="J3" s="277"/>
      <c r="K3" s="164"/>
    </row>
    <row r="4" spans="2:11" ht="25.5" customHeight="1">
      <c r="B4" s="166"/>
      <c r="C4" s="278" t="s">
        <v>512</v>
      </c>
      <c r="D4" s="278"/>
      <c r="E4" s="278"/>
      <c r="F4" s="278"/>
      <c r="G4" s="278"/>
      <c r="H4" s="278"/>
      <c r="I4" s="278"/>
      <c r="J4" s="278"/>
      <c r="K4" s="167"/>
    </row>
    <row r="5" spans="2:11" ht="5.25" customHeight="1">
      <c r="B5" s="166"/>
      <c r="C5" s="168"/>
      <c r="D5" s="168"/>
      <c r="E5" s="168"/>
      <c r="F5" s="168"/>
      <c r="G5" s="168"/>
      <c r="H5" s="168"/>
      <c r="I5" s="168"/>
      <c r="J5" s="168"/>
      <c r="K5" s="167"/>
    </row>
    <row r="6" spans="2:11" ht="15" customHeight="1">
      <c r="B6" s="166"/>
      <c r="C6" s="276" t="s">
        <v>513</v>
      </c>
      <c r="D6" s="276"/>
      <c r="E6" s="276"/>
      <c r="F6" s="276"/>
      <c r="G6" s="276"/>
      <c r="H6" s="276"/>
      <c r="I6" s="276"/>
      <c r="J6" s="276"/>
      <c r="K6" s="167"/>
    </row>
    <row r="7" spans="2:11" ht="15" customHeight="1">
      <c r="B7" s="170"/>
      <c r="C7" s="276" t="s">
        <v>514</v>
      </c>
      <c r="D7" s="276"/>
      <c r="E7" s="276"/>
      <c r="F7" s="276"/>
      <c r="G7" s="276"/>
      <c r="H7" s="276"/>
      <c r="I7" s="276"/>
      <c r="J7" s="276"/>
      <c r="K7" s="167"/>
    </row>
    <row r="8" spans="2:11" ht="12.75" customHeight="1">
      <c r="B8" s="170"/>
      <c r="C8" s="169"/>
      <c r="D8" s="169"/>
      <c r="E8" s="169"/>
      <c r="F8" s="169"/>
      <c r="G8" s="169"/>
      <c r="H8" s="169"/>
      <c r="I8" s="169"/>
      <c r="J8" s="169"/>
      <c r="K8" s="167"/>
    </row>
    <row r="9" spans="2:11" ht="15" customHeight="1">
      <c r="B9" s="170"/>
      <c r="C9" s="276" t="s">
        <v>669</v>
      </c>
      <c r="D9" s="276"/>
      <c r="E9" s="276"/>
      <c r="F9" s="276"/>
      <c r="G9" s="276"/>
      <c r="H9" s="276"/>
      <c r="I9" s="276"/>
      <c r="J9" s="276"/>
      <c r="K9" s="167"/>
    </row>
    <row r="10" spans="2:11" ht="15" customHeight="1">
      <c r="B10" s="170"/>
      <c r="C10" s="169"/>
      <c r="D10" s="276" t="s">
        <v>670</v>
      </c>
      <c r="E10" s="276"/>
      <c r="F10" s="276"/>
      <c r="G10" s="276"/>
      <c r="H10" s="276"/>
      <c r="I10" s="276"/>
      <c r="J10" s="276"/>
      <c r="K10" s="167"/>
    </row>
    <row r="11" spans="2:11" ht="15" customHeight="1">
      <c r="B11" s="170"/>
      <c r="C11" s="171"/>
      <c r="D11" s="276" t="s">
        <v>515</v>
      </c>
      <c r="E11" s="276"/>
      <c r="F11" s="276"/>
      <c r="G11" s="276"/>
      <c r="H11" s="276"/>
      <c r="I11" s="276"/>
      <c r="J11" s="276"/>
      <c r="K11" s="167"/>
    </row>
    <row r="12" spans="2:11" ht="12.75" customHeight="1">
      <c r="B12" s="170"/>
      <c r="C12" s="171"/>
      <c r="D12" s="171"/>
      <c r="E12" s="171"/>
      <c r="F12" s="171"/>
      <c r="G12" s="171"/>
      <c r="H12" s="171"/>
      <c r="I12" s="171"/>
      <c r="J12" s="171"/>
      <c r="K12" s="167"/>
    </row>
    <row r="13" spans="2:11" ht="15" customHeight="1">
      <c r="B13" s="170"/>
      <c r="C13" s="171"/>
      <c r="D13" s="276" t="s">
        <v>671</v>
      </c>
      <c r="E13" s="276"/>
      <c r="F13" s="276"/>
      <c r="G13" s="276"/>
      <c r="H13" s="276"/>
      <c r="I13" s="276"/>
      <c r="J13" s="276"/>
      <c r="K13" s="167"/>
    </row>
    <row r="14" spans="2:11" ht="15" customHeight="1">
      <c r="B14" s="170"/>
      <c r="C14" s="171"/>
      <c r="D14" s="276" t="s">
        <v>516</v>
      </c>
      <c r="E14" s="276"/>
      <c r="F14" s="276"/>
      <c r="G14" s="276"/>
      <c r="H14" s="276"/>
      <c r="I14" s="276"/>
      <c r="J14" s="276"/>
      <c r="K14" s="167"/>
    </row>
    <row r="15" spans="2:11" ht="15" customHeight="1">
      <c r="B15" s="170"/>
      <c r="C15" s="171"/>
      <c r="D15" s="276" t="s">
        <v>517</v>
      </c>
      <c r="E15" s="276"/>
      <c r="F15" s="276"/>
      <c r="G15" s="276"/>
      <c r="H15" s="276"/>
      <c r="I15" s="276"/>
      <c r="J15" s="276"/>
      <c r="K15" s="167"/>
    </row>
    <row r="16" spans="2:11" ht="15" customHeight="1">
      <c r="B16" s="170"/>
      <c r="C16" s="171"/>
      <c r="D16" s="171"/>
      <c r="E16" s="172" t="s">
        <v>77</v>
      </c>
      <c r="F16" s="276" t="s">
        <v>518</v>
      </c>
      <c r="G16" s="276"/>
      <c r="H16" s="276"/>
      <c r="I16" s="276"/>
      <c r="J16" s="276"/>
      <c r="K16" s="167"/>
    </row>
    <row r="17" spans="2:11" ht="15" customHeight="1">
      <c r="B17" s="170"/>
      <c r="C17" s="171"/>
      <c r="D17" s="171"/>
      <c r="E17" s="172" t="s">
        <v>519</v>
      </c>
      <c r="F17" s="276" t="s">
        <v>520</v>
      </c>
      <c r="G17" s="276"/>
      <c r="H17" s="276"/>
      <c r="I17" s="276"/>
      <c r="J17" s="276"/>
      <c r="K17" s="167"/>
    </row>
    <row r="18" spans="2:11" ht="15" customHeight="1">
      <c r="B18" s="170"/>
      <c r="C18" s="171"/>
      <c r="D18" s="171"/>
      <c r="E18" s="172" t="s">
        <v>521</v>
      </c>
      <c r="F18" s="276" t="s">
        <v>522</v>
      </c>
      <c r="G18" s="276"/>
      <c r="H18" s="276"/>
      <c r="I18" s="276"/>
      <c r="J18" s="276"/>
      <c r="K18" s="167"/>
    </row>
    <row r="19" spans="2:11" ht="15" customHeight="1">
      <c r="B19" s="170"/>
      <c r="C19" s="171"/>
      <c r="D19" s="171"/>
      <c r="E19" s="172" t="s">
        <v>523</v>
      </c>
      <c r="F19" s="276" t="s">
        <v>524</v>
      </c>
      <c r="G19" s="276"/>
      <c r="H19" s="276"/>
      <c r="I19" s="276"/>
      <c r="J19" s="276"/>
      <c r="K19" s="167"/>
    </row>
    <row r="20" spans="2:11" ht="15" customHeight="1">
      <c r="B20" s="170"/>
      <c r="C20" s="171"/>
      <c r="D20" s="171"/>
      <c r="E20" s="172" t="s">
        <v>525</v>
      </c>
      <c r="F20" s="276" t="s">
        <v>526</v>
      </c>
      <c r="G20" s="276"/>
      <c r="H20" s="276"/>
      <c r="I20" s="276"/>
      <c r="J20" s="276"/>
      <c r="K20" s="167"/>
    </row>
    <row r="21" spans="2:11" ht="15" customHeight="1">
      <c r="B21" s="170"/>
      <c r="C21" s="171"/>
      <c r="D21" s="171"/>
      <c r="E21" s="172" t="s">
        <v>527</v>
      </c>
      <c r="F21" s="276" t="s">
        <v>528</v>
      </c>
      <c r="G21" s="276"/>
      <c r="H21" s="276"/>
      <c r="I21" s="276"/>
      <c r="J21" s="276"/>
      <c r="K21" s="167"/>
    </row>
    <row r="22" spans="2:11" ht="12.75" customHeight="1">
      <c r="B22" s="170"/>
      <c r="C22" s="171"/>
      <c r="D22" s="171"/>
      <c r="E22" s="171"/>
      <c r="F22" s="171"/>
      <c r="G22" s="171"/>
      <c r="H22" s="171"/>
      <c r="I22" s="171"/>
      <c r="J22" s="171"/>
      <c r="K22" s="167"/>
    </row>
    <row r="23" spans="2:11" ht="15" customHeight="1">
      <c r="B23" s="170"/>
      <c r="C23" s="276" t="s">
        <v>672</v>
      </c>
      <c r="D23" s="276"/>
      <c r="E23" s="276"/>
      <c r="F23" s="276"/>
      <c r="G23" s="276"/>
      <c r="H23" s="276"/>
      <c r="I23" s="276"/>
      <c r="J23" s="276"/>
      <c r="K23" s="167"/>
    </row>
    <row r="24" spans="2:11" ht="15" customHeight="1">
      <c r="B24" s="170"/>
      <c r="C24" s="276" t="s">
        <v>529</v>
      </c>
      <c r="D24" s="276"/>
      <c r="E24" s="276"/>
      <c r="F24" s="276"/>
      <c r="G24" s="276"/>
      <c r="H24" s="276"/>
      <c r="I24" s="276"/>
      <c r="J24" s="276"/>
      <c r="K24" s="167"/>
    </row>
    <row r="25" spans="2:11" ht="15" customHeight="1">
      <c r="B25" s="170"/>
      <c r="C25" s="169"/>
      <c r="D25" s="276" t="s">
        <v>673</v>
      </c>
      <c r="E25" s="276"/>
      <c r="F25" s="276"/>
      <c r="G25" s="276"/>
      <c r="H25" s="276"/>
      <c r="I25" s="276"/>
      <c r="J25" s="276"/>
      <c r="K25" s="167"/>
    </row>
    <row r="26" spans="2:11" ht="15" customHeight="1">
      <c r="B26" s="170"/>
      <c r="C26" s="171"/>
      <c r="D26" s="276" t="s">
        <v>530</v>
      </c>
      <c r="E26" s="276"/>
      <c r="F26" s="276"/>
      <c r="G26" s="276"/>
      <c r="H26" s="276"/>
      <c r="I26" s="276"/>
      <c r="J26" s="276"/>
      <c r="K26" s="167"/>
    </row>
    <row r="27" spans="2:11" ht="12.75" customHeight="1">
      <c r="B27" s="170"/>
      <c r="C27" s="171"/>
      <c r="D27" s="171"/>
      <c r="E27" s="171"/>
      <c r="F27" s="171"/>
      <c r="G27" s="171"/>
      <c r="H27" s="171"/>
      <c r="I27" s="171"/>
      <c r="J27" s="171"/>
      <c r="K27" s="167"/>
    </row>
    <row r="28" spans="2:11" ht="15" customHeight="1">
      <c r="B28" s="170"/>
      <c r="C28" s="171"/>
      <c r="D28" s="276" t="s">
        <v>674</v>
      </c>
      <c r="E28" s="276"/>
      <c r="F28" s="276"/>
      <c r="G28" s="276"/>
      <c r="H28" s="276"/>
      <c r="I28" s="276"/>
      <c r="J28" s="276"/>
      <c r="K28" s="167"/>
    </row>
    <row r="29" spans="2:11" ht="15" customHeight="1">
      <c r="B29" s="170"/>
      <c r="C29" s="171"/>
      <c r="D29" s="276" t="s">
        <v>531</v>
      </c>
      <c r="E29" s="276"/>
      <c r="F29" s="276"/>
      <c r="G29" s="276"/>
      <c r="H29" s="276"/>
      <c r="I29" s="276"/>
      <c r="J29" s="276"/>
      <c r="K29" s="167"/>
    </row>
    <row r="30" spans="2:11" ht="12.75" customHeight="1">
      <c r="B30" s="170"/>
      <c r="C30" s="171"/>
      <c r="D30" s="171"/>
      <c r="E30" s="171"/>
      <c r="F30" s="171"/>
      <c r="G30" s="171"/>
      <c r="H30" s="171"/>
      <c r="I30" s="171"/>
      <c r="J30" s="171"/>
      <c r="K30" s="167"/>
    </row>
    <row r="31" spans="2:11" ht="15" customHeight="1">
      <c r="B31" s="170"/>
      <c r="C31" s="171"/>
      <c r="D31" s="276" t="s">
        <v>675</v>
      </c>
      <c r="E31" s="276"/>
      <c r="F31" s="276"/>
      <c r="G31" s="276"/>
      <c r="H31" s="276"/>
      <c r="I31" s="276"/>
      <c r="J31" s="276"/>
      <c r="K31" s="167"/>
    </row>
    <row r="32" spans="2:11" ht="15" customHeight="1">
      <c r="B32" s="170"/>
      <c r="C32" s="171"/>
      <c r="D32" s="276" t="s">
        <v>532</v>
      </c>
      <c r="E32" s="276"/>
      <c r="F32" s="276"/>
      <c r="G32" s="276"/>
      <c r="H32" s="276"/>
      <c r="I32" s="276"/>
      <c r="J32" s="276"/>
      <c r="K32" s="167"/>
    </row>
    <row r="33" spans="2:11" ht="15" customHeight="1">
      <c r="B33" s="170"/>
      <c r="C33" s="171"/>
      <c r="D33" s="276" t="s">
        <v>533</v>
      </c>
      <c r="E33" s="276"/>
      <c r="F33" s="276"/>
      <c r="G33" s="276"/>
      <c r="H33" s="276"/>
      <c r="I33" s="276"/>
      <c r="J33" s="276"/>
      <c r="K33" s="167"/>
    </row>
    <row r="34" spans="2:11" ht="15" customHeight="1">
      <c r="B34" s="170"/>
      <c r="C34" s="171"/>
      <c r="D34" s="169"/>
      <c r="E34" s="173" t="s">
        <v>102</v>
      </c>
      <c r="F34" s="169"/>
      <c r="G34" s="276" t="s">
        <v>534</v>
      </c>
      <c r="H34" s="276"/>
      <c r="I34" s="276"/>
      <c r="J34" s="276"/>
      <c r="K34" s="167"/>
    </row>
    <row r="35" spans="2:11" ht="15" customHeight="1">
      <c r="B35" s="170"/>
      <c r="C35" s="171"/>
      <c r="D35" s="169"/>
      <c r="E35" s="173" t="s">
        <v>535</v>
      </c>
      <c r="F35" s="169"/>
      <c r="G35" s="276" t="s">
        <v>536</v>
      </c>
      <c r="H35" s="276"/>
      <c r="I35" s="276"/>
      <c r="J35" s="276"/>
      <c r="K35" s="167"/>
    </row>
    <row r="36" spans="2:11" ht="15" customHeight="1">
      <c r="B36" s="170"/>
      <c r="C36" s="171"/>
      <c r="D36" s="169"/>
      <c r="E36" s="173" t="s">
        <v>52</v>
      </c>
      <c r="F36" s="169"/>
      <c r="G36" s="276" t="s">
        <v>537</v>
      </c>
      <c r="H36" s="276"/>
      <c r="I36" s="276"/>
      <c r="J36" s="276"/>
      <c r="K36" s="167"/>
    </row>
    <row r="37" spans="2:11" ht="15" customHeight="1">
      <c r="B37" s="170"/>
      <c r="C37" s="171"/>
      <c r="D37" s="169"/>
      <c r="E37" s="173" t="s">
        <v>103</v>
      </c>
      <c r="F37" s="169"/>
      <c r="G37" s="276" t="s">
        <v>538</v>
      </c>
      <c r="H37" s="276"/>
      <c r="I37" s="276"/>
      <c r="J37" s="276"/>
      <c r="K37" s="167"/>
    </row>
    <row r="38" spans="2:11" ht="15" customHeight="1">
      <c r="B38" s="170"/>
      <c r="C38" s="171"/>
      <c r="D38" s="169"/>
      <c r="E38" s="173" t="s">
        <v>104</v>
      </c>
      <c r="F38" s="169"/>
      <c r="G38" s="276" t="s">
        <v>539</v>
      </c>
      <c r="H38" s="276"/>
      <c r="I38" s="276"/>
      <c r="J38" s="276"/>
      <c r="K38" s="167"/>
    </row>
    <row r="39" spans="2:11" ht="15" customHeight="1">
      <c r="B39" s="170"/>
      <c r="C39" s="171"/>
      <c r="D39" s="169"/>
      <c r="E39" s="173" t="s">
        <v>105</v>
      </c>
      <c r="F39" s="169"/>
      <c r="G39" s="276" t="s">
        <v>540</v>
      </c>
      <c r="H39" s="276"/>
      <c r="I39" s="276"/>
      <c r="J39" s="276"/>
      <c r="K39" s="167"/>
    </row>
    <row r="40" spans="2:11" ht="15" customHeight="1">
      <c r="B40" s="170"/>
      <c r="C40" s="171"/>
      <c r="D40" s="169"/>
      <c r="E40" s="173" t="s">
        <v>541</v>
      </c>
      <c r="F40" s="169"/>
      <c r="G40" s="276" t="s">
        <v>542</v>
      </c>
      <c r="H40" s="276"/>
      <c r="I40" s="276"/>
      <c r="J40" s="276"/>
      <c r="K40" s="167"/>
    </row>
    <row r="41" spans="2:11" ht="15" customHeight="1">
      <c r="B41" s="170"/>
      <c r="C41" s="171"/>
      <c r="D41" s="169"/>
      <c r="E41" s="173"/>
      <c r="F41" s="169"/>
      <c r="G41" s="276" t="s">
        <v>543</v>
      </c>
      <c r="H41" s="276"/>
      <c r="I41" s="276"/>
      <c r="J41" s="276"/>
      <c r="K41" s="167"/>
    </row>
    <row r="42" spans="2:11" ht="15" customHeight="1">
      <c r="B42" s="170"/>
      <c r="C42" s="171"/>
      <c r="D42" s="169"/>
      <c r="E42" s="173" t="s">
        <v>544</v>
      </c>
      <c r="F42" s="169"/>
      <c r="G42" s="276" t="s">
        <v>545</v>
      </c>
      <c r="H42" s="276"/>
      <c r="I42" s="276"/>
      <c r="J42" s="276"/>
      <c r="K42" s="167"/>
    </row>
    <row r="43" spans="2:11" ht="15" customHeight="1">
      <c r="B43" s="170"/>
      <c r="C43" s="171"/>
      <c r="D43" s="169"/>
      <c r="E43" s="173" t="s">
        <v>108</v>
      </c>
      <c r="F43" s="169"/>
      <c r="G43" s="276" t="s">
        <v>546</v>
      </c>
      <c r="H43" s="276"/>
      <c r="I43" s="276"/>
      <c r="J43" s="276"/>
      <c r="K43" s="167"/>
    </row>
    <row r="44" spans="2:11" ht="12.75" customHeight="1">
      <c r="B44" s="170"/>
      <c r="C44" s="171"/>
      <c r="D44" s="169"/>
      <c r="E44" s="169"/>
      <c r="F44" s="169"/>
      <c r="G44" s="169"/>
      <c r="H44" s="169"/>
      <c r="I44" s="169"/>
      <c r="J44" s="169"/>
      <c r="K44" s="167"/>
    </row>
    <row r="45" spans="2:11" ht="15" customHeight="1">
      <c r="B45" s="170"/>
      <c r="C45" s="171"/>
      <c r="D45" s="276" t="s">
        <v>547</v>
      </c>
      <c r="E45" s="276"/>
      <c r="F45" s="276"/>
      <c r="G45" s="276"/>
      <c r="H45" s="276"/>
      <c r="I45" s="276"/>
      <c r="J45" s="276"/>
      <c r="K45" s="167"/>
    </row>
    <row r="46" spans="2:11" ht="15" customHeight="1">
      <c r="B46" s="170"/>
      <c r="C46" s="171"/>
      <c r="D46" s="171"/>
      <c r="E46" s="276" t="s">
        <v>548</v>
      </c>
      <c r="F46" s="276"/>
      <c r="G46" s="276"/>
      <c r="H46" s="276"/>
      <c r="I46" s="276"/>
      <c r="J46" s="276"/>
      <c r="K46" s="167"/>
    </row>
    <row r="47" spans="2:11" ht="15" customHeight="1">
      <c r="B47" s="170"/>
      <c r="C47" s="171"/>
      <c r="D47" s="171"/>
      <c r="E47" s="276" t="s">
        <v>549</v>
      </c>
      <c r="F47" s="276"/>
      <c r="G47" s="276"/>
      <c r="H47" s="276"/>
      <c r="I47" s="276"/>
      <c r="J47" s="276"/>
      <c r="K47" s="167"/>
    </row>
    <row r="48" spans="2:11" ht="15" customHeight="1">
      <c r="B48" s="170"/>
      <c r="C48" s="171"/>
      <c r="D48" s="171"/>
      <c r="E48" s="276" t="s">
        <v>550</v>
      </c>
      <c r="F48" s="276"/>
      <c r="G48" s="276"/>
      <c r="H48" s="276"/>
      <c r="I48" s="276"/>
      <c r="J48" s="276"/>
      <c r="K48" s="167"/>
    </row>
    <row r="49" spans="2:11" ht="15" customHeight="1">
      <c r="B49" s="170"/>
      <c r="C49" s="171"/>
      <c r="D49" s="276" t="s">
        <v>551</v>
      </c>
      <c r="E49" s="276"/>
      <c r="F49" s="276"/>
      <c r="G49" s="276"/>
      <c r="H49" s="276"/>
      <c r="I49" s="276"/>
      <c r="J49" s="276"/>
      <c r="K49" s="167"/>
    </row>
    <row r="50" spans="2:11" ht="25.5" customHeight="1">
      <c r="B50" s="166"/>
      <c r="C50" s="278" t="s">
        <v>552</v>
      </c>
      <c r="D50" s="278"/>
      <c r="E50" s="278"/>
      <c r="F50" s="278"/>
      <c r="G50" s="278"/>
      <c r="H50" s="278"/>
      <c r="I50" s="278"/>
      <c r="J50" s="278"/>
      <c r="K50" s="167"/>
    </row>
    <row r="51" spans="2:11" ht="5.25" customHeight="1">
      <c r="B51" s="166"/>
      <c r="C51" s="168"/>
      <c r="D51" s="168"/>
      <c r="E51" s="168"/>
      <c r="F51" s="168"/>
      <c r="G51" s="168"/>
      <c r="H51" s="168"/>
      <c r="I51" s="168"/>
      <c r="J51" s="168"/>
      <c r="K51" s="167"/>
    </row>
    <row r="52" spans="2:11" ht="15" customHeight="1">
      <c r="B52" s="166"/>
      <c r="C52" s="276" t="s">
        <v>553</v>
      </c>
      <c r="D52" s="276"/>
      <c r="E52" s="276"/>
      <c r="F52" s="276"/>
      <c r="G52" s="276"/>
      <c r="H52" s="276"/>
      <c r="I52" s="276"/>
      <c r="J52" s="276"/>
      <c r="K52" s="167"/>
    </row>
    <row r="53" spans="2:11" ht="15" customHeight="1">
      <c r="B53" s="166"/>
      <c r="C53" s="276" t="s">
        <v>554</v>
      </c>
      <c r="D53" s="276"/>
      <c r="E53" s="276"/>
      <c r="F53" s="276"/>
      <c r="G53" s="276"/>
      <c r="H53" s="276"/>
      <c r="I53" s="276"/>
      <c r="J53" s="276"/>
      <c r="K53" s="167"/>
    </row>
    <row r="54" spans="2:11" ht="12.75" customHeight="1">
      <c r="B54" s="166"/>
      <c r="C54" s="169"/>
      <c r="D54" s="169"/>
      <c r="E54" s="169"/>
      <c r="F54" s="169"/>
      <c r="G54" s="169"/>
      <c r="H54" s="169"/>
      <c r="I54" s="169"/>
      <c r="J54" s="169"/>
      <c r="K54" s="167"/>
    </row>
    <row r="55" spans="2:11" ht="15" customHeight="1">
      <c r="B55" s="166"/>
      <c r="C55" s="276" t="s">
        <v>555</v>
      </c>
      <c r="D55" s="276"/>
      <c r="E55" s="276"/>
      <c r="F55" s="276"/>
      <c r="G55" s="276"/>
      <c r="H55" s="276"/>
      <c r="I55" s="276"/>
      <c r="J55" s="276"/>
      <c r="K55" s="167"/>
    </row>
    <row r="56" spans="2:11" ht="15" customHeight="1">
      <c r="B56" s="166"/>
      <c r="C56" s="171"/>
      <c r="D56" s="276" t="s">
        <v>556</v>
      </c>
      <c r="E56" s="276"/>
      <c r="F56" s="276"/>
      <c r="G56" s="276"/>
      <c r="H56" s="276"/>
      <c r="I56" s="276"/>
      <c r="J56" s="276"/>
      <c r="K56" s="167"/>
    </row>
    <row r="57" spans="2:11" ht="15" customHeight="1">
      <c r="B57" s="166"/>
      <c r="C57" s="171"/>
      <c r="D57" s="276" t="s">
        <v>557</v>
      </c>
      <c r="E57" s="276"/>
      <c r="F57" s="276"/>
      <c r="G57" s="276"/>
      <c r="H57" s="276"/>
      <c r="I57" s="276"/>
      <c r="J57" s="276"/>
      <c r="K57" s="167"/>
    </row>
    <row r="58" spans="2:11" ht="15" customHeight="1">
      <c r="B58" s="166"/>
      <c r="C58" s="171"/>
      <c r="D58" s="276" t="s">
        <v>558</v>
      </c>
      <c r="E58" s="276"/>
      <c r="F58" s="276"/>
      <c r="G58" s="276"/>
      <c r="H58" s="276"/>
      <c r="I58" s="276"/>
      <c r="J58" s="276"/>
      <c r="K58" s="167"/>
    </row>
    <row r="59" spans="2:11" ht="15" customHeight="1">
      <c r="B59" s="166"/>
      <c r="C59" s="171"/>
      <c r="D59" s="276" t="s">
        <v>559</v>
      </c>
      <c r="E59" s="276"/>
      <c r="F59" s="276"/>
      <c r="G59" s="276"/>
      <c r="H59" s="276"/>
      <c r="I59" s="276"/>
      <c r="J59" s="276"/>
      <c r="K59" s="167"/>
    </row>
    <row r="60" spans="2:11" ht="15" customHeight="1">
      <c r="B60" s="166"/>
      <c r="C60" s="171"/>
      <c r="D60" s="279" t="s">
        <v>560</v>
      </c>
      <c r="E60" s="279"/>
      <c r="F60" s="279"/>
      <c r="G60" s="279"/>
      <c r="H60" s="279"/>
      <c r="I60" s="279"/>
      <c r="J60" s="279"/>
      <c r="K60" s="167"/>
    </row>
    <row r="61" spans="2:11" ht="15" customHeight="1">
      <c r="B61" s="166"/>
      <c r="C61" s="171"/>
      <c r="D61" s="276" t="s">
        <v>561</v>
      </c>
      <c r="E61" s="276"/>
      <c r="F61" s="276"/>
      <c r="G61" s="276"/>
      <c r="H61" s="276"/>
      <c r="I61" s="276"/>
      <c r="J61" s="276"/>
      <c r="K61" s="167"/>
    </row>
    <row r="62" spans="2:11" ht="12.75" customHeight="1">
      <c r="B62" s="166"/>
      <c r="C62" s="171"/>
      <c r="D62" s="171"/>
      <c r="E62" s="174"/>
      <c r="F62" s="171"/>
      <c r="G62" s="171"/>
      <c r="H62" s="171"/>
      <c r="I62" s="171"/>
      <c r="J62" s="171"/>
      <c r="K62" s="167"/>
    </row>
    <row r="63" spans="2:11" ht="15" customHeight="1">
      <c r="B63" s="166"/>
      <c r="C63" s="171"/>
      <c r="D63" s="276" t="s">
        <v>562</v>
      </c>
      <c r="E63" s="276"/>
      <c r="F63" s="276"/>
      <c r="G63" s="276"/>
      <c r="H63" s="276"/>
      <c r="I63" s="276"/>
      <c r="J63" s="276"/>
      <c r="K63" s="167"/>
    </row>
    <row r="64" spans="2:11" ht="15" customHeight="1">
      <c r="B64" s="166"/>
      <c r="C64" s="171"/>
      <c r="D64" s="279" t="s">
        <v>563</v>
      </c>
      <c r="E64" s="279"/>
      <c r="F64" s="279"/>
      <c r="G64" s="279"/>
      <c r="H64" s="279"/>
      <c r="I64" s="279"/>
      <c r="J64" s="279"/>
      <c r="K64" s="167"/>
    </row>
    <row r="65" spans="2:11" ht="15" customHeight="1">
      <c r="B65" s="166"/>
      <c r="C65" s="171"/>
      <c r="D65" s="276" t="s">
        <v>564</v>
      </c>
      <c r="E65" s="276"/>
      <c r="F65" s="276"/>
      <c r="G65" s="276"/>
      <c r="H65" s="276"/>
      <c r="I65" s="276"/>
      <c r="J65" s="276"/>
      <c r="K65" s="167"/>
    </row>
    <row r="66" spans="2:11" ht="15" customHeight="1">
      <c r="B66" s="166"/>
      <c r="C66" s="171"/>
      <c r="D66" s="276" t="s">
        <v>565</v>
      </c>
      <c r="E66" s="276"/>
      <c r="F66" s="276"/>
      <c r="G66" s="276"/>
      <c r="H66" s="276"/>
      <c r="I66" s="276"/>
      <c r="J66" s="276"/>
      <c r="K66" s="167"/>
    </row>
    <row r="67" spans="2:11" ht="15" customHeight="1">
      <c r="B67" s="166"/>
      <c r="C67" s="171"/>
      <c r="D67" s="276" t="s">
        <v>566</v>
      </c>
      <c r="E67" s="276"/>
      <c r="F67" s="276"/>
      <c r="G67" s="276"/>
      <c r="H67" s="276"/>
      <c r="I67" s="276"/>
      <c r="J67" s="276"/>
      <c r="K67" s="167"/>
    </row>
    <row r="68" spans="2:11" ht="15" customHeight="1">
      <c r="B68" s="166"/>
      <c r="C68" s="171"/>
      <c r="D68" s="276" t="s">
        <v>567</v>
      </c>
      <c r="E68" s="276"/>
      <c r="F68" s="276"/>
      <c r="G68" s="276"/>
      <c r="H68" s="276"/>
      <c r="I68" s="276"/>
      <c r="J68" s="276"/>
      <c r="K68" s="167"/>
    </row>
    <row r="69" spans="2:11" ht="12.75" customHeight="1">
      <c r="B69" s="175"/>
      <c r="C69" s="176"/>
      <c r="D69" s="176"/>
      <c r="E69" s="176"/>
      <c r="F69" s="176"/>
      <c r="G69" s="176"/>
      <c r="H69" s="176"/>
      <c r="I69" s="176"/>
      <c r="J69" s="176"/>
      <c r="K69" s="177"/>
    </row>
    <row r="70" spans="2:11" ht="18.75" customHeight="1">
      <c r="B70" s="178"/>
      <c r="C70" s="178"/>
      <c r="D70" s="178"/>
      <c r="E70" s="178"/>
      <c r="F70" s="178"/>
      <c r="G70" s="178"/>
      <c r="H70" s="178"/>
      <c r="I70" s="178"/>
      <c r="J70" s="178"/>
      <c r="K70" s="179"/>
    </row>
    <row r="71" spans="2:11" ht="18.75" customHeight="1">
      <c r="B71" s="179"/>
      <c r="C71" s="179"/>
      <c r="D71" s="179"/>
      <c r="E71" s="179"/>
      <c r="F71" s="179"/>
      <c r="G71" s="179"/>
      <c r="H71" s="179"/>
      <c r="I71" s="179"/>
      <c r="J71" s="179"/>
      <c r="K71" s="179"/>
    </row>
    <row r="72" spans="2:11" ht="7.5" customHeight="1">
      <c r="B72" s="180"/>
      <c r="C72" s="181"/>
      <c r="D72" s="181"/>
      <c r="E72" s="181"/>
      <c r="F72" s="181"/>
      <c r="G72" s="181"/>
      <c r="H72" s="181"/>
      <c r="I72" s="181"/>
      <c r="J72" s="181"/>
      <c r="K72" s="183"/>
    </row>
    <row r="73" spans="2:11" ht="45" customHeight="1">
      <c r="B73" s="184"/>
      <c r="C73" s="280" t="s">
        <v>510</v>
      </c>
      <c r="D73" s="280"/>
      <c r="E73" s="280"/>
      <c r="F73" s="280"/>
      <c r="G73" s="280"/>
      <c r="H73" s="280"/>
      <c r="I73" s="280"/>
      <c r="J73" s="280"/>
      <c r="K73" s="185"/>
    </row>
    <row r="74" spans="2:11" ht="17.25" customHeight="1">
      <c r="B74" s="184"/>
      <c r="C74" s="186" t="s">
        <v>568</v>
      </c>
      <c r="D74" s="186"/>
      <c r="E74" s="186"/>
      <c r="F74" s="186" t="s">
        <v>569</v>
      </c>
      <c r="G74" s="187"/>
      <c r="H74" s="186" t="s">
        <v>103</v>
      </c>
      <c r="I74" s="186" t="s">
        <v>56</v>
      </c>
      <c r="J74" s="186" t="s">
        <v>570</v>
      </c>
      <c r="K74" s="185"/>
    </row>
    <row r="75" spans="2:11" ht="17.25" customHeight="1">
      <c r="B75" s="184"/>
      <c r="C75" s="188" t="s">
        <v>571</v>
      </c>
      <c r="D75" s="188"/>
      <c r="E75" s="188"/>
      <c r="F75" s="189" t="s">
        <v>572</v>
      </c>
      <c r="G75" s="190"/>
      <c r="H75" s="188"/>
      <c r="I75" s="188"/>
      <c r="J75" s="188" t="s">
        <v>573</v>
      </c>
      <c r="K75" s="185"/>
    </row>
    <row r="76" spans="2:11" ht="5.25" customHeight="1">
      <c r="B76" s="184"/>
      <c r="C76" s="191"/>
      <c r="D76" s="191"/>
      <c r="E76" s="191"/>
      <c r="F76" s="191"/>
      <c r="G76" s="192"/>
      <c r="H76" s="191"/>
      <c r="I76" s="191"/>
      <c r="J76" s="191"/>
      <c r="K76" s="185"/>
    </row>
    <row r="77" spans="2:11" ht="15" customHeight="1">
      <c r="B77" s="184"/>
      <c r="C77" s="173" t="s">
        <v>52</v>
      </c>
      <c r="D77" s="191"/>
      <c r="E77" s="191"/>
      <c r="F77" s="193" t="s">
        <v>574</v>
      </c>
      <c r="G77" s="192"/>
      <c r="H77" s="173" t="s">
        <v>575</v>
      </c>
      <c r="I77" s="173" t="s">
        <v>576</v>
      </c>
      <c r="J77" s="173">
        <v>20</v>
      </c>
      <c r="K77" s="185"/>
    </row>
    <row r="78" spans="2:11" ht="15" customHeight="1">
      <c r="B78" s="184"/>
      <c r="C78" s="173" t="s">
        <v>577</v>
      </c>
      <c r="D78" s="173"/>
      <c r="E78" s="173"/>
      <c r="F78" s="193" t="s">
        <v>574</v>
      </c>
      <c r="G78" s="192"/>
      <c r="H78" s="173" t="s">
        <v>578</v>
      </c>
      <c r="I78" s="173" t="s">
        <v>576</v>
      </c>
      <c r="J78" s="173">
        <v>120</v>
      </c>
      <c r="K78" s="185"/>
    </row>
    <row r="79" spans="2:11" ht="15" customHeight="1">
      <c r="B79" s="194"/>
      <c r="C79" s="173" t="s">
        <v>579</v>
      </c>
      <c r="D79" s="173"/>
      <c r="E79" s="173"/>
      <c r="F79" s="193" t="s">
        <v>580</v>
      </c>
      <c r="G79" s="192"/>
      <c r="H79" s="173" t="s">
        <v>581</v>
      </c>
      <c r="I79" s="173" t="s">
        <v>576</v>
      </c>
      <c r="J79" s="173">
        <v>50</v>
      </c>
      <c r="K79" s="185"/>
    </row>
    <row r="80" spans="2:11" ht="15" customHeight="1">
      <c r="B80" s="194"/>
      <c r="C80" s="173" t="s">
        <v>582</v>
      </c>
      <c r="D80" s="173"/>
      <c r="E80" s="173"/>
      <c r="F80" s="193" t="s">
        <v>574</v>
      </c>
      <c r="G80" s="192"/>
      <c r="H80" s="173" t="s">
        <v>583</v>
      </c>
      <c r="I80" s="173" t="s">
        <v>584</v>
      </c>
      <c r="J80" s="173"/>
      <c r="K80" s="185"/>
    </row>
    <row r="81" spans="2:11" ht="15" customHeight="1">
      <c r="B81" s="194"/>
      <c r="C81" s="195" t="s">
        <v>585</v>
      </c>
      <c r="D81" s="195"/>
      <c r="E81" s="195"/>
      <c r="F81" s="196" t="s">
        <v>580</v>
      </c>
      <c r="G81" s="195"/>
      <c r="H81" s="195" t="s">
        <v>586</v>
      </c>
      <c r="I81" s="195" t="s">
        <v>576</v>
      </c>
      <c r="J81" s="195">
        <v>15</v>
      </c>
      <c r="K81" s="185"/>
    </row>
    <row r="82" spans="2:11" ht="15" customHeight="1">
      <c r="B82" s="194"/>
      <c r="C82" s="195" t="s">
        <v>587</v>
      </c>
      <c r="D82" s="195"/>
      <c r="E82" s="195"/>
      <c r="F82" s="196" t="s">
        <v>580</v>
      </c>
      <c r="G82" s="195"/>
      <c r="H82" s="195" t="s">
        <v>588</v>
      </c>
      <c r="I82" s="195" t="s">
        <v>576</v>
      </c>
      <c r="J82" s="195">
        <v>15</v>
      </c>
      <c r="K82" s="185"/>
    </row>
    <row r="83" spans="2:11" ht="15" customHeight="1">
      <c r="B83" s="194"/>
      <c r="C83" s="195" t="s">
        <v>589</v>
      </c>
      <c r="D83" s="195"/>
      <c r="E83" s="195"/>
      <c r="F83" s="196" t="s">
        <v>580</v>
      </c>
      <c r="G83" s="195"/>
      <c r="H83" s="195" t="s">
        <v>590</v>
      </c>
      <c r="I83" s="195" t="s">
        <v>576</v>
      </c>
      <c r="J83" s="195">
        <v>20</v>
      </c>
      <c r="K83" s="185"/>
    </row>
    <row r="84" spans="2:11" ht="15" customHeight="1">
      <c r="B84" s="194"/>
      <c r="C84" s="195" t="s">
        <v>591</v>
      </c>
      <c r="D84" s="195"/>
      <c r="E84" s="195"/>
      <c r="F84" s="196" t="s">
        <v>580</v>
      </c>
      <c r="G84" s="195"/>
      <c r="H84" s="195" t="s">
        <v>592</v>
      </c>
      <c r="I84" s="195" t="s">
        <v>576</v>
      </c>
      <c r="J84" s="195">
        <v>20</v>
      </c>
      <c r="K84" s="185"/>
    </row>
    <row r="85" spans="2:11" ht="15" customHeight="1">
      <c r="B85" s="194"/>
      <c r="C85" s="173" t="s">
        <v>593</v>
      </c>
      <c r="D85" s="173"/>
      <c r="E85" s="173"/>
      <c r="F85" s="193" t="s">
        <v>580</v>
      </c>
      <c r="G85" s="192"/>
      <c r="H85" s="173" t="s">
        <v>594</v>
      </c>
      <c r="I85" s="173" t="s">
        <v>576</v>
      </c>
      <c r="J85" s="173">
        <v>50</v>
      </c>
      <c r="K85" s="185"/>
    </row>
    <row r="86" spans="2:11" ht="15" customHeight="1">
      <c r="B86" s="194"/>
      <c r="C86" s="173" t="s">
        <v>595</v>
      </c>
      <c r="D86" s="173"/>
      <c r="E86" s="173"/>
      <c r="F86" s="193" t="s">
        <v>580</v>
      </c>
      <c r="G86" s="192"/>
      <c r="H86" s="173" t="s">
        <v>596</v>
      </c>
      <c r="I86" s="173" t="s">
        <v>576</v>
      </c>
      <c r="J86" s="173">
        <v>20</v>
      </c>
      <c r="K86" s="185"/>
    </row>
    <row r="87" spans="2:11" ht="15" customHeight="1">
      <c r="B87" s="194"/>
      <c r="C87" s="173" t="s">
        <v>597</v>
      </c>
      <c r="D87" s="173"/>
      <c r="E87" s="173"/>
      <c r="F87" s="193" t="s">
        <v>580</v>
      </c>
      <c r="G87" s="192"/>
      <c r="H87" s="173" t="s">
        <v>598</v>
      </c>
      <c r="I87" s="173" t="s">
        <v>576</v>
      </c>
      <c r="J87" s="173">
        <v>20</v>
      </c>
      <c r="K87" s="185"/>
    </row>
    <row r="88" spans="2:11" ht="15" customHeight="1">
      <c r="B88" s="194"/>
      <c r="C88" s="173" t="s">
        <v>599</v>
      </c>
      <c r="D88" s="173"/>
      <c r="E88" s="173"/>
      <c r="F88" s="193" t="s">
        <v>580</v>
      </c>
      <c r="G88" s="192"/>
      <c r="H88" s="173" t="s">
        <v>600</v>
      </c>
      <c r="I88" s="173" t="s">
        <v>576</v>
      </c>
      <c r="J88" s="173">
        <v>50</v>
      </c>
      <c r="K88" s="185"/>
    </row>
    <row r="89" spans="2:11" ht="15" customHeight="1">
      <c r="B89" s="194"/>
      <c r="C89" s="173" t="s">
        <v>601</v>
      </c>
      <c r="D89" s="173"/>
      <c r="E89" s="173"/>
      <c r="F89" s="193" t="s">
        <v>580</v>
      </c>
      <c r="G89" s="192"/>
      <c r="H89" s="173" t="s">
        <v>601</v>
      </c>
      <c r="I89" s="173" t="s">
        <v>576</v>
      </c>
      <c r="J89" s="173">
        <v>50</v>
      </c>
      <c r="K89" s="185"/>
    </row>
    <row r="90" spans="2:11" ht="15" customHeight="1">
      <c r="B90" s="194"/>
      <c r="C90" s="173" t="s">
        <v>109</v>
      </c>
      <c r="D90" s="173"/>
      <c r="E90" s="173"/>
      <c r="F90" s="193" t="s">
        <v>580</v>
      </c>
      <c r="G90" s="192"/>
      <c r="H90" s="173" t="s">
        <v>602</v>
      </c>
      <c r="I90" s="173" t="s">
        <v>576</v>
      </c>
      <c r="J90" s="173">
        <v>255</v>
      </c>
      <c r="K90" s="185"/>
    </row>
    <row r="91" spans="2:11" ht="15" customHeight="1">
      <c r="B91" s="194"/>
      <c r="C91" s="173" t="s">
        <v>603</v>
      </c>
      <c r="D91" s="173"/>
      <c r="E91" s="173"/>
      <c r="F91" s="193" t="s">
        <v>574</v>
      </c>
      <c r="G91" s="192"/>
      <c r="H91" s="173" t="s">
        <v>604</v>
      </c>
      <c r="I91" s="173" t="s">
        <v>605</v>
      </c>
      <c r="J91" s="173"/>
      <c r="K91" s="185"/>
    </row>
    <row r="92" spans="2:11" ht="15" customHeight="1">
      <c r="B92" s="194"/>
      <c r="C92" s="173" t="s">
        <v>606</v>
      </c>
      <c r="D92" s="173"/>
      <c r="E92" s="173"/>
      <c r="F92" s="193" t="s">
        <v>574</v>
      </c>
      <c r="G92" s="192"/>
      <c r="H92" s="173" t="s">
        <v>607</v>
      </c>
      <c r="I92" s="173" t="s">
        <v>608</v>
      </c>
      <c r="J92" s="173"/>
      <c r="K92" s="185"/>
    </row>
    <row r="93" spans="2:11" ht="15" customHeight="1">
      <c r="B93" s="194"/>
      <c r="C93" s="173" t="s">
        <v>609</v>
      </c>
      <c r="D93" s="173"/>
      <c r="E93" s="173"/>
      <c r="F93" s="193" t="s">
        <v>574</v>
      </c>
      <c r="G93" s="192"/>
      <c r="H93" s="173" t="s">
        <v>609</v>
      </c>
      <c r="I93" s="173" t="s">
        <v>608</v>
      </c>
      <c r="J93" s="173"/>
      <c r="K93" s="185"/>
    </row>
    <row r="94" spans="2:11" ht="15" customHeight="1">
      <c r="B94" s="194"/>
      <c r="C94" s="173" t="s">
        <v>39</v>
      </c>
      <c r="D94" s="173"/>
      <c r="E94" s="173"/>
      <c r="F94" s="193" t="s">
        <v>574</v>
      </c>
      <c r="G94" s="192"/>
      <c r="H94" s="173" t="s">
        <v>610</v>
      </c>
      <c r="I94" s="173" t="s">
        <v>608</v>
      </c>
      <c r="J94" s="173"/>
      <c r="K94" s="185"/>
    </row>
    <row r="95" spans="2:11" ht="15" customHeight="1">
      <c r="B95" s="194"/>
      <c r="C95" s="173" t="s">
        <v>47</v>
      </c>
      <c r="D95" s="173"/>
      <c r="E95" s="173"/>
      <c r="F95" s="193" t="s">
        <v>574</v>
      </c>
      <c r="G95" s="192"/>
      <c r="H95" s="173" t="s">
        <v>611</v>
      </c>
      <c r="I95" s="173" t="s">
        <v>608</v>
      </c>
      <c r="J95" s="173"/>
      <c r="K95" s="185"/>
    </row>
    <row r="96" spans="2:11" ht="15" customHeight="1">
      <c r="B96" s="197"/>
      <c r="C96" s="198"/>
      <c r="D96" s="198"/>
      <c r="E96" s="198"/>
      <c r="F96" s="198"/>
      <c r="G96" s="198"/>
      <c r="H96" s="198"/>
      <c r="I96" s="198"/>
      <c r="J96" s="198"/>
      <c r="K96" s="199"/>
    </row>
    <row r="97" spans="2:11" ht="18.75" customHeight="1">
      <c r="B97" s="200"/>
      <c r="C97" s="201"/>
      <c r="D97" s="201"/>
      <c r="E97" s="201"/>
      <c r="F97" s="201"/>
      <c r="G97" s="201"/>
      <c r="H97" s="201"/>
      <c r="I97" s="201"/>
      <c r="J97" s="201"/>
      <c r="K97" s="200"/>
    </row>
    <row r="98" spans="2:11" ht="18.75" customHeight="1">
      <c r="B98" s="179"/>
      <c r="C98" s="179"/>
      <c r="D98" s="179"/>
      <c r="E98" s="179"/>
      <c r="F98" s="179"/>
      <c r="G98" s="179"/>
      <c r="H98" s="179"/>
      <c r="I98" s="179"/>
      <c r="J98" s="179"/>
      <c r="K98" s="179"/>
    </row>
    <row r="99" spans="2:11" ht="7.5" customHeight="1">
      <c r="B99" s="180"/>
      <c r="C99" s="181"/>
      <c r="D99" s="181"/>
      <c r="E99" s="181"/>
      <c r="F99" s="181"/>
      <c r="G99" s="181"/>
      <c r="H99" s="181"/>
      <c r="I99" s="181"/>
      <c r="J99" s="181"/>
      <c r="K99" s="183"/>
    </row>
    <row r="100" spans="2:11" ht="45" customHeight="1">
      <c r="B100" s="184"/>
      <c r="C100" s="280" t="s">
        <v>612</v>
      </c>
      <c r="D100" s="280"/>
      <c r="E100" s="280"/>
      <c r="F100" s="280"/>
      <c r="G100" s="280"/>
      <c r="H100" s="280"/>
      <c r="I100" s="280"/>
      <c r="J100" s="280"/>
      <c r="K100" s="185"/>
    </row>
    <row r="101" spans="2:11" ht="17.25" customHeight="1">
      <c r="B101" s="184"/>
      <c r="C101" s="186" t="s">
        <v>568</v>
      </c>
      <c r="D101" s="186"/>
      <c r="E101" s="186"/>
      <c r="F101" s="186" t="s">
        <v>569</v>
      </c>
      <c r="G101" s="187"/>
      <c r="H101" s="186" t="s">
        <v>103</v>
      </c>
      <c r="I101" s="186" t="s">
        <v>56</v>
      </c>
      <c r="J101" s="186" t="s">
        <v>570</v>
      </c>
      <c r="K101" s="185"/>
    </row>
    <row r="102" spans="2:11" ht="17.25" customHeight="1">
      <c r="B102" s="184"/>
      <c r="C102" s="188" t="s">
        <v>571</v>
      </c>
      <c r="D102" s="188"/>
      <c r="E102" s="188"/>
      <c r="F102" s="189" t="s">
        <v>572</v>
      </c>
      <c r="G102" s="190"/>
      <c r="H102" s="188"/>
      <c r="I102" s="188"/>
      <c r="J102" s="188" t="s">
        <v>573</v>
      </c>
      <c r="K102" s="185"/>
    </row>
    <row r="103" spans="2:11" ht="5.25" customHeight="1">
      <c r="B103" s="184"/>
      <c r="C103" s="186"/>
      <c r="D103" s="186"/>
      <c r="E103" s="186"/>
      <c r="F103" s="186"/>
      <c r="G103" s="202"/>
      <c r="H103" s="186"/>
      <c r="I103" s="186"/>
      <c r="J103" s="186"/>
      <c r="K103" s="185"/>
    </row>
    <row r="104" spans="2:11" ht="15" customHeight="1">
      <c r="B104" s="184"/>
      <c r="C104" s="173" t="s">
        <v>52</v>
      </c>
      <c r="D104" s="191"/>
      <c r="E104" s="191"/>
      <c r="F104" s="193" t="s">
        <v>574</v>
      </c>
      <c r="G104" s="202"/>
      <c r="H104" s="173" t="s">
        <v>613</v>
      </c>
      <c r="I104" s="173" t="s">
        <v>576</v>
      </c>
      <c r="J104" s="173">
        <v>20</v>
      </c>
      <c r="K104" s="185"/>
    </row>
    <row r="105" spans="2:11" ht="15" customHeight="1">
      <c r="B105" s="184"/>
      <c r="C105" s="173" t="s">
        <v>577</v>
      </c>
      <c r="D105" s="173"/>
      <c r="E105" s="173"/>
      <c r="F105" s="193" t="s">
        <v>574</v>
      </c>
      <c r="G105" s="173"/>
      <c r="H105" s="173" t="s">
        <v>613</v>
      </c>
      <c r="I105" s="173" t="s">
        <v>576</v>
      </c>
      <c r="J105" s="173">
        <v>120</v>
      </c>
      <c r="K105" s="185"/>
    </row>
    <row r="106" spans="2:11" ht="15" customHeight="1">
      <c r="B106" s="194"/>
      <c r="C106" s="173" t="s">
        <v>579</v>
      </c>
      <c r="D106" s="173"/>
      <c r="E106" s="173"/>
      <c r="F106" s="193" t="s">
        <v>580</v>
      </c>
      <c r="G106" s="173"/>
      <c r="H106" s="173" t="s">
        <v>613</v>
      </c>
      <c r="I106" s="173" t="s">
        <v>576</v>
      </c>
      <c r="J106" s="173">
        <v>50</v>
      </c>
      <c r="K106" s="185"/>
    </row>
    <row r="107" spans="2:11" ht="15" customHeight="1">
      <c r="B107" s="194"/>
      <c r="C107" s="173" t="s">
        <v>582</v>
      </c>
      <c r="D107" s="173"/>
      <c r="E107" s="173"/>
      <c r="F107" s="193" t="s">
        <v>574</v>
      </c>
      <c r="G107" s="173"/>
      <c r="H107" s="173" t="s">
        <v>613</v>
      </c>
      <c r="I107" s="173" t="s">
        <v>584</v>
      </c>
      <c r="J107" s="173"/>
      <c r="K107" s="185"/>
    </row>
    <row r="108" spans="2:11" ht="15" customHeight="1">
      <c r="B108" s="194"/>
      <c r="C108" s="173" t="s">
        <v>593</v>
      </c>
      <c r="D108" s="173"/>
      <c r="E108" s="173"/>
      <c r="F108" s="193" t="s">
        <v>580</v>
      </c>
      <c r="G108" s="173"/>
      <c r="H108" s="173" t="s">
        <v>613</v>
      </c>
      <c r="I108" s="173" t="s">
        <v>576</v>
      </c>
      <c r="J108" s="173">
        <v>50</v>
      </c>
      <c r="K108" s="185"/>
    </row>
    <row r="109" spans="2:11" ht="15" customHeight="1">
      <c r="B109" s="194"/>
      <c r="C109" s="173" t="s">
        <v>601</v>
      </c>
      <c r="D109" s="173"/>
      <c r="E109" s="173"/>
      <c r="F109" s="193" t="s">
        <v>580</v>
      </c>
      <c r="G109" s="173"/>
      <c r="H109" s="173" t="s">
        <v>613</v>
      </c>
      <c r="I109" s="173" t="s">
        <v>576</v>
      </c>
      <c r="J109" s="173">
        <v>50</v>
      </c>
      <c r="K109" s="185"/>
    </row>
    <row r="110" spans="2:11" ht="15" customHeight="1">
      <c r="B110" s="194"/>
      <c r="C110" s="173" t="s">
        <v>599</v>
      </c>
      <c r="D110" s="173"/>
      <c r="E110" s="173"/>
      <c r="F110" s="193" t="s">
        <v>580</v>
      </c>
      <c r="G110" s="173"/>
      <c r="H110" s="173" t="s">
        <v>613</v>
      </c>
      <c r="I110" s="173" t="s">
        <v>576</v>
      </c>
      <c r="J110" s="173">
        <v>50</v>
      </c>
      <c r="K110" s="185"/>
    </row>
    <row r="111" spans="2:11" ht="15" customHeight="1">
      <c r="B111" s="194"/>
      <c r="C111" s="173" t="s">
        <v>52</v>
      </c>
      <c r="D111" s="173"/>
      <c r="E111" s="173"/>
      <c r="F111" s="193" t="s">
        <v>574</v>
      </c>
      <c r="G111" s="173"/>
      <c r="H111" s="173" t="s">
        <v>614</v>
      </c>
      <c r="I111" s="173" t="s">
        <v>576</v>
      </c>
      <c r="J111" s="173">
        <v>20</v>
      </c>
      <c r="K111" s="185"/>
    </row>
    <row r="112" spans="2:11" ht="15" customHeight="1">
      <c r="B112" s="194"/>
      <c r="C112" s="173" t="s">
        <v>615</v>
      </c>
      <c r="D112" s="173"/>
      <c r="E112" s="173"/>
      <c r="F112" s="193" t="s">
        <v>574</v>
      </c>
      <c r="G112" s="173"/>
      <c r="H112" s="173" t="s">
        <v>616</v>
      </c>
      <c r="I112" s="173" t="s">
        <v>576</v>
      </c>
      <c r="J112" s="173">
        <v>120</v>
      </c>
      <c r="K112" s="185"/>
    </row>
    <row r="113" spans="2:11" ht="15" customHeight="1">
      <c r="B113" s="194"/>
      <c r="C113" s="173" t="s">
        <v>39</v>
      </c>
      <c r="D113" s="173"/>
      <c r="E113" s="173"/>
      <c r="F113" s="193" t="s">
        <v>574</v>
      </c>
      <c r="G113" s="173"/>
      <c r="H113" s="173" t="s">
        <v>617</v>
      </c>
      <c r="I113" s="173" t="s">
        <v>608</v>
      </c>
      <c r="J113" s="173"/>
      <c r="K113" s="185"/>
    </row>
    <row r="114" spans="2:11" ht="15" customHeight="1">
      <c r="B114" s="194"/>
      <c r="C114" s="173" t="s">
        <v>47</v>
      </c>
      <c r="D114" s="173"/>
      <c r="E114" s="173"/>
      <c r="F114" s="193" t="s">
        <v>574</v>
      </c>
      <c r="G114" s="173"/>
      <c r="H114" s="173" t="s">
        <v>618</v>
      </c>
      <c r="I114" s="173" t="s">
        <v>608</v>
      </c>
      <c r="J114" s="173"/>
      <c r="K114" s="185"/>
    </row>
    <row r="115" spans="2:11" ht="15" customHeight="1">
      <c r="B115" s="194"/>
      <c r="C115" s="173" t="s">
        <v>56</v>
      </c>
      <c r="D115" s="173"/>
      <c r="E115" s="173"/>
      <c r="F115" s="193" t="s">
        <v>574</v>
      </c>
      <c r="G115" s="173"/>
      <c r="H115" s="173" t="s">
        <v>619</v>
      </c>
      <c r="I115" s="173" t="s">
        <v>620</v>
      </c>
      <c r="J115" s="173"/>
      <c r="K115" s="185"/>
    </row>
    <row r="116" spans="2:11" ht="15" customHeight="1">
      <c r="B116" s="197"/>
      <c r="C116" s="203"/>
      <c r="D116" s="203"/>
      <c r="E116" s="203"/>
      <c r="F116" s="203"/>
      <c r="G116" s="203"/>
      <c r="H116" s="203"/>
      <c r="I116" s="203"/>
      <c r="J116" s="203"/>
      <c r="K116" s="199"/>
    </row>
    <row r="117" spans="2:11" ht="18.75" customHeight="1">
      <c r="B117" s="204"/>
      <c r="C117" s="169"/>
      <c r="D117" s="169"/>
      <c r="E117" s="169"/>
      <c r="F117" s="205"/>
      <c r="G117" s="169"/>
      <c r="H117" s="169"/>
      <c r="I117" s="169"/>
      <c r="J117" s="169"/>
      <c r="K117" s="204"/>
    </row>
    <row r="118" spans="2:11" ht="18.75" customHeight="1">
      <c r="B118" s="179"/>
      <c r="C118" s="179"/>
      <c r="D118" s="179"/>
      <c r="E118" s="179"/>
      <c r="F118" s="179"/>
      <c r="G118" s="179"/>
      <c r="H118" s="179"/>
      <c r="I118" s="179"/>
      <c r="J118" s="179"/>
      <c r="K118" s="179"/>
    </row>
    <row r="119" spans="2:11" ht="7.5" customHeight="1">
      <c r="B119" s="206"/>
      <c r="C119" s="207"/>
      <c r="D119" s="207"/>
      <c r="E119" s="207"/>
      <c r="F119" s="207"/>
      <c r="G119" s="207"/>
      <c r="H119" s="207"/>
      <c r="I119" s="207"/>
      <c r="J119" s="207"/>
      <c r="K119" s="208"/>
    </row>
    <row r="120" spans="2:11" ht="45" customHeight="1">
      <c r="B120" s="209"/>
      <c r="C120" s="277" t="s">
        <v>621</v>
      </c>
      <c r="D120" s="277"/>
      <c r="E120" s="277"/>
      <c r="F120" s="277"/>
      <c r="G120" s="277"/>
      <c r="H120" s="277"/>
      <c r="I120" s="277"/>
      <c r="J120" s="277"/>
      <c r="K120" s="210"/>
    </row>
    <row r="121" spans="2:11" ht="17.25" customHeight="1">
      <c r="B121" s="211"/>
      <c r="C121" s="186" t="s">
        <v>568</v>
      </c>
      <c r="D121" s="186"/>
      <c r="E121" s="186"/>
      <c r="F121" s="186" t="s">
        <v>569</v>
      </c>
      <c r="G121" s="187"/>
      <c r="H121" s="186" t="s">
        <v>103</v>
      </c>
      <c r="I121" s="186" t="s">
        <v>56</v>
      </c>
      <c r="J121" s="186" t="s">
        <v>570</v>
      </c>
      <c r="K121" s="212"/>
    </row>
    <row r="122" spans="2:11" ht="17.25" customHeight="1">
      <c r="B122" s="211"/>
      <c r="C122" s="188" t="s">
        <v>571</v>
      </c>
      <c r="D122" s="188"/>
      <c r="E122" s="188"/>
      <c r="F122" s="189" t="s">
        <v>572</v>
      </c>
      <c r="G122" s="190"/>
      <c r="H122" s="188"/>
      <c r="I122" s="188"/>
      <c r="J122" s="188" t="s">
        <v>573</v>
      </c>
      <c r="K122" s="212"/>
    </row>
    <row r="123" spans="2:11" ht="5.25" customHeight="1">
      <c r="B123" s="213"/>
      <c r="C123" s="191"/>
      <c r="D123" s="191"/>
      <c r="E123" s="191"/>
      <c r="F123" s="191"/>
      <c r="G123" s="173"/>
      <c r="H123" s="191"/>
      <c r="I123" s="191"/>
      <c r="J123" s="191"/>
      <c r="K123" s="214"/>
    </row>
    <row r="124" spans="2:11" ht="15" customHeight="1">
      <c r="B124" s="213"/>
      <c r="C124" s="173" t="s">
        <v>577</v>
      </c>
      <c r="D124" s="191"/>
      <c r="E124" s="191"/>
      <c r="F124" s="193" t="s">
        <v>574</v>
      </c>
      <c r="G124" s="173"/>
      <c r="H124" s="173" t="s">
        <v>613</v>
      </c>
      <c r="I124" s="173" t="s">
        <v>576</v>
      </c>
      <c r="J124" s="173">
        <v>120</v>
      </c>
      <c r="K124" s="215"/>
    </row>
    <row r="125" spans="2:11" ht="15" customHeight="1">
      <c r="B125" s="213"/>
      <c r="C125" s="173" t="s">
        <v>622</v>
      </c>
      <c r="D125" s="173"/>
      <c r="E125" s="173"/>
      <c r="F125" s="193" t="s">
        <v>574</v>
      </c>
      <c r="G125" s="173"/>
      <c r="H125" s="173" t="s">
        <v>623</v>
      </c>
      <c r="I125" s="173" t="s">
        <v>576</v>
      </c>
      <c r="J125" s="173" t="s">
        <v>624</v>
      </c>
      <c r="K125" s="215"/>
    </row>
    <row r="126" spans="2:11" ht="15" customHeight="1">
      <c r="B126" s="213"/>
      <c r="C126" s="173" t="s">
        <v>527</v>
      </c>
      <c r="D126" s="173"/>
      <c r="E126" s="173"/>
      <c r="F126" s="193" t="s">
        <v>574</v>
      </c>
      <c r="G126" s="173"/>
      <c r="H126" s="173" t="s">
        <v>625</v>
      </c>
      <c r="I126" s="173" t="s">
        <v>576</v>
      </c>
      <c r="J126" s="173" t="s">
        <v>624</v>
      </c>
      <c r="K126" s="215"/>
    </row>
    <row r="127" spans="2:11" ht="15" customHeight="1">
      <c r="B127" s="213"/>
      <c r="C127" s="173" t="s">
        <v>585</v>
      </c>
      <c r="D127" s="173"/>
      <c r="E127" s="173"/>
      <c r="F127" s="193" t="s">
        <v>580</v>
      </c>
      <c r="G127" s="173"/>
      <c r="H127" s="173" t="s">
        <v>586</v>
      </c>
      <c r="I127" s="173" t="s">
        <v>576</v>
      </c>
      <c r="J127" s="173">
        <v>15</v>
      </c>
      <c r="K127" s="215"/>
    </row>
    <row r="128" spans="2:11" ht="15" customHeight="1">
      <c r="B128" s="213"/>
      <c r="C128" s="195" t="s">
        <v>587</v>
      </c>
      <c r="D128" s="195"/>
      <c r="E128" s="195"/>
      <c r="F128" s="196" t="s">
        <v>580</v>
      </c>
      <c r="G128" s="195"/>
      <c r="H128" s="195" t="s">
        <v>588</v>
      </c>
      <c r="I128" s="195" t="s">
        <v>576</v>
      </c>
      <c r="J128" s="195">
        <v>15</v>
      </c>
      <c r="K128" s="215"/>
    </row>
    <row r="129" spans="2:11" ht="15" customHeight="1">
      <c r="B129" s="213"/>
      <c r="C129" s="195" t="s">
        <v>589</v>
      </c>
      <c r="D129" s="195"/>
      <c r="E129" s="195"/>
      <c r="F129" s="196" t="s">
        <v>580</v>
      </c>
      <c r="G129" s="195"/>
      <c r="H129" s="195" t="s">
        <v>590</v>
      </c>
      <c r="I129" s="195" t="s">
        <v>576</v>
      </c>
      <c r="J129" s="195">
        <v>20</v>
      </c>
      <c r="K129" s="215"/>
    </row>
    <row r="130" spans="2:11" ht="15" customHeight="1">
      <c r="B130" s="213"/>
      <c r="C130" s="195" t="s">
        <v>591</v>
      </c>
      <c r="D130" s="195"/>
      <c r="E130" s="195"/>
      <c r="F130" s="196" t="s">
        <v>580</v>
      </c>
      <c r="G130" s="195"/>
      <c r="H130" s="195" t="s">
        <v>592</v>
      </c>
      <c r="I130" s="195" t="s">
        <v>576</v>
      </c>
      <c r="J130" s="195">
        <v>20</v>
      </c>
      <c r="K130" s="215"/>
    </row>
    <row r="131" spans="2:11" ht="15" customHeight="1">
      <c r="B131" s="213"/>
      <c r="C131" s="173" t="s">
        <v>579</v>
      </c>
      <c r="D131" s="173"/>
      <c r="E131" s="173"/>
      <c r="F131" s="193" t="s">
        <v>580</v>
      </c>
      <c r="G131" s="173"/>
      <c r="H131" s="173" t="s">
        <v>613</v>
      </c>
      <c r="I131" s="173" t="s">
        <v>576</v>
      </c>
      <c r="J131" s="173">
        <v>50</v>
      </c>
      <c r="K131" s="215"/>
    </row>
    <row r="132" spans="2:11" ht="15" customHeight="1">
      <c r="B132" s="213"/>
      <c r="C132" s="173" t="s">
        <v>593</v>
      </c>
      <c r="D132" s="173"/>
      <c r="E132" s="173"/>
      <c r="F132" s="193" t="s">
        <v>580</v>
      </c>
      <c r="G132" s="173"/>
      <c r="H132" s="173" t="s">
        <v>613</v>
      </c>
      <c r="I132" s="173" t="s">
        <v>576</v>
      </c>
      <c r="J132" s="173">
        <v>50</v>
      </c>
      <c r="K132" s="215"/>
    </row>
    <row r="133" spans="2:11" ht="15" customHeight="1">
      <c r="B133" s="213"/>
      <c r="C133" s="173" t="s">
        <v>599</v>
      </c>
      <c r="D133" s="173"/>
      <c r="E133" s="173"/>
      <c r="F133" s="193" t="s">
        <v>580</v>
      </c>
      <c r="G133" s="173"/>
      <c r="H133" s="173" t="s">
        <v>613</v>
      </c>
      <c r="I133" s="173" t="s">
        <v>576</v>
      </c>
      <c r="J133" s="173">
        <v>50</v>
      </c>
      <c r="K133" s="215"/>
    </row>
    <row r="134" spans="2:11" ht="15" customHeight="1">
      <c r="B134" s="213"/>
      <c r="C134" s="173" t="s">
        <v>601</v>
      </c>
      <c r="D134" s="173"/>
      <c r="E134" s="173"/>
      <c r="F134" s="193" t="s">
        <v>580</v>
      </c>
      <c r="G134" s="173"/>
      <c r="H134" s="173" t="s">
        <v>613</v>
      </c>
      <c r="I134" s="173" t="s">
        <v>576</v>
      </c>
      <c r="J134" s="173">
        <v>50</v>
      </c>
      <c r="K134" s="215"/>
    </row>
    <row r="135" spans="2:11" ht="15" customHeight="1">
      <c r="B135" s="213"/>
      <c r="C135" s="173" t="s">
        <v>109</v>
      </c>
      <c r="D135" s="173"/>
      <c r="E135" s="173"/>
      <c r="F135" s="193" t="s">
        <v>580</v>
      </c>
      <c r="G135" s="173"/>
      <c r="H135" s="173" t="s">
        <v>626</v>
      </c>
      <c r="I135" s="173" t="s">
        <v>576</v>
      </c>
      <c r="J135" s="173">
        <v>255</v>
      </c>
      <c r="K135" s="215"/>
    </row>
    <row r="136" spans="2:11" ht="15" customHeight="1">
      <c r="B136" s="213"/>
      <c r="C136" s="173" t="s">
        <v>603</v>
      </c>
      <c r="D136" s="173"/>
      <c r="E136" s="173"/>
      <c r="F136" s="193" t="s">
        <v>574</v>
      </c>
      <c r="G136" s="173"/>
      <c r="H136" s="173" t="s">
        <v>627</v>
      </c>
      <c r="I136" s="173" t="s">
        <v>605</v>
      </c>
      <c r="J136" s="173"/>
      <c r="K136" s="215"/>
    </row>
    <row r="137" spans="2:11" ht="15" customHeight="1">
      <c r="B137" s="213"/>
      <c r="C137" s="173" t="s">
        <v>606</v>
      </c>
      <c r="D137" s="173"/>
      <c r="E137" s="173"/>
      <c r="F137" s="193" t="s">
        <v>574</v>
      </c>
      <c r="G137" s="173"/>
      <c r="H137" s="173" t="s">
        <v>628</v>
      </c>
      <c r="I137" s="173" t="s">
        <v>608</v>
      </c>
      <c r="J137" s="173"/>
      <c r="K137" s="215"/>
    </row>
    <row r="138" spans="2:11" ht="15" customHeight="1">
      <c r="B138" s="213"/>
      <c r="C138" s="173" t="s">
        <v>609</v>
      </c>
      <c r="D138" s="173"/>
      <c r="E138" s="173"/>
      <c r="F138" s="193" t="s">
        <v>574</v>
      </c>
      <c r="G138" s="173"/>
      <c r="H138" s="173" t="s">
        <v>609</v>
      </c>
      <c r="I138" s="173" t="s">
        <v>608</v>
      </c>
      <c r="J138" s="173"/>
      <c r="K138" s="215"/>
    </row>
    <row r="139" spans="2:11" ht="15" customHeight="1">
      <c r="B139" s="213"/>
      <c r="C139" s="173" t="s">
        <v>39</v>
      </c>
      <c r="D139" s="173"/>
      <c r="E139" s="173"/>
      <c r="F139" s="193" t="s">
        <v>574</v>
      </c>
      <c r="G139" s="173"/>
      <c r="H139" s="173" t="s">
        <v>629</v>
      </c>
      <c r="I139" s="173" t="s">
        <v>608</v>
      </c>
      <c r="J139" s="173"/>
      <c r="K139" s="215"/>
    </row>
    <row r="140" spans="2:11" ht="15" customHeight="1">
      <c r="B140" s="213"/>
      <c r="C140" s="173" t="s">
        <v>630</v>
      </c>
      <c r="D140" s="173"/>
      <c r="E140" s="173"/>
      <c r="F140" s="193" t="s">
        <v>574</v>
      </c>
      <c r="G140" s="173"/>
      <c r="H140" s="173" t="s">
        <v>631</v>
      </c>
      <c r="I140" s="173" t="s">
        <v>608</v>
      </c>
      <c r="J140" s="173"/>
      <c r="K140" s="215"/>
    </row>
    <row r="141" spans="2:11" ht="15" customHeight="1">
      <c r="B141" s="216"/>
      <c r="C141" s="217"/>
      <c r="D141" s="217"/>
      <c r="E141" s="217"/>
      <c r="F141" s="217"/>
      <c r="G141" s="217"/>
      <c r="H141" s="217"/>
      <c r="I141" s="217"/>
      <c r="J141" s="217"/>
      <c r="K141" s="218"/>
    </row>
    <row r="142" spans="2:11" ht="18.75" customHeight="1">
      <c r="B142" s="169"/>
      <c r="C142" s="169"/>
      <c r="D142" s="169"/>
      <c r="E142" s="169"/>
      <c r="F142" s="205"/>
      <c r="G142" s="169"/>
      <c r="H142" s="169"/>
      <c r="I142" s="169"/>
      <c r="J142" s="169"/>
      <c r="K142" s="169"/>
    </row>
    <row r="143" spans="2:11" ht="18.75" customHeight="1">
      <c r="B143" s="179"/>
      <c r="C143" s="179"/>
      <c r="D143" s="179"/>
      <c r="E143" s="179"/>
      <c r="F143" s="179"/>
      <c r="G143" s="179"/>
      <c r="H143" s="179"/>
      <c r="I143" s="179"/>
      <c r="J143" s="179"/>
      <c r="K143" s="179"/>
    </row>
    <row r="144" spans="2:11" ht="7.5" customHeight="1">
      <c r="B144" s="180"/>
      <c r="C144" s="181"/>
      <c r="D144" s="181"/>
      <c r="E144" s="181"/>
      <c r="F144" s="181"/>
      <c r="G144" s="181"/>
      <c r="H144" s="181"/>
      <c r="I144" s="181"/>
      <c r="J144" s="181"/>
      <c r="K144" s="183"/>
    </row>
    <row r="145" spans="2:11" ht="45" customHeight="1">
      <c r="B145" s="184"/>
      <c r="C145" s="280" t="s">
        <v>632</v>
      </c>
      <c r="D145" s="280"/>
      <c r="E145" s="280"/>
      <c r="F145" s="280"/>
      <c r="G145" s="280"/>
      <c r="H145" s="280"/>
      <c r="I145" s="280"/>
      <c r="J145" s="280"/>
      <c r="K145" s="185"/>
    </row>
    <row r="146" spans="2:11" ht="17.25" customHeight="1">
      <c r="B146" s="184"/>
      <c r="C146" s="186" t="s">
        <v>568</v>
      </c>
      <c r="D146" s="186"/>
      <c r="E146" s="186"/>
      <c r="F146" s="186" t="s">
        <v>569</v>
      </c>
      <c r="G146" s="187"/>
      <c r="H146" s="186" t="s">
        <v>103</v>
      </c>
      <c r="I146" s="186" t="s">
        <v>56</v>
      </c>
      <c r="J146" s="186" t="s">
        <v>570</v>
      </c>
      <c r="K146" s="185"/>
    </row>
    <row r="147" spans="2:11" ht="17.25" customHeight="1">
      <c r="B147" s="184"/>
      <c r="C147" s="188" t="s">
        <v>571</v>
      </c>
      <c r="D147" s="188"/>
      <c r="E147" s="188"/>
      <c r="F147" s="189" t="s">
        <v>572</v>
      </c>
      <c r="G147" s="190"/>
      <c r="H147" s="188"/>
      <c r="I147" s="188"/>
      <c r="J147" s="188" t="s">
        <v>573</v>
      </c>
      <c r="K147" s="185"/>
    </row>
    <row r="148" spans="2:11" ht="5.25" customHeight="1">
      <c r="B148" s="194"/>
      <c r="C148" s="191"/>
      <c r="D148" s="191"/>
      <c r="E148" s="191"/>
      <c r="F148" s="191"/>
      <c r="G148" s="192"/>
      <c r="H148" s="191"/>
      <c r="I148" s="191"/>
      <c r="J148" s="191"/>
      <c r="K148" s="215"/>
    </row>
    <row r="149" spans="2:11" ht="15" customHeight="1">
      <c r="B149" s="194"/>
      <c r="C149" s="219" t="s">
        <v>577</v>
      </c>
      <c r="D149" s="173"/>
      <c r="E149" s="173"/>
      <c r="F149" s="220" t="s">
        <v>574</v>
      </c>
      <c r="G149" s="173"/>
      <c r="H149" s="219" t="s">
        <v>613</v>
      </c>
      <c r="I149" s="219" t="s">
        <v>576</v>
      </c>
      <c r="J149" s="219">
        <v>120</v>
      </c>
      <c r="K149" s="215"/>
    </row>
    <row r="150" spans="2:11" ht="15" customHeight="1">
      <c r="B150" s="194"/>
      <c r="C150" s="219" t="s">
        <v>622</v>
      </c>
      <c r="D150" s="173"/>
      <c r="E150" s="173"/>
      <c r="F150" s="220" t="s">
        <v>574</v>
      </c>
      <c r="G150" s="173"/>
      <c r="H150" s="219" t="s">
        <v>633</v>
      </c>
      <c r="I150" s="219" t="s">
        <v>576</v>
      </c>
      <c r="J150" s="219" t="s">
        <v>624</v>
      </c>
      <c r="K150" s="215"/>
    </row>
    <row r="151" spans="2:11" ht="15" customHeight="1">
      <c r="B151" s="194"/>
      <c r="C151" s="219" t="s">
        <v>527</v>
      </c>
      <c r="D151" s="173"/>
      <c r="E151" s="173"/>
      <c r="F151" s="220" t="s">
        <v>574</v>
      </c>
      <c r="G151" s="173"/>
      <c r="H151" s="219" t="s">
        <v>634</v>
      </c>
      <c r="I151" s="219" t="s">
        <v>576</v>
      </c>
      <c r="J151" s="219" t="s">
        <v>624</v>
      </c>
      <c r="K151" s="215"/>
    </row>
    <row r="152" spans="2:11" ht="15" customHeight="1">
      <c r="B152" s="194"/>
      <c r="C152" s="219" t="s">
        <v>579</v>
      </c>
      <c r="D152" s="173"/>
      <c r="E152" s="173"/>
      <c r="F152" s="220" t="s">
        <v>580</v>
      </c>
      <c r="G152" s="173"/>
      <c r="H152" s="219" t="s">
        <v>613</v>
      </c>
      <c r="I152" s="219" t="s">
        <v>576</v>
      </c>
      <c r="J152" s="219">
        <v>50</v>
      </c>
      <c r="K152" s="215"/>
    </row>
    <row r="153" spans="2:11" ht="15" customHeight="1">
      <c r="B153" s="194"/>
      <c r="C153" s="219" t="s">
        <v>582</v>
      </c>
      <c r="D153" s="173"/>
      <c r="E153" s="173"/>
      <c r="F153" s="220" t="s">
        <v>574</v>
      </c>
      <c r="G153" s="173"/>
      <c r="H153" s="219" t="s">
        <v>613</v>
      </c>
      <c r="I153" s="219" t="s">
        <v>584</v>
      </c>
      <c r="J153" s="219"/>
      <c r="K153" s="215"/>
    </row>
    <row r="154" spans="2:11" ht="15" customHeight="1">
      <c r="B154" s="194"/>
      <c r="C154" s="219" t="s">
        <v>593</v>
      </c>
      <c r="D154" s="173"/>
      <c r="E154" s="173"/>
      <c r="F154" s="220" t="s">
        <v>580</v>
      </c>
      <c r="G154" s="173"/>
      <c r="H154" s="219" t="s">
        <v>613</v>
      </c>
      <c r="I154" s="219" t="s">
        <v>576</v>
      </c>
      <c r="J154" s="219">
        <v>50</v>
      </c>
      <c r="K154" s="215"/>
    </row>
    <row r="155" spans="2:11" ht="15" customHeight="1">
      <c r="B155" s="194"/>
      <c r="C155" s="219" t="s">
        <v>601</v>
      </c>
      <c r="D155" s="173"/>
      <c r="E155" s="173"/>
      <c r="F155" s="220" t="s">
        <v>580</v>
      </c>
      <c r="G155" s="173"/>
      <c r="H155" s="219" t="s">
        <v>613</v>
      </c>
      <c r="I155" s="219" t="s">
        <v>576</v>
      </c>
      <c r="J155" s="219">
        <v>50</v>
      </c>
      <c r="K155" s="215"/>
    </row>
    <row r="156" spans="2:11" ht="15" customHeight="1">
      <c r="B156" s="194"/>
      <c r="C156" s="219" t="s">
        <v>599</v>
      </c>
      <c r="D156" s="173"/>
      <c r="E156" s="173"/>
      <c r="F156" s="220" t="s">
        <v>580</v>
      </c>
      <c r="G156" s="173"/>
      <c r="H156" s="219" t="s">
        <v>613</v>
      </c>
      <c r="I156" s="219" t="s">
        <v>576</v>
      </c>
      <c r="J156" s="219">
        <v>50</v>
      </c>
      <c r="K156" s="215"/>
    </row>
    <row r="157" spans="2:11" ht="15" customHeight="1">
      <c r="B157" s="194"/>
      <c r="C157" s="219" t="s">
        <v>91</v>
      </c>
      <c r="D157" s="173"/>
      <c r="E157" s="173"/>
      <c r="F157" s="220" t="s">
        <v>574</v>
      </c>
      <c r="G157" s="173"/>
      <c r="H157" s="219" t="s">
        <v>635</v>
      </c>
      <c r="I157" s="219" t="s">
        <v>576</v>
      </c>
      <c r="J157" s="219" t="s">
        <v>636</v>
      </c>
      <c r="K157" s="215"/>
    </row>
    <row r="158" spans="2:11" ht="15" customHeight="1">
      <c r="B158" s="194"/>
      <c r="C158" s="219" t="s">
        <v>637</v>
      </c>
      <c r="D158" s="173"/>
      <c r="E158" s="173"/>
      <c r="F158" s="220" t="s">
        <v>574</v>
      </c>
      <c r="G158" s="173"/>
      <c r="H158" s="219" t="s">
        <v>638</v>
      </c>
      <c r="I158" s="219" t="s">
        <v>608</v>
      </c>
      <c r="J158" s="219"/>
      <c r="K158" s="215"/>
    </row>
    <row r="159" spans="2:11" ht="15" customHeight="1">
      <c r="B159" s="221"/>
      <c r="C159" s="203"/>
      <c r="D159" s="203"/>
      <c r="E159" s="203"/>
      <c r="F159" s="203"/>
      <c r="G159" s="203"/>
      <c r="H159" s="203"/>
      <c r="I159" s="203"/>
      <c r="J159" s="203"/>
      <c r="K159" s="222"/>
    </row>
    <row r="160" spans="2:11" ht="18.75" customHeight="1">
      <c r="B160" s="169"/>
      <c r="C160" s="173"/>
      <c r="D160" s="173"/>
      <c r="E160" s="173"/>
      <c r="F160" s="193"/>
      <c r="G160" s="173"/>
      <c r="H160" s="173"/>
      <c r="I160" s="173"/>
      <c r="J160" s="173"/>
      <c r="K160" s="169"/>
    </row>
    <row r="161" spans="2:11" ht="18.75" customHeight="1">
      <c r="B161" s="179"/>
      <c r="C161" s="179"/>
      <c r="D161" s="179"/>
      <c r="E161" s="179"/>
      <c r="F161" s="179"/>
      <c r="G161" s="179"/>
      <c r="H161" s="179"/>
      <c r="I161" s="179"/>
      <c r="J161" s="179"/>
      <c r="K161" s="179"/>
    </row>
    <row r="162" spans="2:11" ht="7.5" customHeight="1">
      <c r="B162" s="160"/>
      <c r="C162" s="161"/>
      <c r="D162" s="161"/>
      <c r="E162" s="161"/>
      <c r="F162" s="161"/>
      <c r="G162" s="161"/>
      <c r="H162" s="161"/>
      <c r="I162" s="161"/>
      <c r="J162" s="161"/>
      <c r="K162" s="162"/>
    </row>
    <row r="163" spans="2:11" ht="45" customHeight="1">
      <c r="B163" s="163"/>
      <c r="C163" s="277" t="s">
        <v>639</v>
      </c>
      <c r="D163" s="277"/>
      <c r="E163" s="277"/>
      <c r="F163" s="277"/>
      <c r="G163" s="277"/>
      <c r="H163" s="277"/>
      <c r="I163" s="277"/>
      <c r="J163" s="277"/>
      <c r="K163" s="164"/>
    </row>
    <row r="164" spans="2:11" ht="17.25" customHeight="1">
      <c r="B164" s="163"/>
      <c r="C164" s="186" t="s">
        <v>568</v>
      </c>
      <c r="D164" s="186"/>
      <c r="E164" s="186"/>
      <c r="F164" s="186" t="s">
        <v>569</v>
      </c>
      <c r="G164" s="223"/>
      <c r="H164" s="224" t="s">
        <v>103</v>
      </c>
      <c r="I164" s="224" t="s">
        <v>56</v>
      </c>
      <c r="J164" s="186" t="s">
        <v>570</v>
      </c>
      <c r="K164" s="164"/>
    </row>
    <row r="165" spans="2:11" ht="17.25" customHeight="1">
      <c r="B165" s="166"/>
      <c r="C165" s="188" t="s">
        <v>571</v>
      </c>
      <c r="D165" s="188"/>
      <c r="E165" s="188"/>
      <c r="F165" s="189" t="s">
        <v>572</v>
      </c>
      <c r="G165" s="225"/>
      <c r="H165" s="226"/>
      <c r="I165" s="226"/>
      <c r="J165" s="188" t="s">
        <v>573</v>
      </c>
      <c r="K165" s="167"/>
    </row>
    <row r="166" spans="2:11" ht="5.25" customHeight="1">
      <c r="B166" s="194"/>
      <c r="C166" s="191"/>
      <c r="D166" s="191"/>
      <c r="E166" s="191"/>
      <c r="F166" s="191"/>
      <c r="G166" s="192"/>
      <c r="H166" s="191"/>
      <c r="I166" s="191"/>
      <c r="J166" s="191"/>
      <c r="K166" s="215"/>
    </row>
    <row r="167" spans="2:11" ht="15" customHeight="1">
      <c r="B167" s="194"/>
      <c r="C167" s="173" t="s">
        <v>577</v>
      </c>
      <c r="D167" s="173"/>
      <c r="E167" s="173"/>
      <c r="F167" s="193" t="s">
        <v>574</v>
      </c>
      <c r="G167" s="173"/>
      <c r="H167" s="173" t="s">
        <v>613</v>
      </c>
      <c r="I167" s="173" t="s">
        <v>576</v>
      </c>
      <c r="J167" s="173">
        <v>120</v>
      </c>
      <c r="K167" s="215"/>
    </row>
    <row r="168" spans="2:11" ht="15" customHeight="1">
      <c r="B168" s="194"/>
      <c r="C168" s="173" t="s">
        <v>622</v>
      </c>
      <c r="D168" s="173"/>
      <c r="E168" s="173"/>
      <c r="F168" s="193" t="s">
        <v>574</v>
      </c>
      <c r="G168" s="173"/>
      <c r="H168" s="173" t="s">
        <v>623</v>
      </c>
      <c r="I168" s="173" t="s">
        <v>576</v>
      </c>
      <c r="J168" s="173" t="s">
        <v>624</v>
      </c>
      <c r="K168" s="215"/>
    </row>
    <row r="169" spans="2:11" ht="15" customHeight="1">
      <c r="B169" s="194"/>
      <c r="C169" s="173" t="s">
        <v>527</v>
      </c>
      <c r="D169" s="173"/>
      <c r="E169" s="173"/>
      <c r="F169" s="193" t="s">
        <v>574</v>
      </c>
      <c r="G169" s="173"/>
      <c r="H169" s="173" t="s">
        <v>640</v>
      </c>
      <c r="I169" s="173" t="s">
        <v>576</v>
      </c>
      <c r="J169" s="173" t="s">
        <v>624</v>
      </c>
      <c r="K169" s="215"/>
    </row>
    <row r="170" spans="2:11" ht="15" customHeight="1">
      <c r="B170" s="194"/>
      <c r="C170" s="173" t="s">
        <v>579</v>
      </c>
      <c r="D170" s="173"/>
      <c r="E170" s="173"/>
      <c r="F170" s="193" t="s">
        <v>580</v>
      </c>
      <c r="G170" s="173"/>
      <c r="H170" s="173" t="s">
        <v>640</v>
      </c>
      <c r="I170" s="173" t="s">
        <v>576</v>
      </c>
      <c r="J170" s="173">
        <v>50</v>
      </c>
      <c r="K170" s="215"/>
    </row>
    <row r="171" spans="2:11" ht="15" customHeight="1">
      <c r="B171" s="194"/>
      <c r="C171" s="173" t="s">
        <v>582</v>
      </c>
      <c r="D171" s="173"/>
      <c r="E171" s="173"/>
      <c r="F171" s="193" t="s">
        <v>574</v>
      </c>
      <c r="G171" s="173"/>
      <c r="H171" s="173" t="s">
        <v>640</v>
      </c>
      <c r="I171" s="173" t="s">
        <v>584</v>
      </c>
      <c r="J171" s="173"/>
      <c r="K171" s="215"/>
    </row>
    <row r="172" spans="2:11" ht="15" customHeight="1">
      <c r="B172" s="194"/>
      <c r="C172" s="173" t="s">
        <v>593</v>
      </c>
      <c r="D172" s="173"/>
      <c r="E172" s="173"/>
      <c r="F172" s="193" t="s">
        <v>580</v>
      </c>
      <c r="G172" s="173"/>
      <c r="H172" s="173" t="s">
        <v>640</v>
      </c>
      <c r="I172" s="173" t="s">
        <v>576</v>
      </c>
      <c r="J172" s="173">
        <v>50</v>
      </c>
      <c r="K172" s="215"/>
    </row>
    <row r="173" spans="2:11" ht="15" customHeight="1">
      <c r="B173" s="194"/>
      <c r="C173" s="173" t="s">
        <v>601</v>
      </c>
      <c r="D173" s="173"/>
      <c r="E173" s="173"/>
      <c r="F173" s="193" t="s">
        <v>580</v>
      </c>
      <c r="G173" s="173"/>
      <c r="H173" s="173" t="s">
        <v>640</v>
      </c>
      <c r="I173" s="173" t="s">
        <v>576</v>
      </c>
      <c r="J173" s="173">
        <v>50</v>
      </c>
      <c r="K173" s="215"/>
    </row>
    <row r="174" spans="2:11" ht="15" customHeight="1">
      <c r="B174" s="194"/>
      <c r="C174" s="173" t="s">
        <v>599</v>
      </c>
      <c r="D174" s="173"/>
      <c r="E174" s="173"/>
      <c r="F174" s="193" t="s">
        <v>580</v>
      </c>
      <c r="G174" s="173"/>
      <c r="H174" s="173" t="s">
        <v>640</v>
      </c>
      <c r="I174" s="173" t="s">
        <v>576</v>
      </c>
      <c r="J174" s="173">
        <v>50</v>
      </c>
      <c r="K174" s="215"/>
    </row>
    <row r="175" spans="2:11" ht="15" customHeight="1">
      <c r="B175" s="194"/>
      <c r="C175" s="173" t="s">
        <v>102</v>
      </c>
      <c r="D175" s="173"/>
      <c r="E175" s="173"/>
      <c r="F175" s="193" t="s">
        <v>574</v>
      </c>
      <c r="G175" s="173"/>
      <c r="H175" s="173" t="s">
        <v>641</v>
      </c>
      <c r="I175" s="173" t="s">
        <v>642</v>
      </c>
      <c r="J175" s="173"/>
      <c r="K175" s="215"/>
    </row>
    <row r="176" spans="2:11" ht="15" customHeight="1">
      <c r="B176" s="194"/>
      <c r="C176" s="173" t="s">
        <v>56</v>
      </c>
      <c r="D176" s="173"/>
      <c r="E176" s="173"/>
      <c r="F176" s="193" t="s">
        <v>574</v>
      </c>
      <c r="G176" s="173"/>
      <c r="H176" s="173" t="s">
        <v>643</v>
      </c>
      <c r="I176" s="173" t="s">
        <v>644</v>
      </c>
      <c r="J176" s="173">
        <v>1</v>
      </c>
      <c r="K176" s="215"/>
    </row>
    <row r="177" spans="2:11" ht="15" customHeight="1">
      <c r="B177" s="194"/>
      <c r="C177" s="173" t="s">
        <v>52</v>
      </c>
      <c r="D177" s="173"/>
      <c r="E177" s="173"/>
      <c r="F177" s="193" t="s">
        <v>574</v>
      </c>
      <c r="G177" s="173"/>
      <c r="H177" s="173" t="s">
        <v>645</v>
      </c>
      <c r="I177" s="173" t="s">
        <v>576</v>
      </c>
      <c r="J177" s="173">
        <v>20</v>
      </c>
      <c r="K177" s="215"/>
    </row>
    <row r="178" spans="2:11" ht="15" customHeight="1">
      <c r="B178" s="194"/>
      <c r="C178" s="173" t="s">
        <v>103</v>
      </c>
      <c r="D178" s="173"/>
      <c r="E178" s="173"/>
      <c r="F178" s="193" t="s">
        <v>574</v>
      </c>
      <c r="G178" s="173"/>
      <c r="H178" s="173" t="s">
        <v>646</v>
      </c>
      <c r="I178" s="173" t="s">
        <v>576</v>
      </c>
      <c r="J178" s="173">
        <v>255</v>
      </c>
      <c r="K178" s="215"/>
    </row>
    <row r="179" spans="2:11" ht="15" customHeight="1">
      <c r="B179" s="194"/>
      <c r="C179" s="173" t="s">
        <v>104</v>
      </c>
      <c r="D179" s="173"/>
      <c r="E179" s="173"/>
      <c r="F179" s="193" t="s">
        <v>574</v>
      </c>
      <c r="G179" s="173"/>
      <c r="H179" s="173" t="s">
        <v>539</v>
      </c>
      <c r="I179" s="173" t="s">
        <v>576</v>
      </c>
      <c r="J179" s="173">
        <v>10</v>
      </c>
      <c r="K179" s="215"/>
    </row>
    <row r="180" spans="2:11" ht="15" customHeight="1">
      <c r="B180" s="194"/>
      <c r="C180" s="173" t="s">
        <v>105</v>
      </c>
      <c r="D180" s="173"/>
      <c r="E180" s="173"/>
      <c r="F180" s="193" t="s">
        <v>574</v>
      </c>
      <c r="G180" s="173"/>
      <c r="H180" s="173" t="s">
        <v>647</v>
      </c>
      <c r="I180" s="173" t="s">
        <v>608</v>
      </c>
      <c r="J180" s="173"/>
      <c r="K180" s="215"/>
    </row>
    <row r="181" spans="2:11" ht="15" customHeight="1">
      <c r="B181" s="194"/>
      <c r="C181" s="173" t="s">
        <v>648</v>
      </c>
      <c r="D181" s="173"/>
      <c r="E181" s="173"/>
      <c r="F181" s="193" t="s">
        <v>574</v>
      </c>
      <c r="G181" s="173"/>
      <c r="H181" s="173" t="s">
        <v>649</v>
      </c>
      <c r="I181" s="173" t="s">
        <v>608</v>
      </c>
      <c r="J181" s="173"/>
      <c r="K181" s="215"/>
    </row>
    <row r="182" spans="2:11" ht="15" customHeight="1">
      <c r="B182" s="194"/>
      <c r="C182" s="173" t="s">
        <v>637</v>
      </c>
      <c r="D182" s="173"/>
      <c r="E182" s="173"/>
      <c r="F182" s="193" t="s">
        <v>574</v>
      </c>
      <c r="G182" s="173"/>
      <c r="H182" s="173" t="s">
        <v>650</v>
      </c>
      <c r="I182" s="173" t="s">
        <v>608</v>
      </c>
      <c r="J182" s="173"/>
      <c r="K182" s="215"/>
    </row>
    <row r="183" spans="2:11" ht="15" customHeight="1">
      <c r="B183" s="194"/>
      <c r="C183" s="173" t="s">
        <v>108</v>
      </c>
      <c r="D183" s="173"/>
      <c r="E183" s="173"/>
      <c r="F183" s="193" t="s">
        <v>580</v>
      </c>
      <c r="G183" s="173"/>
      <c r="H183" s="173" t="s">
        <v>651</v>
      </c>
      <c r="I183" s="173" t="s">
        <v>576</v>
      </c>
      <c r="J183" s="173">
        <v>50</v>
      </c>
      <c r="K183" s="215"/>
    </row>
    <row r="184" spans="2:11" ht="15" customHeight="1">
      <c r="B184" s="221"/>
      <c r="C184" s="203"/>
      <c r="D184" s="203"/>
      <c r="E184" s="203"/>
      <c r="F184" s="203"/>
      <c r="G184" s="203"/>
      <c r="H184" s="203"/>
      <c r="I184" s="203"/>
      <c r="J184" s="203"/>
      <c r="K184" s="222"/>
    </row>
    <row r="185" spans="2:11" ht="18.75" customHeight="1">
      <c r="B185" s="169"/>
      <c r="C185" s="173"/>
      <c r="D185" s="173"/>
      <c r="E185" s="173"/>
      <c r="F185" s="193"/>
      <c r="G185" s="173"/>
      <c r="H185" s="173"/>
      <c r="I185" s="173"/>
      <c r="J185" s="173"/>
      <c r="K185" s="169"/>
    </row>
    <row r="186" spans="2:11" ht="18.75" customHeight="1">
      <c r="B186" s="179"/>
      <c r="C186" s="179"/>
      <c r="D186" s="179"/>
      <c r="E186" s="179"/>
      <c r="F186" s="179"/>
      <c r="G186" s="179"/>
      <c r="H186" s="179"/>
      <c r="I186" s="179"/>
      <c r="J186" s="179"/>
      <c r="K186" s="179"/>
    </row>
    <row r="187" spans="2:11" ht="13.5">
      <c r="B187" s="160"/>
      <c r="C187" s="161"/>
      <c r="D187" s="161"/>
      <c r="E187" s="161"/>
      <c r="F187" s="161"/>
      <c r="G187" s="161"/>
      <c r="H187" s="161"/>
      <c r="I187" s="161"/>
      <c r="J187" s="161"/>
      <c r="K187" s="162"/>
    </row>
    <row r="188" spans="2:11" ht="21">
      <c r="B188" s="163"/>
      <c r="C188" s="277" t="s">
        <v>652</v>
      </c>
      <c r="D188" s="277"/>
      <c r="E188" s="277"/>
      <c r="F188" s="277"/>
      <c r="G188" s="277"/>
      <c r="H188" s="277"/>
      <c r="I188" s="277"/>
      <c r="J188" s="277"/>
      <c r="K188" s="164"/>
    </row>
    <row r="189" spans="2:11" ht="25.5" customHeight="1">
      <c r="B189" s="163"/>
      <c r="C189" s="227" t="s">
        <v>653</v>
      </c>
      <c r="D189" s="227"/>
      <c r="E189" s="227"/>
      <c r="F189" s="227" t="s">
        <v>654</v>
      </c>
      <c r="G189" s="228"/>
      <c r="H189" s="282" t="s">
        <v>655</v>
      </c>
      <c r="I189" s="282"/>
      <c r="J189" s="282"/>
      <c r="K189" s="164"/>
    </row>
    <row r="190" spans="2:11" ht="5.25" customHeight="1">
      <c r="B190" s="194"/>
      <c r="C190" s="191"/>
      <c r="D190" s="191"/>
      <c r="E190" s="191"/>
      <c r="F190" s="191"/>
      <c r="G190" s="173"/>
      <c r="H190" s="191"/>
      <c r="I190" s="191"/>
      <c r="J190" s="191"/>
      <c r="K190" s="215"/>
    </row>
    <row r="191" spans="2:11" ht="15" customHeight="1">
      <c r="B191" s="194"/>
      <c r="C191" s="173" t="s">
        <v>656</v>
      </c>
      <c r="D191" s="173"/>
      <c r="E191" s="173"/>
      <c r="F191" s="193" t="s">
        <v>41</v>
      </c>
      <c r="G191" s="173"/>
      <c r="H191" s="281" t="s">
        <v>657</v>
      </c>
      <c r="I191" s="281"/>
      <c r="J191" s="281"/>
      <c r="K191" s="215"/>
    </row>
    <row r="192" spans="2:11" ht="15" customHeight="1">
      <c r="B192" s="194"/>
      <c r="C192" s="200"/>
      <c r="D192" s="173"/>
      <c r="E192" s="173"/>
      <c r="F192" s="193" t="s">
        <v>43</v>
      </c>
      <c r="G192" s="173"/>
      <c r="H192" s="281" t="s">
        <v>658</v>
      </c>
      <c r="I192" s="281"/>
      <c r="J192" s="281"/>
      <c r="K192" s="215"/>
    </row>
    <row r="193" spans="2:11" ht="15" customHeight="1">
      <c r="B193" s="194"/>
      <c r="C193" s="200"/>
      <c r="D193" s="173"/>
      <c r="E193" s="173"/>
      <c r="F193" s="193" t="s">
        <v>46</v>
      </c>
      <c r="G193" s="173"/>
      <c r="H193" s="281" t="s">
        <v>659</v>
      </c>
      <c r="I193" s="281"/>
      <c r="J193" s="281"/>
      <c r="K193" s="215"/>
    </row>
    <row r="194" spans="2:11" ht="15" customHeight="1">
      <c r="B194" s="194"/>
      <c r="C194" s="173"/>
      <c r="D194" s="173"/>
      <c r="E194" s="173"/>
      <c r="F194" s="193" t="s">
        <v>44</v>
      </c>
      <c r="G194" s="173"/>
      <c r="H194" s="281" t="s">
        <v>660</v>
      </c>
      <c r="I194" s="281"/>
      <c r="J194" s="281"/>
      <c r="K194" s="215"/>
    </row>
    <row r="195" spans="2:11" ht="15" customHeight="1">
      <c r="B195" s="194"/>
      <c r="C195" s="173"/>
      <c r="D195" s="173"/>
      <c r="E195" s="173"/>
      <c r="F195" s="193" t="s">
        <v>45</v>
      </c>
      <c r="G195" s="173"/>
      <c r="H195" s="281" t="s">
        <v>661</v>
      </c>
      <c r="I195" s="281"/>
      <c r="J195" s="281"/>
      <c r="K195" s="215"/>
    </row>
    <row r="196" spans="2:11" ht="15" customHeight="1">
      <c r="B196" s="194"/>
      <c r="C196" s="173"/>
      <c r="D196" s="173"/>
      <c r="E196" s="173"/>
      <c r="F196" s="193"/>
      <c r="G196" s="173"/>
      <c r="H196" s="173"/>
      <c r="I196" s="173"/>
      <c r="J196" s="173"/>
      <c r="K196" s="215"/>
    </row>
    <row r="197" spans="2:11" ht="15" customHeight="1">
      <c r="B197" s="194"/>
      <c r="C197" s="173" t="s">
        <v>620</v>
      </c>
      <c r="D197" s="173"/>
      <c r="E197" s="173"/>
      <c r="F197" s="193" t="s">
        <v>77</v>
      </c>
      <c r="G197" s="173"/>
      <c r="H197" s="281" t="s">
        <v>662</v>
      </c>
      <c r="I197" s="281"/>
      <c r="J197" s="281"/>
      <c r="K197" s="215"/>
    </row>
    <row r="198" spans="2:11" ht="15" customHeight="1">
      <c r="B198" s="194"/>
      <c r="C198" s="200"/>
      <c r="D198" s="173"/>
      <c r="E198" s="173"/>
      <c r="F198" s="193" t="s">
        <v>521</v>
      </c>
      <c r="G198" s="173"/>
      <c r="H198" s="281" t="s">
        <v>522</v>
      </c>
      <c r="I198" s="281"/>
      <c r="J198" s="281"/>
      <c r="K198" s="215"/>
    </row>
    <row r="199" spans="2:11" ht="15" customHeight="1">
      <c r="B199" s="194"/>
      <c r="C199" s="173"/>
      <c r="D199" s="173"/>
      <c r="E199" s="173"/>
      <c r="F199" s="193" t="s">
        <v>519</v>
      </c>
      <c r="G199" s="173"/>
      <c r="H199" s="281" t="s">
        <v>663</v>
      </c>
      <c r="I199" s="281"/>
      <c r="J199" s="281"/>
      <c r="K199" s="215"/>
    </row>
    <row r="200" spans="2:11" ht="15" customHeight="1">
      <c r="B200" s="229"/>
      <c r="C200" s="200"/>
      <c r="D200" s="200"/>
      <c r="E200" s="200"/>
      <c r="F200" s="193" t="s">
        <v>523</v>
      </c>
      <c r="G200" s="178"/>
      <c r="H200" s="283" t="s">
        <v>524</v>
      </c>
      <c r="I200" s="283"/>
      <c r="J200" s="283"/>
      <c r="K200" s="230"/>
    </row>
    <row r="201" spans="2:11" ht="15" customHeight="1">
      <c r="B201" s="229"/>
      <c r="C201" s="200"/>
      <c r="D201" s="200"/>
      <c r="E201" s="200"/>
      <c r="F201" s="193" t="s">
        <v>525</v>
      </c>
      <c r="G201" s="178"/>
      <c r="H201" s="283" t="s">
        <v>664</v>
      </c>
      <c r="I201" s="283"/>
      <c r="J201" s="283"/>
      <c r="K201" s="230"/>
    </row>
    <row r="202" spans="2:11" ht="15" customHeight="1">
      <c r="B202" s="229"/>
      <c r="C202" s="200"/>
      <c r="D202" s="200"/>
      <c r="E202" s="200"/>
      <c r="F202" s="231"/>
      <c r="G202" s="178"/>
      <c r="H202" s="232"/>
      <c r="I202" s="232"/>
      <c r="J202" s="232"/>
      <c r="K202" s="230"/>
    </row>
    <row r="203" spans="2:11" ht="15" customHeight="1">
      <c r="B203" s="229"/>
      <c r="C203" s="173" t="s">
        <v>644</v>
      </c>
      <c r="D203" s="200"/>
      <c r="E203" s="200"/>
      <c r="F203" s="193">
        <v>1</v>
      </c>
      <c r="G203" s="178"/>
      <c r="H203" s="283" t="s">
        <v>665</v>
      </c>
      <c r="I203" s="283"/>
      <c r="J203" s="283"/>
      <c r="K203" s="230"/>
    </row>
    <row r="204" spans="2:11" ht="15" customHeight="1">
      <c r="B204" s="229"/>
      <c r="C204" s="200"/>
      <c r="D204" s="200"/>
      <c r="E204" s="200"/>
      <c r="F204" s="193">
        <v>2</v>
      </c>
      <c r="G204" s="178"/>
      <c r="H204" s="283" t="s">
        <v>666</v>
      </c>
      <c r="I204" s="283"/>
      <c r="J204" s="283"/>
      <c r="K204" s="230"/>
    </row>
    <row r="205" spans="2:11" ht="15" customHeight="1">
      <c r="B205" s="229"/>
      <c r="C205" s="200"/>
      <c r="D205" s="200"/>
      <c r="E205" s="200"/>
      <c r="F205" s="193">
        <v>3</v>
      </c>
      <c r="G205" s="178"/>
      <c r="H205" s="283" t="s">
        <v>667</v>
      </c>
      <c r="I205" s="283"/>
      <c r="J205" s="283"/>
      <c r="K205" s="230"/>
    </row>
    <row r="206" spans="2:11" ht="15" customHeight="1">
      <c r="B206" s="229"/>
      <c r="C206" s="200"/>
      <c r="D206" s="200"/>
      <c r="E206" s="200"/>
      <c r="F206" s="193">
        <v>4</v>
      </c>
      <c r="G206" s="178"/>
      <c r="H206" s="283" t="s">
        <v>668</v>
      </c>
      <c r="I206" s="283"/>
      <c r="J206" s="283"/>
      <c r="K206" s="230"/>
    </row>
    <row r="207" spans="2:11" ht="12.75" customHeight="1">
      <c r="B207" s="233"/>
      <c r="C207" s="234"/>
      <c r="D207" s="234"/>
      <c r="E207" s="234"/>
      <c r="F207" s="234"/>
      <c r="G207" s="234"/>
      <c r="H207" s="234"/>
      <c r="I207" s="234"/>
      <c r="J207" s="234"/>
      <c r="K207" s="235"/>
    </row>
  </sheetData>
  <sheetProtection/>
  <mergeCells count="77">
    <mergeCell ref="H206:J206"/>
    <mergeCell ref="H204:J204"/>
    <mergeCell ref="H199:J199"/>
    <mergeCell ref="H194:J194"/>
    <mergeCell ref="H201:J201"/>
    <mergeCell ref="H200:J200"/>
    <mergeCell ref="H203:J203"/>
    <mergeCell ref="H205:J205"/>
    <mergeCell ref="H192:J192"/>
    <mergeCell ref="H198:J198"/>
    <mergeCell ref="C188:J188"/>
    <mergeCell ref="H197:J197"/>
    <mergeCell ref="H195:J195"/>
    <mergeCell ref="H193:J193"/>
    <mergeCell ref="H191:J191"/>
    <mergeCell ref="H189:J189"/>
    <mergeCell ref="D65:J65"/>
    <mergeCell ref="C100:J100"/>
    <mergeCell ref="D61:J61"/>
    <mergeCell ref="C163:J163"/>
    <mergeCell ref="C120:J120"/>
    <mergeCell ref="C145:J145"/>
    <mergeCell ref="D66:J66"/>
    <mergeCell ref="D67:J67"/>
    <mergeCell ref="D68:J68"/>
    <mergeCell ref="C73:J73"/>
    <mergeCell ref="D59:J59"/>
    <mergeCell ref="D60:J60"/>
    <mergeCell ref="D63:J63"/>
    <mergeCell ref="D64:J64"/>
    <mergeCell ref="C55:J55"/>
    <mergeCell ref="D56:J56"/>
    <mergeCell ref="D57:J57"/>
    <mergeCell ref="D58:J58"/>
    <mergeCell ref="D49:J49"/>
    <mergeCell ref="C50:J50"/>
    <mergeCell ref="C52:J52"/>
    <mergeCell ref="C53:J53"/>
    <mergeCell ref="D45:J45"/>
    <mergeCell ref="E46:J46"/>
    <mergeCell ref="E47:J47"/>
    <mergeCell ref="E48:J48"/>
    <mergeCell ref="G40:J40"/>
    <mergeCell ref="G41:J41"/>
    <mergeCell ref="G42:J42"/>
    <mergeCell ref="G43:J43"/>
    <mergeCell ref="G36:J36"/>
    <mergeCell ref="G37:J37"/>
    <mergeCell ref="G38:J38"/>
    <mergeCell ref="G39:J39"/>
    <mergeCell ref="D32:J32"/>
    <mergeCell ref="D33:J33"/>
    <mergeCell ref="G34:J34"/>
    <mergeCell ref="G35:J35"/>
    <mergeCell ref="D26:J26"/>
    <mergeCell ref="D28:J28"/>
    <mergeCell ref="D29:J29"/>
    <mergeCell ref="D31:J31"/>
    <mergeCell ref="F18:J18"/>
    <mergeCell ref="F21:J21"/>
    <mergeCell ref="C23:J23"/>
    <mergeCell ref="D25:J25"/>
    <mergeCell ref="C24:J24"/>
    <mergeCell ref="D14:J14"/>
    <mergeCell ref="D15:J15"/>
    <mergeCell ref="F16:J16"/>
    <mergeCell ref="F17:J17"/>
    <mergeCell ref="D11:J11"/>
    <mergeCell ref="F19:J19"/>
    <mergeCell ref="F20:J20"/>
    <mergeCell ref="C3:J3"/>
    <mergeCell ref="C4:J4"/>
    <mergeCell ref="C6:J6"/>
    <mergeCell ref="C7:J7"/>
    <mergeCell ref="C9:J9"/>
    <mergeCell ref="D10:J10"/>
    <mergeCell ref="D13:J13"/>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Mareš</cp:lastModifiedBy>
  <cp:lastPrinted>2017-02-04T15:08:35Z</cp:lastPrinted>
  <dcterms:modified xsi:type="dcterms:W3CDTF">2017-02-04T15:11:07Z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