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970" windowHeight="11565" activeTab="0"/>
  </bookViews>
  <sheets>
    <sheet name="Rekapitulace stavby" sheetId="1" r:id="rId1"/>
    <sheet name="0074 - CHRÁST - DOLANSKÁ ..." sheetId="2" r:id="rId2"/>
    <sheet name="01 - KOMUNIKACE" sheetId="3" r:id="rId3"/>
    <sheet name="02 - ZATRUBNĚNÍ" sheetId="4" r:id="rId4"/>
    <sheet name="Pokyny pro vyplnění" sheetId="5" r:id="rId5"/>
  </sheets>
  <definedNames>
    <definedName name="_xlnm._FilterDatabase" localSheetId="1" hidden="1">'0074 - CHRÁST - DOLANSKÁ ...'!$C$72:$K$80</definedName>
    <definedName name="_xlnm._FilterDatabase" localSheetId="2" hidden="1">'01 - KOMUNIKACE'!$C$84:$K$219</definedName>
    <definedName name="_xlnm._FilterDatabase" localSheetId="3" hidden="1">'02 - ZATRUBNĚNÍ'!$C$82:$K$143</definedName>
    <definedName name="_xlnm.Print_Area" localSheetId="1">'0074 - CHRÁST - DOLANSKÁ ...'!$C$4:$J$34,'0074 - CHRÁST - DOLANSKÁ ...'!$C$40:$J$56,'0074 - CHRÁST - DOLANSKÁ ...'!$C$62:$K$80</definedName>
    <definedName name="_xlnm.Print_Area" localSheetId="2">'01 - KOMUNIKACE'!$C$4:$J$36,'01 - KOMUNIKACE'!$C$42:$J$66,'01 - KOMUNIKACE'!$C$72:$K$219</definedName>
    <definedName name="_xlnm.Print_Area" localSheetId="3">'02 - ZATRUBNĚNÍ'!$C$4:$J$36,'02 - ZATRUBNĚNÍ'!$C$42:$J$64,'02 - ZATRUBNĚNÍ'!$C$70:$K$143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'0074 - CHRÁST - DOLANSKÁ ...'!$72:$72</definedName>
    <definedName name="_xlnm.Print_Titles" localSheetId="2">'01 - KOMUNIKACE'!$84:$84</definedName>
    <definedName name="_xlnm.Print_Titles" localSheetId="3">'02 - ZATRUBNĚNÍ'!$82:$82</definedName>
  </definedNames>
  <calcPr calcId="162913"/>
</workbook>
</file>

<file path=xl/sharedStrings.xml><?xml version="1.0" encoding="utf-8"?>
<sst xmlns="http://schemas.openxmlformats.org/spreadsheetml/2006/main" count="3224" uniqueCount="800">
  <si>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</si>
  <si>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</si>
  <si>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</si>
  <si>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</si>
  <si>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</si>
  <si>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</si>
  <si>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</si>
  <si>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{7bff6297-847a-48a2-a379-af52c53be09c}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</si>
  <si>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</si>
  <si>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</si>
  <si>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</si>
  <si>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</si>
  <si>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</si>
  <si>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</si>
  <si>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</si>
  <si>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</si>
  <si>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0074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</si>
  <si>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</si>
  <si>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</si>
  <si>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CHRÁST - DOLANSKÁ ULICE (SILNICE II/180) VÁŽNÉ MÍSTO NÁKLADNÍCH VOZIDEL</t>
  </si>
  <si>
    <t>KSO:</t>
  </si>
  <si>
    <t/>
  </si>
  <si>
    <t>CC-CZ:</t>
  </si>
  <si>
    <t>Místo:</t>
  </si>
  <si>
    <t xml:space="preserve"> </t>
  </si>
  <si>
    <t>Datum:</t>
  </si>
  <si>
    <t>27.3.2017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</si>
  <si>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</si>
  <si>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</si>
  <si>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</si>
  <si>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</si>
  <si>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</si>
  <si>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</si>
  <si>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</si>
  <si>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</si>
  <si>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</si>
  <si>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</si>
  <si>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</si>
  <si>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</si>
  <si>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</si>
  <si>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</si>
  <si>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</si>
  <si>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</si>
  <si>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</si>
  <si>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</si>
  <si>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</si>
  <si>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</si>
  <si>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</si>
  <si>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</si>
  <si>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</si>
  <si>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</si>
  <si>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</si>
  <si>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</si>
  <si>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</si>
  <si>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</si>
  <si>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</si>
  <si>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</si>
  <si>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</si>
  <si>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</si>
  <si>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</si>
  <si>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</si>
  <si>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</si>
  <si>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</si>
  <si>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</si>
  <si>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</si>
  <si>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</si>
  <si>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</si>
  <si>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</si>
  <si>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</si>
  <si>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</si>
  <si>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</si>
  <si>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</si>
  <si>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</si>
  <si>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</si>
  <si>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</si>
  <si>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</si>
  <si>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01</t>
  </si>
  <si>
    <t>KOMUNIKACE</t>
  </si>
  <si>
    <t>{b9964421-550d-45f4-86d1-79620e676fb6}</t>
  </si>
  <si>
    <t>2</t>
  </si>
  <si>
    <t>02</t>
  </si>
  <si>
    <t>ZATRUBNĚNÍ</t>
  </si>
  <si>
    <t>{1f31eeda-0d86-4046-b4ea-e44d5afa74de}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</si>
  <si>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</si>
  <si>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</si>
  <si>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</si>
  <si>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</si>
  <si>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</si>
  <si>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</si>
  <si>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</si>
  <si>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</si>
  <si>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</si>
  <si>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</si>
  <si>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</si>
  <si>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</si>
  <si>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</si>
  <si>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</si>
  <si>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</si>
  <si>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</si>
  <si>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</si>
  <si>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</si>
  <si>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</si>
  <si>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</si>
  <si>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</si>
  <si>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</si>
  <si>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</si>
  <si>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</si>
  <si>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</si>
  <si>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</si>
  <si>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</si>
  <si>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</si>
  <si>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</si>
  <si>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</si>
  <si>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</si>
  <si>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</si>
  <si>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</si>
  <si>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</si>
  <si>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</si>
  <si>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</si>
  <si>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</si>
  <si>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kus</t>
  </si>
  <si>
    <t>CS ÚRS 2017 01</t>
  </si>
  <si>
    <t>1024</t>
  </si>
  <si>
    <t>-1831328383</t>
  </si>
  <si>
    <t>012303000</t>
  </si>
  <si>
    <t>Průzkumné, geodetické a projektové práce geodetické práce po výstavbě</t>
  </si>
  <si>
    <t>-588693932</t>
  </si>
  <si>
    <t>3</t>
  </si>
  <si>
    <t>013254000</t>
  </si>
  <si>
    <t>Průzkumné, geodetické a projektové práce projektové práce dokumentace stavby (výkresová a textová) skutečného provedení stavby</t>
  </si>
  <si>
    <t>231936216</t>
  </si>
  <si>
    <t>VRN3</t>
  </si>
  <si>
    <t>Zařízení staveniště</t>
  </si>
  <si>
    <t>4</t>
  </si>
  <si>
    <t>034403000</t>
  </si>
  <si>
    <t>Zařízení staveniště zabezpečení staveniště dopravní značení na staveništi</t>
  </si>
  <si>
    <t>…kus</t>
  </si>
  <si>
    <t>1329815638</t>
  </si>
  <si>
    <t>Objekt:</t>
  </si>
  <si>
    <t>01 - KOMUNIKACE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</si>
  <si>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</si>
  <si>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</si>
  <si>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</si>
  <si>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</si>
  <si>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</si>
  <si>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</si>
  <si>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</si>
  <si>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</si>
  <si>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</si>
  <si>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00001</t>
  </si>
  <si>
    <t>Osazení čichačky na chráničce plynovodu</t>
  </si>
  <si>
    <t>kpl</t>
  </si>
  <si>
    <t>1986793567</t>
  </si>
  <si>
    <t>P</t>
  </si>
  <si>
    <t>Poznámka k položce:
obnažení konce chráničky, osazení čichačky, zásyp do výškové úrovně zemní pláně - zhutnění</t>
  </si>
  <si>
    <t>HSV</t>
  </si>
  <si>
    <t>Práce a dodávky HSV</t>
  </si>
  <si>
    <t>Zemní práce</t>
  </si>
  <si>
    <t>103111200</t>
  </si>
  <si>
    <t xml:space="preserve">dodávka ornice - naložení v deponii , přivezení na místo, složení ornice na místo určení 
</t>
  </si>
  <si>
    <t>m3</t>
  </si>
  <si>
    <t>-1207276991</t>
  </si>
  <si>
    <t>113107144</t>
  </si>
  <si>
    <t>Odstranění podkladů nebo krytů s přemístěním hmot na skládku na vzdálenost do 3 m nebo s naložením na dopravní prostředek v ploše jednotlivě do 50 m2 živičných, o tl. vrstvy přes 150 do 200 mm</t>
  </si>
  <si>
    <t>m2</t>
  </si>
  <si>
    <t>-436402607</t>
  </si>
  <si>
    <t>113154113</t>
  </si>
  <si>
    <t>Frézování živičného podkladu nebo krytu s naložením na dopravní prostředek plochy do 500 m2 bez překážek v trase pruhu šířky do 0,5 m, tloušťky vrstvy 50 mm</t>
  </si>
  <si>
    <t>-169698601</t>
  </si>
  <si>
    <t>M</t>
  </si>
  <si>
    <t>283230430</t>
  </si>
  <si>
    <t>fólie multifunkční profilovaná (nopová)  1 x 20 m</t>
  </si>
  <si>
    <t>8</t>
  </si>
  <si>
    <t>530640228</t>
  </si>
  <si>
    <t>Poznámka k položce:
odměřeno acad</t>
  </si>
  <si>
    <t>6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</si>
  <si>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</si>
  <si>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</si>
  <si>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719953757</t>
  </si>
  <si>
    <t>VV</t>
  </si>
  <si>
    <t>vozovka</t>
  </si>
  <si>
    <t>550*0,5</t>
  </si>
  <si>
    <t>zatravńovací dlažba</t>
  </si>
  <si>
    <t>21*0,40</t>
  </si>
  <si>
    <t>vjezd</t>
  </si>
  <si>
    <t>0,32*0,35</t>
  </si>
  <si>
    <t>Součet</t>
  </si>
  <si>
    <t>7</t>
  </si>
  <si>
    <t>132301201</t>
  </si>
  <si>
    <t>Hloubení zapažených i nezapažených rýh šířky přes 600 do 2 000 mm s urovnáním dna do předepsaného profilu a spádu v hornině tř. 4 do 100 m3</t>
  </si>
  <si>
    <t>-1713452348</t>
  </si>
  <si>
    <t>12,5*1,5*0,8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</si>
  <si>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</si>
  <si>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</si>
  <si>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1067021542</t>
  </si>
  <si>
    <t>283,512+10</t>
  </si>
  <si>
    <t>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</si>
  <si>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</si>
  <si>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</si>
  <si>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-1514557712</t>
  </si>
  <si>
    <t>Poznámka k položce:
předpoklad do 20km</t>
  </si>
  <si>
    <t>293,512*10 'Přepočtené koeficientem množství</t>
  </si>
  <si>
    <t>10</t>
  </si>
  <si>
    <t>171201211</t>
  </si>
  <si>
    <t>Uložení sypaniny poplatek za uložení sypaniny na skládce (skládkovné)</t>
  </si>
  <si>
    <t>t</t>
  </si>
  <si>
    <t>1775220777</t>
  </si>
  <si>
    <t>293,512*2 'Přepočtené koeficientem množství</t>
  </si>
  <si>
    <t>11</t>
  </si>
  <si>
    <t>174101101</t>
  </si>
  <si>
    <t>Zásyp sypaninou z jakékoliv horniny s uložením výkopku ve vrstvách se zhutněním jam, šachet, rýh nebo kolem objektů v těchto vykopávkách</t>
  </si>
  <si>
    <t>-432427445</t>
  </si>
  <si>
    <t>Poznámka k položce:
vpustě + svod napojen do kanálu (4-0,55-0,47)*0,8*31,5= 75,5
svody napojení do domovních přípojek (2-0,25-0,55)*0,8*10,5=9,36</t>
  </si>
  <si>
    <t>12,5*0,5*0,8</t>
  </si>
  <si>
    <t>12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</si>
  <si>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</si>
  <si>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</si>
  <si>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777639089</t>
  </si>
  <si>
    <t>12,5*0,35</t>
  </si>
  <si>
    <t>13</t>
  </si>
  <si>
    <t>583336250</t>
  </si>
  <si>
    <t>kamenivo těžené hrubé prané frakce 4-8</t>
  </si>
  <si>
    <t>257238397</t>
  </si>
  <si>
    <t>4,375*2 'Přepočtené koeficientem množství</t>
  </si>
  <si>
    <t>14</t>
  </si>
  <si>
    <t>180405114</t>
  </si>
  <si>
    <t>Založení trávníků ve vegetačních prefabrikátech výsevem směsi substrátu a semene v rovině nebo na svahu do 1:5</t>
  </si>
  <si>
    <t>-1092508695</t>
  </si>
  <si>
    <t>103715000</t>
  </si>
  <si>
    <t>substrát pro trávníky A  VL</t>
  </si>
  <si>
    <t>1492878636</t>
  </si>
  <si>
    <t>21*0,015 'Přepočtené koeficientem množství</t>
  </si>
  <si>
    <t>16</t>
  </si>
  <si>
    <t>181102301</t>
  </si>
  <si>
    <t>Úprava pláně na stavbách dálnic v zářezech mimo skalních bez zhutnění</t>
  </si>
  <si>
    <t>-484894981</t>
  </si>
  <si>
    <t>17</t>
  </si>
  <si>
    <t>181301101</t>
  </si>
  <si>
    <t>Rozprostření a urovnání ornice v rovině nebo ve svahu sklonu do 1:5 při souvislé ploše do 500 m2, tl. vrstvy do 100 mm</t>
  </si>
  <si>
    <t>-429089666</t>
  </si>
  <si>
    <t>18</t>
  </si>
  <si>
    <t>181411121</t>
  </si>
  <si>
    <t>Založení trávníku na půdě předem připravené plochy do 1000 m2 výsevem včetně utažení lučního v rovině nebo na svahu do 1:5</t>
  </si>
  <si>
    <t>-1161996634</t>
  </si>
  <si>
    <t>19</t>
  </si>
  <si>
    <t>005724150</t>
  </si>
  <si>
    <t>osivo směs travní parková směs exclusive</t>
  </si>
  <si>
    <t>kg</t>
  </si>
  <si>
    <t>1796486429</t>
  </si>
  <si>
    <t>380*0,015 'Přepočtené koeficientem množství</t>
  </si>
  <si>
    <t>20</t>
  </si>
  <si>
    <t>181951102</t>
  </si>
  <si>
    <t>Úprava pláně vyrovnáním výškových rozdílů v hornině tř. 1 až 4 se zhutněním</t>
  </si>
  <si>
    <t>1988501954</t>
  </si>
  <si>
    <t>550+21</t>
  </si>
  <si>
    <t>999100100</t>
  </si>
  <si>
    <t>Sanace - Výměna nevhodné podložní zeminy (odkop zeminy, odvoz, skládkovné, dovoz vhodného materiálu vč. nákupu, pokládka se zhutněním)</t>
  </si>
  <si>
    <t>411635378</t>
  </si>
  <si>
    <t>Poznámka k položce:
odměřeno pomocí Autocad
(375)*0,3</t>
  </si>
  <si>
    <t>500*0,5</t>
  </si>
  <si>
    <t>22</t>
  </si>
  <si>
    <t>283230430-1</t>
  </si>
  <si>
    <t>pokládka nopové folie podél objektů</t>
  </si>
  <si>
    <t>-1390137506</t>
  </si>
  <si>
    <t>25*1</t>
  </si>
  <si>
    <t>Zakládání</t>
  </si>
  <si>
    <t>23</t>
  </si>
  <si>
    <t>212312111</t>
  </si>
  <si>
    <t>Lože pro trativody z betonu prostého</t>
  </si>
  <si>
    <t>-88333050</t>
  </si>
  <si>
    <t>značky</t>
  </si>
  <si>
    <t>6*0,5*0,4*0,4</t>
  </si>
  <si>
    <t>uliční vpusť</t>
  </si>
  <si>
    <t>0,1*0,6*0,6*4</t>
  </si>
  <si>
    <t>24</t>
  </si>
  <si>
    <t>268119111</t>
  </si>
  <si>
    <t>Bourání vodicích zídek ze železového betonu při výšce zídek přes 1 do 1,5 m</t>
  </si>
  <si>
    <t>m</t>
  </si>
  <si>
    <t>55547285</t>
  </si>
  <si>
    <t>Vodorovné konstrukce</t>
  </si>
  <si>
    <t>25</t>
  </si>
  <si>
    <t>451572111</t>
  </si>
  <si>
    <t>Lože pod potrubí, stoky a drobné objekty v otevřeném výkopu z kameniva drobného těženého 0 až 4 mm</t>
  </si>
  <si>
    <t>-2029716260</t>
  </si>
  <si>
    <t>12,5*0,1*0,8</t>
  </si>
  <si>
    <t>Komunikace pozemní</t>
  </si>
  <si>
    <t>26</t>
  </si>
  <si>
    <t>564211111</t>
  </si>
  <si>
    <t>Podklad nebo podsyp ze štěrkopísku ŠP s rozprostřením, vlhčením a zhutněním, po zhutnění tl. 50 mm</t>
  </si>
  <si>
    <t>1271597468</t>
  </si>
  <si>
    <t>27</t>
  </si>
  <si>
    <t>564752111</t>
  </si>
  <si>
    <t>Podklad nebo kryt z vibrovaného štěrku VŠ s rozprostřením, vlhčením a zhutněním, po zhutnění tl. 150 mm</t>
  </si>
  <si>
    <t>654432440</t>
  </si>
  <si>
    <t>28</t>
  </si>
  <si>
    <t>564861111</t>
  </si>
  <si>
    <t>Podklad ze štěrkodrti ŠD s rozprostřením a zhutněním, po zhutnění tl. 200 mm</t>
  </si>
  <si>
    <t>-1396768931</t>
  </si>
  <si>
    <t>Poznámka k položce:
vozovka+vjezd</t>
  </si>
  <si>
    <t>550+23</t>
  </si>
  <si>
    <t>29</t>
  </si>
  <si>
    <t>565155111</t>
  </si>
  <si>
    <t>Asfaltový beton vrstva podkladní ACP 16 (obalované kamenivo střednězrnné - OKS) s rozprostřením a zhutněním v pruhu šířky do 3 m, po zhutnění tl. 70 mm</t>
  </si>
  <si>
    <t>1195695538</t>
  </si>
  <si>
    <t>30</t>
  </si>
  <si>
    <t>567122114</t>
  </si>
  <si>
    <t>Podklad ze směsi stmelené cementem SC bez dilatačních spár, s rozprostřením a zhutněním SC C 8/10 (KSC I), po zhutnění tl. 150 mm</t>
  </si>
  <si>
    <t>-1473392857</t>
  </si>
  <si>
    <t>31</t>
  </si>
  <si>
    <t>569931132</t>
  </si>
  <si>
    <t>Zpevnění krajnic nebo komunikací pro pěší s rozprostřením a zhutněním, po zhutnění asfaltovým recyklátem tl. 100 mm</t>
  </si>
  <si>
    <t>500961168</t>
  </si>
  <si>
    <t>32</t>
  </si>
  <si>
    <t>573211112</t>
  </si>
  <si>
    <t>Postřik spojovací PS bez posypu kamenivem z asfaltu silničního, v množství 0,70 kg/m2</t>
  </si>
  <si>
    <t>1580913591</t>
  </si>
  <si>
    <t>33</t>
  </si>
  <si>
    <t>577144111</t>
  </si>
  <si>
    <t>Asfaltový beton vrstva obrusná ACO 11 (ABS) s rozprostřením a se zhutněním z nemodifikovaného asfaltu v pruhu šířky do 3 m tř. I, po zhutnění tl. 50 mm</t>
  </si>
  <si>
    <t>1672078700</t>
  </si>
  <si>
    <t>34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</si>
  <si>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</si>
  <si>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</si>
  <si>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1103444873</t>
  </si>
  <si>
    <t>35</t>
  </si>
  <si>
    <t>592452130</t>
  </si>
  <si>
    <t>dlažba zámková profilová základní 19,6x16,1x8 cm přírodní</t>
  </si>
  <si>
    <t>596640656</t>
  </si>
  <si>
    <t xml:space="preserve">Poznámka k položce:
spotřeba: 36 kus/m2
2m2 pořez
</t>
  </si>
  <si>
    <t>36</t>
  </si>
  <si>
    <t>596412312</t>
  </si>
  <si>
    <t>Kladení dlažby z betonových vegetačních dlaždic pozemních komunikací s ložem z kameniva těženého nebo drceného tl. do 50 mm, s vyplněním spár a vegetačních otvorů, s hutněním vibrováním tl. 100 mm, bez rozlišení skupiny, pro plochy do 300 m2</t>
  </si>
  <si>
    <t>-791202918</t>
  </si>
  <si>
    <t>37</t>
  </si>
  <si>
    <t>592281150</t>
  </si>
  <si>
    <t>tvárnice betonová zatravňovací 60x40x10 cm</t>
  </si>
  <si>
    <t>-1381011142</t>
  </si>
  <si>
    <t>21/(0,6*0,4)</t>
  </si>
  <si>
    <t>38</t>
  </si>
  <si>
    <t>599141111</t>
  </si>
  <si>
    <t>Vyplnění spár mezi silničními dílci jakékoliv tloušťky živičnou zálivkou</t>
  </si>
  <si>
    <t>-1350350932</t>
  </si>
  <si>
    <t>Trubní vedení</t>
  </si>
  <si>
    <t>39</t>
  </si>
  <si>
    <t>871313121</t>
  </si>
  <si>
    <t>Montáž kanalizačního potrubí z plastů z tvrdého PVC těsněných gumovým kroužkem v otevřeném výkopu ve sklonu do 20 % DN 160</t>
  </si>
  <si>
    <t>-213265804</t>
  </si>
  <si>
    <t>Poznámka k položce:
25 - uliční vpusť
17 - přípojky svodů</t>
  </si>
  <si>
    <t>40</t>
  </si>
  <si>
    <t>286113020</t>
  </si>
  <si>
    <t>trubka kanalizační plastová KG - DN 110x1000 mm SN4</t>
  </si>
  <si>
    <t>822359525</t>
  </si>
  <si>
    <t>41</t>
  </si>
  <si>
    <t>877310310</t>
  </si>
  <si>
    <t>Montáž tvarovek na kanalizačním plastovém potrubí z polypropylenu PP hladkého plnostěnného kolen DN 150</t>
  </si>
  <si>
    <t>651524034</t>
  </si>
  <si>
    <t>42</t>
  </si>
  <si>
    <t>286113610</t>
  </si>
  <si>
    <t>koleno kanalizace plastové KG 150x45°</t>
  </si>
  <si>
    <t>-2102044878</t>
  </si>
  <si>
    <t>43</t>
  </si>
  <si>
    <t>895941211</t>
  </si>
  <si>
    <t>Zřízení vpusti kanalizační uliční z betonových dílců typ UV-50 nízký</t>
  </si>
  <si>
    <t>-243643203</t>
  </si>
  <si>
    <t>44</t>
  </si>
  <si>
    <t>592238520</t>
  </si>
  <si>
    <t>dno betonové pro uliční vpusť s kalovou prohlubní 45x30x5 cm</t>
  </si>
  <si>
    <t>1863208660</t>
  </si>
  <si>
    <t>45</t>
  </si>
  <si>
    <t>592238540</t>
  </si>
  <si>
    <t>skruž betonová pro uliční vpusť s výtokovým otvorem PVC, 45x35x5 cm</t>
  </si>
  <si>
    <t>-407785586</t>
  </si>
  <si>
    <t>46</t>
  </si>
  <si>
    <t>592238600</t>
  </si>
  <si>
    <t>skruž betonová pro uliční vpusť středová 45 x 19,5 x 5 cm</t>
  </si>
  <si>
    <t>-7177598</t>
  </si>
  <si>
    <t>47</t>
  </si>
  <si>
    <t>592238640</t>
  </si>
  <si>
    <t>prstenec betonový pro uliční vpusť vyrovnávací 39 x 6 x 13 cm</t>
  </si>
  <si>
    <t>1460801677</t>
  </si>
  <si>
    <t>48</t>
  </si>
  <si>
    <t>899201111</t>
  </si>
  <si>
    <t>Osazení mříží litinových včetně rámů a košů na bahno hmotnosti jednotlivě do 50 kg</t>
  </si>
  <si>
    <t>-1411020787</t>
  </si>
  <si>
    <t>49</t>
  </si>
  <si>
    <t>592238750</t>
  </si>
  <si>
    <t>koš nízký pro uliční vpusti, žárově zinkovaný plech,pro rám 500/500</t>
  </si>
  <si>
    <t>-1392812077</t>
  </si>
  <si>
    <t>50</t>
  </si>
  <si>
    <t>592238780</t>
  </si>
  <si>
    <t>mříž vtoková pro uliční vpusti 500/500 mm</t>
  </si>
  <si>
    <t>-1562023824</t>
  </si>
  <si>
    <t>Ostatní konstrukce a práce, bourání</t>
  </si>
  <si>
    <t>51</t>
  </si>
  <si>
    <t>914511112</t>
  </si>
  <si>
    <t>Montáž sloupku dopravních značek délky do 3,5 m do hliníkové patky</t>
  </si>
  <si>
    <t>-626366175</t>
  </si>
  <si>
    <t>52</t>
  </si>
  <si>
    <t>404452250</t>
  </si>
  <si>
    <t>sloupek Zn 60 - 350</t>
  </si>
  <si>
    <t>-996502124</t>
  </si>
  <si>
    <t>53</t>
  </si>
  <si>
    <t>404452400</t>
  </si>
  <si>
    <t>patka hliníková pro sloupek D 60 mm</t>
  </si>
  <si>
    <t>1359947550</t>
  </si>
  <si>
    <t>54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</si>
  <si>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</si>
  <si>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</si>
  <si>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-491513375</t>
  </si>
  <si>
    <t>Poznámka k položce:
přídlažba podél silničního obrubníku</t>
  </si>
  <si>
    <t>55</t>
  </si>
  <si>
    <t>592452170</t>
  </si>
  <si>
    <t>dlažba skladebná betonová základní 19,6x9,6x8 cm přírodní</t>
  </si>
  <si>
    <t>665000344</t>
  </si>
  <si>
    <t>Poznámka k položce:
spotřeba: 50 kus/m2</t>
  </si>
  <si>
    <t>187*0,1</t>
  </si>
  <si>
    <t>56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</si>
  <si>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</si>
  <si>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</si>
  <si>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177909132</t>
  </si>
  <si>
    <t>182,5+0,87+3,9</t>
  </si>
  <si>
    <t>57</t>
  </si>
  <si>
    <t>592174650</t>
  </si>
  <si>
    <t>obrubník betonový silniční vibrolisovaný 100x15x25 cm</t>
  </si>
  <si>
    <t>-1412966064</t>
  </si>
  <si>
    <t>58</t>
  </si>
  <si>
    <t>592174700</t>
  </si>
  <si>
    <t>obrubník betonový silniční vnější oblý R 0,5 vibrolisovaný 78x15x25 cm</t>
  </si>
  <si>
    <t>1236365674</t>
  </si>
  <si>
    <t>59</t>
  </si>
  <si>
    <t>592174710</t>
  </si>
  <si>
    <t>obrubník betonový silniční vnější oblý R 1,0 vibrolisovaný 78x15x25 cm</t>
  </si>
  <si>
    <t>720897790</t>
  </si>
  <si>
    <t>3,9/0,78</t>
  </si>
  <si>
    <t>60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</si>
  <si>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</si>
  <si>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</si>
  <si>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1420339638</t>
  </si>
  <si>
    <t>61</t>
  </si>
  <si>
    <t>592174090</t>
  </si>
  <si>
    <t>obrubník betonový chodníkový vibrolisovaný 100x8x25 cm</t>
  </si>
  <si>
    <t>1829085781</t>
  </si>
  <si>
    <t>Poznámka k položce:
2ks na prořez</t>
  </si>
  <si>
    <t>62</t>
  </si>
  <si>
    <t>919735112</t>
  </si>
  <si>
    <t>Řezání stávajícího živičného krytu nebo podkladu hloubky přes 50 do 100 mm</t>
  </si>
  <si>
    <t>-1691310340</t>
  </si>
  <si>
    <t>63</t>
  </si>
  <si>
    <t>966008112</t>
  </si>
  <si>
    <t>Bourání trubního propustku s odklizením a uložením vybouraného materiálu na skládku na vzdálenost do 3 m nebo s naložením na dopravní prostředek z trub DN přes 300 do 500 mm</t>
  </si>
  <si>
    <t>1073331121</t>
  </si>
  <si>
    <t>64</t>
  </si>
  <si>
    <t>404441120</t>
  </si>
  <si>
    <t>značka dopravní svislá reflexní zákazová B AL- NK 700 mm</t>
  </si>
  <si>
    <t>-1048686431</t>
  </si>
  <si>
    <t>Poznámka k položce:
B1</t>
  </si>
  <si>
    <t>65</t>
  </si>
  <si>
    <t>404442320</t>
  </si>
  <si>
    <t>značka dopravní svislá reflexní AL- 3M 500 x 500 mm</t>
  </si>
  <si>
    <t>1668675016</t>
  </si>
  <si>
    <t xml:space="preserve">Poznámka k položce:
 E13-MIMO OÚ CHRÁST A PČR
P2
</t>
  </si>
  <si>
    <t>66</t>
  </si>
  <si>
    <t>404440040</t>
  </si>
  <si>
    <t>značka dopravní svislá reflexní výstražná AL 3M A1 - A30, P1,P4 700 mm</t>
  </si>
  <si>
    <t>1465136953</t>
  </si>
  <si>
    <t>Poznámka k položce:
P4</t>
  </si>
  <si>
    <t>997</t>
  </si>
  <si>
    <t>Přesun sutě</t>
  </si>
  <si>
    <t>67</t>
  </si>
  <si>
    <t>997221551</t>
  </si>
  <si>
    <t>Vodorovná doprava suti bez naložení, ale se složením a s hrubým urovnáním ze sypkých materiálů, na vzdálenost do 1 km</t>
  </si>
  <si>
    <t>116971796</t>
  </si>
  <si>
    <t>68</t>
  </si>
  <si>
    <t>997221559</t>
  </si>
  <si>
    <t>Vodorovná doprava suti bez naložení, ale se složením a s hrubým urovnáním Příplatek k ceně za každý další i započatý 1 km přes 1 km</t>
  </si>
  <si>
    <t>2041969107</t>
  </si>
  <si>
    <t>Poznámka k položce:
předpoklad 19km</t>
  </si>
  <si>
    <t>12,8*19 'Přepočtené koeficientem množství</t>
  </si>
  <si>
    <t>69</t>
  </si>
  <si>
    <t>997221561</t>
  </si>
  <si>
    <t>Vodorovná doprava suti bez naložení, ale se složením a s hrubým urovnáním z kusových materiálů, na vzdálenost do 1 km</t>
  </si>
  <si>
    <t>1831509220</t>
  </si>
  <si>
    <t>99,870-12,8</t>
  </si>
  <si>
    <t>70</t>
  </si>
  <si>
    <t>997221569</t>
  </si>
  <si>
    <t>482356102</t>
  </si>
  <si>
    <t xml:space="preserve">Poznámka k položce:
beton  + asf. kry
předpoklad do 20km
</t>
  </si>
  <si>
    <t>87,07*19 'Přepočtené koeficientem množství</t>
  </si>
  <si>
    <t>71</t>
  </si>
  <si>
    <t>997221825</t>
  </si>
  <si>
    <t>Poplatek za uložení stavebního odpadu na skládce (skládkovné) železobetonového</t>
  </si>
  <si>
    <t>73340992</t>
  </si>
  <si>
    <t>31,36+24,24</t>
  </si>
  <si>
    <t>72</t>
  </si>
  <si>
    <t>997221845</t>
  </si>
  <si>
    <t>Poplatek za uložení stavebního odpadu na skládce (skládkovné) z asfaltových povrchů</t>
  </si>
  <si>
    <t>-177462064</t>
  </si>
  <si>
    <t>12,8+31,5</t>
  </si>
  <si>
    <t>998</t>
  </si>
  <si>
    <t>Přesun hmot</t>
  </si>
  <si>
    <t>73</t>
  </si>
  <si>
    <t>998225111</t>
  </si>
  <si>
    <t>Přesun hmot pro komunikace s krytem z kameniva, monolitickým betonovým nebo živičným dopravní vzdálenost do 200 m jakékoliv délky objektu</t>
  </si>
  <si>
    <t>-128090252</t>
  </si>
  <si>
    <t>02 - ZATRUBNĚNÍ</t>
  </si>
  <si>
    <t>132301202</t>
  </si>
  <si>
    <t>Hloubení zapažených i nezapažených rýh šířky přes 600 do 2 000 mm s urovnáním dna do předepsaného profilu a spádu v hornině tř. 4 přes 100 do 1 000 m3</t>
  </si>
  <si>
    <t>459085312</t>
  </si>
  <si>
    <t>1,2*1,5*95</t>
  </si>
  <si>
    <t>151101101</t>
  </si>
  <si>
    <t>Zřízení pažení a rozepření stěn rýh pro podzemní vedení pro všechny šířky rýhy příložné pro jakoukoliv mezerovitost, hloubky do 2 m</t>
  </si>
  <si>
    <t>-1231568835</t>
  </si>
  <si>
    <t>93*1,5</t>
  </si>
  <si>
    <t>151101111</t>
  </si>
  <si>
    <t>Odstranění pažení a rozepření stěn rýh pro podzemní vedení s uložením materiálu na vzdálenost do 3 m od kraje výkopu příložné, hloubky do 2 m</t>
  </si>
  <si>
    <t>919774903</t>
  </si>
  <si>
    <t>1463981272</t>
  </si>
  <si>
    <t>170-110</t>
  </si>
  <si>
    <t>1777106675</t>
  </si>
  <si>
    <t>76429066</t>
  </si>
  <si>
    <t>60*2 'Přepočtené koeficientem množství</t>
  </si>
  <si>
    <t>-1328500017</t>
  </si>
  <si>
    <t>1,2*92</t>
  </si>
  <si>
    <t>295906400</t>
  </si>
  <si>
    <t>0,7*92</t>
  </si>
  <si>
    <t>583373440</t>
  </si>
  <si>
    <t>štěrkopísek frakce 0-32</t>
  </si>
  <si>
    <t>-152067819</t>
  </si>
  <si>
    <t>64,4*2 'Přepočtené koeficientem množství</t>
  </si>
  <si>
    <t>182101101</t>
  </si>
  <si>
    <t>Svahování trvalých svahů do projektovaných profilů s potřebným přemístěním výkopku při svahování v zářezech v hornině tř. 1 až 4</t>
  </si>
  <si>
    <t>-1761127305</t>
  </si>
  <si>
    <t>451573111</t>
  </si>
  <si>
    <t>Lože pod potrubí, stoky a drobné objekty v otevřeném výkopu z písku a štěrkopísku do 63 mm</t>
  </si>
  <si>
    <t>1326638093</t>
  </si>
  <si>
    <t xml:space="preserve">Poznámka k položce:
uliční vpusť
</t>
  </si>
  <si>
    <t>1*0,1*92</t>
  </si>
  <si>
    <t>452368211</t>
  </si>
  <si>
    <t>Výztuž podkladních desek, bloků nebo pražců v otevřeném výkopu ze svařovaných sítí typu Kari</t>
  </si>
  <si>
    <t>1883666461</t>
  </si>
  <si>
    <t>(40)*0,6</t>
  </si>
  <si>
    <t>24*0,003 'Přepočtené koeficientem množství</t>
  </si>
  <si>
    <t>597161111</t>
  </si>
  <si>
    <t>Rigol dlážděný do lože z betonu prostého tl. 100 mm, s vyplněním a zatřením spár cementovou maltou z lomového kamene tl. do 250 mm</t>
  </si>
  <si>
    <t>-1107626967</t>
  </si>
  <si>
    <t>Poznámka k položce:
zpevnění dna příkopu před a za zatrubněním</t>
  </si>
  <si>
    <t>812392121</t>
  </si>
  <si>
    <t>Montáž potrubí z trub betonových hrdlových v otevřeném výkopu ve sklonu do 20 % z trub těsněných pryžovými kroužky [SIOME-TBP a VIHY-TBP ] DN 400</t>
  </si>
  <si>
    <t>960790740</t>
  </si>
  <si>
    <t>592237120</t>
  </si>
  <si>
    <t>trouba betonová se zabudovaným těsnením D 40x250x7,5 cm</t>
  </si>
  <si>
    <t>1950535625</t>
  </si>
  <si>
    <t>837444111</t>
  </si>
  <si>
    <t>Montáž kameninových útesů s hrdlem na potrubí betonovém a železobetonovém DN 600</t>
  </si>
  <si>
    <t>1313127569</t>
  </si>
  <si>
    <t>Poznámka k položce:
napojení přípojky UV do stáv. potrubí - 5x
napojení přípojky svodu do stáv. potrubí - 1x</t>
  </si>
  <si>
    <t>286113000</t>
  </si>
  <si>
    <t>Průchodka s integrovaným kulovým kloubem DN150 - napojení PVC přípojky na stáv. potrubí</t>
  </si>
  <si>
    <t>1961369853</t>
  </si>
  <si>
    <t>Poznámka k položce:
napojení přípojky UV do stáv. potrubí</t>
  </si>
  <si>
    <t>870000-1</t>
  </si>
  <si>
    <t>ZEŘÍZNUTÍ BETONOVÉ TRUBKY DN 400</t>
  </si>
  <si>
    <t>-2121366584</t>
  </si>
  <si>
    <t>Poznámka k položce:
seříznutí trouby u šikmého čela propustku.</t>
  </si>
  <si>
    <t>871360310</t>
  </si>
  <si>
    <t>Montáž kanalizačního potrubí z plastů z polypropylenu PP hladkého plnostěnného SN 10 DN 250</t>
  </si>
  <si>
    <t>-876258394</t>
  </si>
  <si>
    <t>286112690</t>
  </si>
  <si>
    <t>trubka kanalizační plastová s hrdlem KG 250X7,3X2M SN8</t>
  </si>
  <si>
    <t>1913759735</t>
  </si>
  <si>
    <t>286112680</t>
  </si>
  <si>
    <t>trubka kanalizační plastová s hrdlem KG 250X7,3X1M SN8</t>
  </si>
  <si>
    <t>-836248902</t>
  </si>
  <si>
    <t>877365211</t>
  </si>
  <si>
    <t>Montáž tvarovek na kanalizačním potrubí z trub z plastu z tvrdého PVC [systém KG] nebo z polypropylenu [systém KG 2000] v otevřeném výkopu jednoosých DN 250</t>
  </si>
  <si>
    <t>1798314952</t>
  </si>
  <si>
    <t>286113990</t>
  </si>
  <si>
    <t>odbočka kanalizační plastová s hrdlem KG 250/150/45°</t>
  </si>
  <si>
    <t>-2088778416</t>
  </si>
  <si>
    <t>894411131</t>
  </si>
  <si>
    <t>Zřízení šachet kanalizačních z betonových dílců výšky vstupu do 1,50 m s obložením dna betonem tř. C 25/30, na potrubí DN přes 300 do 400</t>
  </si>
  <si>
    <t>1037263774</t>
  </si>
  <si>
    <t>592243390</t>
  </si>
  <si>
    <t>dno betonové šachty kanalizační přímé 100x100x60 cm</t>
  </si>
  <si>
    <t>-176201946</t>
  </si>
  <si>
    <t>592243150</t>
  </si>
  <si>
    <t>deska betonová zákrytová pro čtvercové šachty 100/62,5 x 16,5 cm</t>
  </si>
  <si>
    <t>1813234095</t>
  </si>
  <si>
    <t>592241300-1</t>
  </si>
  <si>
    <t>deska betonová přechodová pro tlak kola 5 kN 62,5x20x9 cm</t>
  </si>
  <si>
    <t>-1666793383</t>
  </si>
  <si>
    <t>592241350</t>
  </si>
  <si>
    <t>prstenec betonový vyrovnávací 62,5x6x9 cm</t>
  </si>
  <si>
    <t>-1748052749</t>
  </si>
  <si>
    <t>899102111</t>
  </si>
  <si>
    <t>Osazení poklopů litinových a ocelových včetně rámů hmotnosti jednotlivě přes 50 do 100 kg</t>
  </si>
  <si>
    <t>-1739757104</t>
  </si>
  <si>
    <t>286617240</t>
  </si>
  <si>
    <t>poklop betonový 315/7t</t>
  </si>
  <si>
    <t>-856322025</t>
  </si>
  <si>
    <t>Poznámka k položce:
WAVIN, kód výrobku: IF113700</t>
  </si>
  <si>
    <t>286618000</t>
  </si>
  <si>
    <t>těsnění šachtové roury 315 mm</t>
  </si>
  <si>
    <t>723814156</t>
  </si>
  <si>
    <t>919413121</t>
  </si>
  <si>
    <t>Vtoková jímka propustku z betonu prostého se zvýšenými nároky na prostředí tř. C 25/30, propustku z trub DN do 800 mm</t>
  </si>
  <si>
    <t>-1956492088</t>
  </si>
  <si>
    <t>919441211</t>
  </si>
  <si>
    <t>Čelo propustku včetně římsy ze zdiva z lomového kamene, pro propustek z trub DN 300 až 500 mm</t>
  </si>
  <si>
    <t>-484591371</t>
  </si>
  <si>
    <t>919535555</t>
  </si>
  <si>
    <t>Obetonování trubního propustku betonem prostým bez zvýšených nároků na prostředí tř. C 12/15</t>
  </si>
  <si>
    <t>-480970646</t>
  </si>
  <si>
    <t>40*0,2</t>
  </si>
  <si>
    <t>998274101</t>
  </si>
  <si>
    <t>Přesun hmot pro trubní vedení hloubené z trub betonových nebo železobetonových pro vodovody nebo kanalizace v otevřeném výkopu dopravní vzdálenost do 15 m</t>
  </si>
  <si>
    <t>1609592757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</si>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</sst>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9" t="s">
        <v>16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8"/>
      <c r="AQ5" s="30"/>
      <c r="BE5" s="367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1" t="s">
        <v>19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8"/>
      <c r="AQ6" s="30"/>
      <c r="BE6" s="368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8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8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8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68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6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8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68"/>
      <c r="BS13" s="23" t="s">
        <v>8</v>
      </c>
    </row>
    <row r="14" spans="2:71" ht="15">
      <c r="B14" s="27"/>
      <c r="C14" s="28"/>
      <c r="D14" s="28"/>
      <c r="E14" s="372" t="s">
        <v>31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6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8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68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6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8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8"/>
      <c r="BS19" s="23" t="s">
        <v>8</v>
      </c>
    </row>
    <row r="20" spans="2:71" ht="22.5" customHeight="1">
      <c r="B20" s="27"/>
      <c r="C20" s="28"/>
      <c r="D20" s="28"/>
      <c r="E20" s="374" t="s">
        <v>21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28"/>
      <c r="AP20" s="28"/>
      <c r="AQ20" s="30"/>
      <c r="BE20" s="36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8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8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5">
        <f>ROUND(AG51,2)</f>
        <v>0</v>
      </c>
      <c r="AL23" s="376"/>
      <c r="AM23" s="376"/>
      <c r="AN23" s="376"/>
      <c r="AO23" s="376"/>
      <c r="AP23" s="41"/>
      <c r="AQ23" s="44"/>
      <c r="BE23" s="368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7" t="s">
        <v>36</v>
      </c>
      <c r="M25" s="377"/>
      <c r="N25" s="377"/>
      <c r="O25" s="377"/>
      <c r="P25" s="41"/>
      <c r="Q25" s="41"/>
      <c r="R25" s="41"/>
      <c r="S25" s="41"/>
      <c r="T25" s="41"/>
      <c r="U25" s="41"/>
      <c r="V25" s="41"/>
      <c r="W25" s="377" t="s">
        <v>37</v>
      </c>
      <c r="X25" s="377"/>
      <c r="Y25" s="377"/>
      <c r="Z25" s="377"/>
      <c r="AA25" s="377"/>
      <c r="AB25" s="377"/>
      <c r="AC25" s="377"/>
      <c r="AD25" s="377"/>
      <c r="AE25" s="377"/>
      <c r="AF25" s="41"/>
      <c r="AG25" s="41"/>
      <c r="AH25" s="41"/>
      <c r="AI25" s="41"/>
      <c r="AJ25" s="41"/>
      <c r="AK25" s="377" t="s">
        <v>38</v>
      </c>
      <c r="AL25" s="377"/>
      <c r="AM25" s="377"/>
      <c r="AN25" s="377"/>
      <c r="AO25" s="377"/>
      <c r="AP25" s="41"/>
      <c r="AQ25" s="44"/>
      <c r="BE25" s="368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60">
        <v>0.21</v>
      </c>
      <c r="M26" s="361"/>
      <c r="N26" s="361"/>
      <c r="O26" s="361"/>
      <c r="P26" s="47"/>
      <c r="Q26" s="47"/>
      <c r="R26" s="47"/>
      <c r="S26" s="47"/>
      <c r="T26" s="47"/>
      <c r="U26" s="47"/>
      <c r="V26" s="47"/>
      <c r="W26" s="362">
        <f>ROUND(AZ51,2)</f>
        <v>0</v>
      </c>
      <c r="X26" s="361"/>
      <c r="Y26" s="361"/>
      <c r="Z26" s="361"/>
      <c r="AA26" s="361"/>
      <c r="AB26" s="361"/>
      <c r="AC26" s="361"/>
      <c r="AD26" s="361"/>
      <c r="AE26" s="361"/>
      <c r="AF26" s="47"/>
      <c r="AG26" s="47"/>
      <c r="AH26" s="47"/>
      <c r="AI26" s="47"/>
      <c r="AJ26" s="47"/>
      <c r="AK26" s="362">
        <f>ROUND(AV51,2)</f>
        <v>0</v>
      </c>
      <c r="AL26" s="361"/>
      <c r="AM26" s="361"/>
      <c r="AN26" s="361"/>
      <c r="AO26" s="361"/>
      <c r="AP26" s="47"/>
      <c r="AQ26" s="49"/>
      <c r="BE26" s="368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60">
        <v>0.15</v>
      </c>
      <c r="M27" s="361"/>
      <c r="N27" s="361"/>
      <c r="O27" s="361"/>
      <c r="P27" s="47"/>
      <c r="Q27" s="47"/>
      <c r="R27" s="47"/>
      <c r="S27" s="47"/>
      <c r="T27" s="47"/>
      <c r="U27" s="47"/>
      <c r="V27" s="47"/>
      <c r="W27" s="362">
        <f>ROUND(BA51,2)</f>
        <v>0</v>
      </c>
      <c r="X27" s="361"/>
      <c r="Y27" s="361"/>
      <c r="Z27" s="361"/>
      <c r="AA27" s="361"/>
      <c r="AB27" s="361"/>
      <c r="AC27" s="361"/>
      <c r="AD27" s="361"/>
      <c r="AE27" s="361"/>
      <c r="AF27" s="47"/>
      <c r="AG27" s="47"/>
      <c r="AH27" s="47"/>
      <c r="AI27" s="47"/>
      <c r="AJ27" s="47"/>
      <c r="AK27" s="362">
        <f>ROUND(AW51,2)</f>
        <v>0</v>
      </c>
      <c r="AL27" s="361"/>
      <c r="AM27" s="361"/>
      <c r="AN27" s="361"/>
      <c r="AO27" s="361"/>
      <c r="AP27" s="47"/>
      <c r="AQ27" s="49"/>
      <c r="BE27" s="368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60">
        <v>0.21</v>
      </c>
      <c r="M28" s="361"/>
      <c r="N28" s="361"/>
      <c r="O28" s="361"/>
      <c r="P28" s="47"/>
      <c r="Q28" s="47"/>
      <c r="R28" s="47"/>
      <c r="S28" s="47"/>
      <c r="T28" s="47"/>
      <c r="U28" s="47"/>
      <c r="V28" s="47"/>
      <c r="W28" s="362">
        <f>ROUND(BB51,2)</f>
        <v>0</v>
      </c>
      <c r="X28" s="361"/>
      <c r="Y28" s="361"/>
      <c r="Z28" s="361"/>
      <c r="AA28" s="361"/>
      <c r="AB28" s="361"/>
      <c r="AC28" s="361"/>
      <c r="AD28" s="361"/>
      <c r="AE28" s="361"/>
      <c r="AF28" s="47"/>
      <c r="AG28" s="47"/>
      <c r="AH28" s="47"/>
      <c r="AI28" s="47"/>
      <c r="AJ28" s="47"/>
      <c r="AK28" s="362">
        <v>0</v>
      </c>
      <c r="AL28" s="361"/>
      <c r="AM28" s="361"/>
      <c r="AN28" s="361"/>
      <c r="AO28" s="361"/>
      <c r="AP28" s="47"/>
      <c r="AQ28" s="49"/>
      <c r="BE28" s="368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60">
        <v>0.15</v>
      </c>
      <c r="M29" s="361"/>
      <c r="N29" s="361"/>
      <c r="O29" s="361"/>
      <c r="P29" s="47"/>
      <c r="Q29" s="47"/>
      <c r="R29" s="47"/>
      <c r="S29" s="47"/>
      <c r="T29" s="47"/>
      <c r="U29" s="47"/>
      <c r="V29" s="47"/>
      <c r="W29" s="362">
        <f>ROUND(BC51,2)</f>
        <v>0</v>
      </c>
      <c r="X29" s="361"/>
      <c r="Y29" s="361"/>
      <c r="Z29" s="361"/>
      <c r="AA29" s="361"/>
      <c r="AB29" s="361"/>
      <c r="AC29" s="361"/>
      <c r="AD29" s="361"/>
      <c r="AE29" s="361"/>
      <c r="AF29" s="47"/>
      <c r="AG29" s="47"/>
      <c r="AH29" s="47"/>
      <c r="AI29" s="47"/>
      <c r="AJ29" s="47"/>
      <c r="AK29" s="362">
        <v>0</v>
      </c>
      <c r="AL29" s="361"/>
      <c r="AM29" s="361"/>
      <c r="AN29" s="361"/>
      <c r="AO29" s="361"/>
      <c r="AP29" s="47"/>
      <c r="AQ29" s="49"/>
      <c r="BE29" s="368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60">
        <v>0</v>
      </c>
      <c r="M30" s="361"/>
      <c r="N30" s="361"/>
      <c r="O30" s="361"/>
      <c r="P30" s="47"/>
      <c r="Q30" s="47"/>
      <c r="R30" s="47"/>
      <c r="S30" s="47"/>
      <c r="T30" s="47"/>
      <c r="U30" s="47"/>
      <c r="V30" s="47"/>
      <c r="W30" s="362">
        <f>ROUND(BD51,2)</f>
        <v>0</v>
      </c>
      <c r="X30" s="361"/>
      <c r="Y30" s="361"/>
      <c r="Z30" s="361"/>
      <c r="AA30" s="361"/>
      <c r="AB30" s="361"/>
      <c r="AC30" s="361"/>
      <c r="AD30" s="361"/>
      <c r="AE30" s="361"/>
      <c r="AF30" s="47"/>
      <c r="AG30" s="47"/>
      <c r="AH30" s="47"/>
      <c r="AI30" s="47"/>
      <c r="AJ30" s="47"/>
      <c r="AK30" s="362">
        <v>0</v>
      </c>
      <c r="AL30" s="361"/>
      <c r="AM30" s="361"/>
      <c r="AN30" s="361"/>
      <c r="AO30" s="361"/>
      <c r="AP30" s="47"/>
      <c r="AQ30" s="49"/>
      <c r="BE30" s="368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8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63" t="s">
        <v>47</v>
      </c>
      <c r="Y32" s="364"/>
      <c r="Z32" s="364"/>
      <c r="AA32" s="364"/>
      <c r="AB32" s="364"/>
      <c r="AC32" s="52"/>
      <c r="AD32" s="52"/>
      <c r="AE32" s="52"/>
      <c r="AF32" s="52"/>
      <c r="AG32" s="52"/>
      <c r="AH32" s="52"/>
      <c r="AI32" s="52"/>
      <c r="AJ32" s="52"/>
      <c r="AK32" s="365">
        <f>SUM(AK23:AK30)</f>
        <v>0</v>
      </c>
      <c r="AL32" s="364"/>
      <c r="AM32" s="364"/>
      <c r="AN32" s="364"/>
      <c r="AO32" s="366"/>
      <c r="AP32" s="50"/>
      <c r="AQ32" s="54"/>
      <c r="BE32" s="368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0074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6" t="str">
        <f>K6</f>
        <v>CHRÁST - DOLANSKÁ ULICE (SILNICE II/180) VÁŽNÉ MÍSTO NÁKLADNÍCH VOZIDEL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8" t="str">
        <f>IF(AN8="","",AN8)</f>
        <v>27.3.2017</v>
      </c>
      <c r="AN44" s="348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9" t="str">
        <f>IF(E17="","",E17)</f>
        <v xml:space="preserve"> </v>
      </c>
      <c r="AN46" s="349"/>
      <c r="AO46" s="349"/>
      <c r="AP46" s="349"/>
      <c r="AQ46" s="62"/>
      <c r="AR46" s="60"/>
      <c r="AS46" s="350" t="s">
        <v>49</v>
      </c>
      <c r="AT46" s="35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2"/>
      <c r="AT47" s="35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4"/>
      <c r="AT48" s="35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6" t="s">
        <v>50</v>
      </c>
      <c r="D49" s="357"/>
      <c r="E49" s="357"/>
      <c r="F49" s="357"/>
      <c r="G49" s="357"/>
      <c r="H49" s="78"/>
      <c r="I49" s="358" t="s">
        <v>51</v>
      </c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9" t="s">
        <v>52</v>
      </c>
      <c r="AH49" s="357"/>
      <c r="AI49" s="357"/>
      <c r="AJ49" s="357"/>
      <c r="AK49" s="357"/>
      <c r="AL49" s="357"/>
      <c r="AM49" s="357"/>
      <c r="AN49" s="358" t="s">
        <v>53</v>
      </c>
      <c r="AO49" s="357"/>
      <c r="AP49" s="357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4">
        <f>ROUND(SUM(AG52:AG54),2)</f>
        <v>0</v>
      </c>
      <c r="AH51" s="344"/>
      <c r="AI51" s="344"/>
      <c r="AJ51" s="344"/>
      <c r="AK51" s="344"/>
      <c r="AL51" s="344"/>
      <c r="AM51" s="344"/>
      <c r="AN51" s="345">
        <f>SUM(AG51,AT51)</f>
        <v>0</v>
      </c>
      <c r="AO51" s="345"/>
      <c r="AP51" s="345"/>
      <c r="AQ51" s="88" t="s">
        <v>21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68</v>
      </c>
      <c r="BT51" s="93" t="s">
        <v>69</v>
      </c>
      <c r="BV51" s="93" t="s">
        <v>70</v>
      </c>
      <c r="BW51" s="93" t="s">
        <v>7</v>
      </c>
      <c r="BX51" s="93" t="s">
        <v>71</v>
      </c>
      <c r="CL51" s="93" t="s">
        <v>21</v>
      </c>
    </row>
    <row r="52" spans="1:90" s="5" customFormat="1" ht="37.5" customHeight="1">
      <c r="A52" s="94" t="s">
        <v>72</v>
      </c>
      <c r="B52" s="95"/>
      <c r="C52" s="96"/>
      <c r="D52" s="343" t="s">
        <v>16</v>
      </c>
      <c r="E52" s="343"/>
      <c r="F52" s="343"/>
      <c r="G52" s="343"/>
      <c r="H52" s="343"/>
      <c r="I52" s="97"/>
      <c r="J52" s="343" t="s">
        <v>19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1">
        <f>'0074 - CHRÁST - DOLANSKÁ ...'!J25</f>
        <v>0</v>
      </c>
      <c r="AH52" s="342"/>
      <c r="AI52" s="342"/>
      <c r="AJ52" s="342"/>
      <c r="AK52" s="342"/>
      <c r="AL52" s="342"/>
      <c r="AM52" s="342"/>
      <c r="AN52" s="341">
        <f>SUM(AG52,AT52)</f>
        <v>0</v>
      </c>
      <c r="AO52" s="342"/>
      <c r="AP52" s="342"/>
      <c r="AQ52" s="98" t="s">
        <v>73</v>
      </c>
      <c r="AR52" s="99"/>
      <c r="AS52" s="100">
        <v>0</v>
      </c>
      <c r="AT52" s="101">
        <f>ROUND(SUM(AV52:AW52),2)</f>
        <v>0</v>
      </c>
      <c r="AU52" s="102">
        <f>'0074 - CHRÁST - DOLANSKÁ ...'!P73</f>
        <v>0</v>
      </c>
      <c r="AV52" s="101">
        <f>'0074 - CHRÁST - DOLANSKÁ ...'!J28</f>
        <v>0</v>
      </c>
      <c r="AW52" s="101">
        <f>'0074 - CHRÁST - DOLANSKÁ ...'!J29</f>
        <v>0</v>
      </c>
      <c r="AX52" s="101">
        <f>'0074 - CHRÁST - DOLANSKÁ ...'!J30</f>
        <v>0</v>
      </c>
      <c r="AY52" s="101">
        <f>'0074 - CHRÁST - DOLANSKÁ ...'!J31</f>
        <v>0</v>
      </c>
      <c r="AZ52" s="101">
        <f>'0074 - CHRÁST - DOLANSKÁ ...'!F28</f>
        <v>0</v>
      </c>
      <c r="BA52" s="101">
        <f>'0074 - CHRÁST - DOLANSKÁ ...'!F29</f>
        <v>0</v>
      </c>
      <c r="BB52" s="101">
        <f>'0074 - CHRÁST - DOLANSKÁ ...'!F30</f>
        <v>0</v>
      </c>
      <c r="BC52" s="101">
        <f>'0074 - CHRÁST - DOLANSKÁ ...'!F31</f>
        <v>0</v>
      </c>
      <c r="BD52" s="103">
        <f>'0074 - CHRÁST - DOLANSKÁ ...'!F32</f>
        <v>0</v>
      </c>
      <c r="BT52" s="104" t="s">
        <v>74</v>
      </c>
      <c r="BU52" s="104" t="s">
        <v>75</v>
      </c>
      <c r="BV52" s="104" t="s">
        <v>70</v>
      </c>
      <c r="BW52" s="104" t="s">
        <v>7</v>
      </c>
      <c r="BX52" s="104" t="s">
        <v>71</v>
      </c>
      <c r="CL52" s="104" t="s">
        <v>21</v>
      </c>
    </row>
    <row r="53" spans="1:91" s="5" customFormat="1" ht="22.5" customHeight="1">
      <c r="A53" s="94" t="s">
        <v>72</v>
      </c>
      <c r="B53" s="95"/>
      <c r="C53" s="96"/>
      <c r="D53" s="343" t="s">
        <v>76</v>
      </c>
      <c r="E53" s="343"/>
      <c r="F53" s="343"/>
      <c r="G53" s="343"/>
      <c r="H53" s="343"/>
      <c r="I53" s="97"/>
      <c r="J53" s="343" t="s">
        <v>77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1">
        <f>'01 - KOMUNIKACE'!J27</f>
        <v>0</v>
      </c>
      <c r="AH53" s="342"/>
      <c r="AI53" s="342"/>
      <c r="AJ53" s="342"/>
      <c r="AK53" s="342"/>
      <c r="AL53" s="342"/>
      <c r="AM53" s="342"/>
      <c r="AN53" s="341">
        <f>SUM(AG53,AT53)</f>
        <v>0</v>
      </c>
      <c r="AO53" s="342"/>
      <c r="AP53" s="342"/>
      <c r="AQ53" s="98" t="s">
        <v>73</v>
      </c>
      <c r="AR53" s="99"/>
      <c r="AS53" s="100">
        <v>0</v>
      </c>
      <c r="AT53" s="101">
        <f>ROUND(SUM(AV53:AW53),2)</f>
        <v>0</v>
      </c>
      <c r="AU53" s="102">
        <f>'01 - KOMUNIKACE'!P85</f>
        <v>0</v>
      </c>
      <c r="AV53" s="101">
        <f>'01 - KOMUNIKACE'!J30</f>
        <v>0</v>
      </c>
      <c r="AW53" s="101">
        <f>'01 - KOMUNIKACE'!J31</f>
        <v>0</v>
      </c>
      <c r="AX53" s="101">
        <f>'01 - KOMUNIKACE'!J32</f>
        <v>0</v>
      </c>
      <c r="AY53" s="101">
        <f>'01 - KOMUNIKACE'!J33</f>
        <v>0</v>
      </c>
      <c r="AZ53" s="101">
        <f>'01 - KOMUNIKACE'!F30</f>
        <v>0</v>
      </c>
      <c r="BA53" s="101">
        <f>'01 - KOMUNIKACE'!F31</f>
        <v>0</v>
      </c>
      <c r="BB53" s="101">
        <f>'01 - KOMUNIKACE'!F32</f>
        <v>0</v>
      </c>
      <c r="BC53" s="101">
        <f>'01 - KOMUNIKACE'!F33</f>
        <v>0</v>
      </c>
      <c r="BD53" s="103">
        <f>'01 - KOMUNIKACE'!F34</f>
        <v>0</v>
      </c>
      <c r="BT53" s="104" t="s">
        <v>74</v>
      </c>
      <c r="BV53" s="104" t="s">
        <v>70</v>
      </c>
      <c r="BW53" s="104" t="s">
        <v>78</v>
      </c>
      <c r="BX53" s="104" t="s">
        <v>7</v>
      </c>
      <c r="CL53" s="104" t="s">
        <v>21</v>
      </c>
      <c r="CM53" s="104" t="s">
        <v>79</v>
      </c>
    </row>
    <row r="54" spans="1:91" s="5" customFormat="1" ht="22.5" customHeight="1">
      <c r="A54" s="94" t="s">
        <v>72</v>
      </c>
      <c r="B54" s="95"/>
      <c r="C54" s="96"/>
      <c r="D54" s="343" t="s">
        <v>80</v>
      </c>
      <c r="E54" s="343"/>
      <c r="F54" s="343"/>
      <c r="G54" s="343"/>
      <c r="H54" s="343"/>
      <c r="I54" s="97"/>
      <c r="J54" s="343" t="s">
        <v>81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1">
        <f>'02 - ZATRUBNĚNÍ'!J27</f>
        <v>0</v>
      </c>
      <c r="AH54" s="342"/>
      <c r="AI54" s="342"/>
      <c r="AJ54" s="342"/>
      <c r="AK54" s="342"/>
      <c r="AL54" s="342"/>
      <c r="AM54" s="342"/>
      <c r="AN54" s="341">
        <f>SUM(AG54,AT54)</f>
        <v>0</v>
      </c>
      <c r="AO54" s="342"/>
      <c r="AP54" s="342"/>
      <c r="AQ54" s="98" t="s">
        <v>73</v>
      </c>
      <c r="AR54" s="99"/>
      <c r="AS54" s="105">
        <v>0</v>
      </c>
      <c r="AT54" s="106">
        <f>ROUND(SUM(AV54:AW54),2)</f>
        <v>0</v>
      </c>
      <c r="AU54" s="107">
        <f>'02 - ZATRUBNĚNÍ'!P83</f>
        <v>0</v>
      </c>
      <c r="AV54" s="106">
        <f>'02 - ZATRUBNĚNÍ'!J30</f>
        <v>0</v>
      </c>
      <c r="AW54" s="106">
        <f>'02 - ZATRUBNĚNÍ'!J31</f>
        <v>0</v>
      </c>
      <c r="AX54" s="106">
        <f>'02 - ZATRUBNĚNÍ'!J32</f>
        <v>0</v>
      </c>
      <c r="AY54" s="106">
        <f>'02 - ZATRUBNĚNÍ'!J33</f>
        <v>0</v>
      </c>
      <c r="AZ54" s="106">
        <f>'02 - ZATRUBNĚNÍ'!F30</f>
        <v>0</v>
      </c>
      <c r="BA54" s="106">
        <f>'02 - ZATRUBNĚNÍ'!F31</f>
        <v>0</v>
      </c>
      <c r="BB54" s="106">
        <f>'02 - ZATRUBNĚNÍ'!F32</f>
        <v>0</v>
      </c>
      <c r="BC54" s="106">
        <f>'02 - ZATRUBNĚNÍ'!F33</f>
        <v>0</v>
      </c>
      <c r="BD54" s="108">
        <f>'02 - ZATRUBNĚNÍ'!F34</f>
        <v>0</v>
      </c>
      <c r="BT54" s="104" t="s">
        <v>74</v>
      </c>
      <c r="BV54" s="104" t="s">
        <v>70</v>
      </c>
      <c r="BW54" s="104" t="s">
        <v>82</v>
      </c>
      <c r="BX54" s="104" t="s">
        <v>7</v>
      </c>
      <c r="CL54" s="104" t="s">
        <v>21</v>
      </c>
      <c r="CM54" s="104" t="s">
        <v>79</v>
      </c>
    </row>
    <row r="55" spans="2:44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+o5ODkpZn4b9thLI4hFm4nrelcNS9xsgoqI8qiUTGsir1wy8AdPv6IGF56Y0MHrBbC1VOSPb59mNLRMcEL9I4w==" saltValue="q5MfpqcJGYU2zqXx3yko2w==" spinCount="100000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074 - CHRÁST - DOLANSKÁ ...'!C2" display="/"/>
    <hyperlink ref="A53" location="'01 - KOMUNIKACE'!C2" display="/"/>
    <hyperlink ref="A54" location="'02 - ZATRUBNĚ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83</v>
      </c>
      <c r="G1" s="381" t="s">
        <v>84</v>
      </c>
      <c r="H1" s="381"/>
      <c r="I1" s="113"/>
      <c r="J1" s="112" t="s">
        <v>85</v>
      </c>
      <c r="K1" s="111" t="s">
        <v>86</v>
      </c>
      <c r="L1" s="112" t="s">
        <v>87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s="1" customFormat="1" ht="15">
      <c r="B6" s="40"/>
      <c r="C6" s="41"/>
      <c r="D6" s="36" t="s">
        <v>18</v>
      </c>
      <c r="E6" s="41"/>
      <c r="F6" s="41"/>
      <c r="G6" s="41"/>
      <c r="H6" s="41"/>
      <c r="I6" s="116"/>
      <c r="J6" s="41"/>
      <c r="K6" s="44"/>
    </row>
    <row r="7" spans="2:11" s="1" customFormat="1" ht="36.95" customHeight="1">
      <c r="B7" s="40"/>
      <c r="C7" s="41"/>
      <c r="D7" s="41"/>
      <c r="E7" s="378" t="s">
        <v>19</v>
      </c>
      <c r="F7" s="379"/>
      <c r="G7" s="379"/>
      <c r="H7" s="379"/>
      <c r="I7" s="116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16"/>
      <c r="J8" s="41"/>
      <c r="K8" s="44"/>
    </row>
    <row r="9" spans="2:11" s="1" customFormat="1" ht="14.4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7" t="s">
        <v>22</v>
      </c>
      <c r="J9" s="34" t="s">
        <v>21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17" t="s">
        <v>25</v>
      </c>
      <c r="J10" s="118" t="str">
        <f>'Rekapitulace stavby'!AN8</f>
        <v>27.3.2017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16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17" t="s">
        <v>28</v>
      </c>
      <c r="J12" s="34" t="str">
        <f>IF('Rekapitulace stavby'!AN10="","",'Rekapitulace stavby'!AN10)</f>
        <v/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17" t="s">
        <v>29</v>
      </c>
      <c r="J13" s="34" t="str">
        <f>IF('Rekapitulace stavby'!AN11="","",'Rekapitulace stavby'!AN11)</f>
        <v/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16"/>
      <c r="J14" s="41"/>
      <c r="K14" s="44"/>
    </row>
    <row r="15" spans="2:11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17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7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16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17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17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16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16"/>
      <c r="J21" s="41"/>
      <c r="K21" s="44"/>
    </row>
    <row r="22" spans="2:11" s="6" customFormat="1" ht="22.5" customHeight="1">
      <c r="B22" s="119"/>
      <c r="C22" s="120"/>
      <c r="D22" s="120"/>
      <c r="E22" s="374" t="s">
        <v>21</v>
      </c>
      <c r="F22" s="374"/>
      <c r="G22" s="374"/>
      <c r="H22" s="374"/>
      <c r="I22" s="121"/>
      <c r="J22" s="120"/>
      <c r="K22" s="122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16"/>
      <c r="J23" s="41"/>
      <c r="K23" s="44"/>
    </row>
    <row r="24" spans="2:11" s="1" customFormat="1" ht="6.95" customHeight="1">
      <c r="B24" s="40"/>
      <c r="C24" s="41"/>
      <c r="D24" s="84"/>
      <c r="E24" s="84"/>
      <c r="F24" s="84"/>
      <c r="G24" s="84"/>
      <c r="H24" s="84"/>
      <c r="I24" s="123"/>
      <c r="J24" s="84"/>
      <c r="K24" s="124"/>
    </row>
    <row r="25" spans="2:11" s="1" customFormat="1" ht="25.35" customHeight="1">
      <c r="B25" s="40"/>
      <c r="C25" s="41"/>
      <c r="D25" s="125" t="s">
        <v>35</v>
      </c>
      <c r="E25" s="41"/>
      <c r="F25" s="41"/>
      <c r="G25" s="41"/>
      <c r="H25" s="41"/>
      <c r="I25" s="116"/>
      <c r="J25" s="126">
        <f>ROUND(J73,2)</f>
        <v>0</v>
      </c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3"/>
      <c r="J26" s="84"/>
      <c r="K26" s="124"/>
    </row>
    <row r="27" spans="2:11" s="1" customFormat="1" ht="14.45" customHeight="1">
      <c r="B27" s="40"/>
      <c r="C27" s="41"/>
      <c r="D27" s="41"/>
      <c r="E27" s="41"/>
      <c r="F27" s="45" t="s">
        <v>37</v>
      </c>
      <c r="G27" s="41"/>
      <c r="H27" s="41"/>
      <c r="I27" s="127" t="s">
        <v>36</v>
      </c>
      <c r="J27" s="45" t="s">
        <v>38</v>
      </c>
      <c r="K27" s="44"/>
    </row>
    <row r="28" spans="2:11" s="1" customFormat="1" ht="14.45" customHeight="1">
      <c r="B28" s="40"/>
      <c r="C28" s="41"/>
      <c r="D28" s="48" t="s">
        <v>39</v>
      </c>
      <c r="E28" s="48" t="s">
        <v>40</v>
      </c>
      <c r="F28" s="128">
        <f>ROUND(SUM(BE73:BE80),2)</f>
        <v>0</v>
      </c>
      <c r="G28" s="41"/>
      <c r="H28" s="41"/>
      <c r="I28" s="129">
        <v>0.21</v>
      </c>
      <c r="J28" s="128">
        <f>ROUND(ROUND((SUM(BE73:BE80)),2)*I28,2)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41</v>
      </c>
      <c r="F29" s="128">
        <f>ROUND(SUM(BF73:BF80),2)</f>
        <v>0</v>
      </c>
      <c r="G29" s="41"/>
      <c r="H29" s="41"/>
      <c r="I29" s="129">
        <v>0.15</v>
      </c>
      <c r="J29" s="128">
        <f>ROUND(ROUND((SUM(BF73:BF80)),2)*I29,2)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42</v>
      </c>
      <c r="F30" s="128">
        <f>ROUND(SUM(BG73:BG80),2)</f>
        <v>0</v>
      </c>
      <c r="G30" s="41"/>
      <c r="H30" s="41"/>
      <c r="I30" s="129">
        <v>0.21</v>
      </c>
      <c r="J30" s="128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43</v>
      </c>
      <c r="F31" s="128">
        <f>ROUND(SUM(BH73:BH80),2)</f>
        <v>0</v>
      </c>
      <c r="G31" s="41"/>
      <c r="H31" s="41"/>
      <c r="I31" s="129">
        <v>0.15</v>
      </c>
      <c r="J31" s="128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28">
        <f>ROUND(SUM(BI73:BI80),2)</f>
        <v>0</v>
      </c>
      <c r="G32" s="41"/>
      <c r="H32" s="41"/>
      <c r="I32" s="129">
        <v>0</v>
      </c>
      <c r="J32" s="128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16"/>
      <c r="J33" s="41"/>
      <c r="K33" s="44"/>
    </row>
    <row r="34" spans="2:11" s="1" customFormat="1" ht="25.35" customHeight="1">
      <c r="B34" s="40"/>
      <c r="C34" s="130"/>
      <c r="D34" s="131" t="s">
        <v>45</v>
      </c>
      <c r="E34" s="78"/>
      <c r="F34" s="78"/>
      <c r="G34" s="132" t="s">
        <v>46</v>
      </c>
      <c r="H34" s="133" t="s">
        <v>47</v>
      </c>
      <c r="I34" s="134"/>
      <c r="J34" s="135">
        <f>SUM(J25:J32)</f>
        <v>0</v>
      </c>
      <c r="K34" s="136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37"/>
      <c r="J35" s="56"/>
      <c r="K35" s="57"/>
    </row>
    <row r="39" spans="2:11" s="1" customFormat="1" ht="6.95" customHeight="1">
      <c r="B39" s="138"/>
      <c r="C39" s="139"/>
      <c r="D39" s="139"/>
      <c r="E39" s="139"/>
      <c r="F39" s="139"/>
      <c r="G39" s="139"/>
      <c r="H39" s="139"/>
      <c r="I39" s="140"/>
      <c r="J39" s="139"/>
      <c r="K39" s="141"/>
    </row>
    <row r="40" spans="2:11" s="1" customFormat="1" ht="36.95" customHeight="1">
      <c r="B40" s="40"/>
      <c r="C40" s="29" t="s">
        <v>89</v>
      </c>
      <c r="D40" s="41"/>
      <c r="E40" s="41"/>
      <c r="F40" s="41"/>
      <c r="G40" s="41"/>
      <c r="H40" s="41"/>
      <c r="I40" s="116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16"/>
      <c r="J41" s="41"/>
      <c r="K41" s="44"/>
    </row>
    <row r="42" spans="2:11" s="1" customFormat="1" ht="14.45" customHeight="1">
      <c r="B42" s="40"/>
      <c r="C42" s="36" t="s">
        <v>18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23.25" customHeight="1">
      <c r="B43" s="40"/>
      <c r="C43" s="41"/>
      <c r="D43" s="41"/>
      <c r="E43" s="378" t="str">
        <f>E7</f>
        <v>CHRÁST - DOLANSKÁ ULICE (SILNICE II/180) VÁŽNÉ MÍSTO NÁKLADNÍCH VOZIDEL</v>
      </c>
      <c r="F43" s="379"/>
      <c r="G43" s="379"/>
      <c r="H43" s="379"/>
      <c r="I43" s="116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16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17" t="s">
        <v>25</v>
      </c>
      <c r="J45" s="118" t="str">
        <f>IF(J10="","",J10)</f>
        <v>27.3.2017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16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17" t="s">
        <v>32</v>
      </c>
      <c r="J47" s="34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16"/>
      <c r="J48" s="41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16"/>
      <c r="J49" s="41"/>
      <c r="K49" s="44"/>
    </row>
    <row r="50" spans="2:11" s="1" customFormat="1" ht="29.25" customHeight="1">
      <c r="B50" s="40"/>
      <c r="C50" s="142" t="s">
        <v>90</v>
      </c>
      <c r="D50" s="130"/>
      <c r="E50" s="130"/>
      <c r="F50" s="130"/>
      <c r="G50" s="130"/>
      <c r="H50" s="130"/>
      <c r="I50" s="143"/>
      <c r="J50" s="144" t="s">
        <v>91</v>
      </c>
      <c r="K50" s="145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16"/>
      <c r="J51" s="41"/>
      <c r="K51" s="44"/>
    </row>
    <row r="52" spans="2:47" s="1" customFormat="1" ht="29.25" customHeight="1">
      <c r="B52" s="40"/>
      <c r="C52" s="146" t="s">
        <v>92</v>
      </c>
      <c r="D52" s="41"/>
      <c r="E52" s="41"/>
      <c r="F52" s="41"/>
      <c r="G52" s="41"/>
      <c r="H52" s="41"/>
      <c r="I52" s="116"/>
      <c r="J52" s="126">
        <f>J73</f>
        <v>0</v>
      </c>
      <c r="K52" s="44"/>
      <c r="AU52" s="23" t="s">
        <v>93</v>
      </c>
    </row>
    <row r="53" spans="2:11" s="7" customFormat="1" ht="24.95" customHeight="1">
      <c r="B53" s="147"/>
      <c r="C53" s="148"/>
      <c r="D53" s="149" t="s">
        <v>94</v>
      </c>
      <c r="E53" s="150"/>
      <c r="F53" s="150"/>
      <c r="G53" s="150"/>
      <c r="H53" s="150"/>
      <c r="I53" s="151"/>
      <c r="J53" s="152">
        <f>J74</f>
        <v>0</v>
      </c>
      <c r="K53" s="153"/>
    </row>
    <row r="54" spans="2:11" s="8" customFormat="1" ht="19.9" customHeight="1">
      <c r="B54" s="154"/>
      <c r="C54" s="155"/>
      <c r="D54" s="156" t="s">
        <v>95</v>
      </c>
      <c r="E54" s="157"/>
      <c r="F54" s="157"/>
      <c r="G54" s="157"/>
      <c r="H54" s="157"/>
      <c r="I54" s="158"/>
      <c r="J54" s="159">
        <f>J75</f>
        <v>0</v>
      </c>
      <c r="K54" s="160"/>
    </row>
    <row r="55" spans="2:11" s="8" customFormat="1" ht="19.9" customHeight="1">
      <c r="B55" s="154"/>
      <c r="C55" s="155"/>
      <c r="D55" s="156" t="s">
        <v>96</v>
      </c>
      <c r="E55" s="157"/>
      <c r="F55" s="157"/>
      <c r="G55" s="157"/>
      <c r="H55" s="157"/>
      <c r="I55" s="158"/>
      <c r="J55" s="159">
        <f>J79</f>
        <v>0</v>
      </c>
      <c r="K55" s="160"/>
    </row>
    <row r="56" spans="2:11" s="1" customFormat="1" ht="21.75" customHeight="1">
      <c r="B56" s="40"/>
      <c r="C56" s="41"/>
      <c r="D56" s="41"/>
      <c r="E56" s="41"/>
      <c r="F56" s="41"/>
      <c r="G56" s="41"/>
      <c r="H56" s="41"/>
      <c r="I56" s="116"/>
      <c r="J56" s="41"/>
      <c r="K56" s="44"/>
    </row>
    <row r="57" spans="2:11" s="1" customFormat="1" ht="6.95" customHeight="1">
      <c r="B57" s="55"/>
      <c r="C57" s="56"/>
      <c r="D57" s="56"/>
      <c r="E57" s="56"/>
      <c r="F57" s="56"/>
      <c r="G57" s="56"/>
      <c r="H57" s="56"/>
      <c r="I57" s="137"/>
      <c r="J57" s="56"/>
      <c r="K57" s="57"/>
    </row>
    <row r="61" spans="2:12" s="1" customFormat="1" ht="6.95" customHeight="1">
      <c r="B61" s="58"/>
      <c r="C61" s="59"/>
      <c r="D61" s="59"/>
      <c r="E61" s="59"/>
      <c r="F61" s="59"/>
      <c r="G61" s="59"/>
      <c r="H61" s="59"/>
      <c r="I61" s="140"/>
      <c r="J61" s="59"/>
      <c r="K61" s="59"/>
      <c r="L61" s="60"/>
    </row>
    <row r="62" spans="2:12" s="1" customFormat="1" ht="36.95" customHeight="1">
      <c r="B62" s="40"/>
      <c r="C62" s="61" t="s">
        <v>97</v>
      </c>
      <c r="D62" s="62"/>
      <c r="E62" s="62"/>
      <c r="F62" s="62"/>
      <c r="G62" s="62"/>
      <c r="H62" s="62"/>
      <c r="I62" s="161"/>
      <c r="J62" s="62"/>
      <c r="K62" s="62"/>
      <c r="L62" s="60"/>
    </row>
    <row r="63" spans="2:12" s="1" customFormat="1" ht="6.95" customHeight="1">
      <c r="B63" s="40"/>
      <c r="C63" s="62"/>
      <c r="D63" s="62"/>
      <c r="E63" s="62"/>
      <c r="F63" s="62"/>
      <c r="G63" s="62"/>
      <c r="H63" s="62"/>
      <c r="I63" s="161"/>
      <c r="J63" s="62"/>
      <c r="K63" s="62"/>
      <c r="L63" s="60"/>
    </row>
    <row r="64" spans="2:12" s="1" customFormat="1" ht="14.45" customHeight="1">
      <c r="B64" s="40"/>
      <c r="C64" s="64" t="s">
        <v>18</v>
      </c>
      <c r="D64" s="62"/>
      <c r="E64" s="62"/>
      <c r="F64" s="62"/>
      <c r="G64" s="62"/>
      <c r="H64" s="62"/>
      <c r="I64" s="161"/>
      <c r="J64" s="62"/>
      <c r="K64" s="62"/>
      <c r="L64" s="60"/>
    </row>
    <row r="65" spans="2:12" s="1" customFormat="1" ht="23.25" customHeight="1">
      <c r="B65" s="40"/>
      <c r="C65" s="62"/>
      <c r="D65" s="62"/>
      <c r="E65" s="346" t="str">
        <f>E7</f>
        <v>CHRÁST - DOLANSKÁ ULICE (SILNICE II/180) VÁŽNÉ MÍSTO NÁKLADNÍCH VOZIDEL</v>
      </c>
      <c r="F65" s="380"/>
      <c r="G65" s="380"/>
      <c r="H65" s="380"/>
      <c r="I65" s="161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1"/>
      <c r="J66" s="62"/>
      <c r="K66" s="62"/>
      <c r="L66" s="60"/>
    </row>
    <row r="67" spans="2:12" s="1" customFormat="1" ht="18" customHeight="1">
      <c r="B67" s="40"/>
      <c r="C67" s="64" t="s">
        <v>23</v>
      </c>
      <c r="D67" s="62"/>
      <c r="E67" s="62"/>
      <c r="F67" s="162" t="str">
        <f>F10</f>
        <v xml:space="preserve"> </v>
      </c>
      <c r="G67" s="62"/>
      <c r="H67" s="62"/>
      <c r="I67" s="163" t="s">
        <v>25</v>
      </c>
      <c r="J67" s="72" t="str">
        <f>IF(J10="","",J10)</f>
        <v>27.3.2017</v>
      </c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1"/>
      <c r="J68" s="62"/>
      <c r="K68" s="62"/>
      <c r="L68" s="60"/>
    </row>
    <row r="69" spans="2:12" s="1" customFormat="1" ht="15">
      <c r="B69" s="40"/>
      <c r="C69" s="64" t="s">
        <v>27</v>
      </c>
      <c r="D69" s="62"/>
      <c r="E69" s="62"/>
      <c r="F69" s="162" t="str">
        <f>E13</f>
        <v xml:space="preserve"> </v>
      </c>
      <c r="G69" s="62"/>
      <c r="H69" s="62"/>
      <c r="I69" s="163" t="s">
        <v>32</v>
      </c>
      <c r="J69" s="162" t="str">
        <f>E19</f>
        <v xml:space="preserve"> </v>
      </c>
      <c r="K69" s="62"/>
      <c r="L69" s="60"/>
    </row>
    <row r="70" spans="2:12" s="1" customFormat="1" ht="14.45" customHeight="1">
      <c r="B70" s="40"/>
      <c r="C70" s="64" t="s">
        <v>30</v>
      </c>
      <c r="D70" s="62"/>
      <c r="E70" s="62"/>
      <c r="F70" s="162" t="str">
        <f>IF(E16="","",E16)</f>
        <v/>
      </c>
      <c r="G70" s="62"/>
      <c r="H70" s="62"/>
      <c r="I70" s="161"/>
      <c r="J70" s="62"/>
      <c r="K70" s="62"/>
      <c r="L70" s="60"/>
    </row>
    <row r="71" spans="2:12" s="1" customFormat="1" ht="10.35" customHeight="1">
      <c r="B71" s="40"/>
      <c r="C71" s="62"/>
      <c r="D71" s="62"/>
      <c r="E71" s="62"/>
      <c r="F71" s="62"/>
      <c r="G71" s="62"/>
      <c r="H71" s="62"/>
      <c r="I71" s="161"/>
      <c r="J71" s="62"/>
      <c r="K71" s="62"/>
      <c r="L71" s="60"/>
    </row>
    <row r="72" spans="2:20" s="9" customFormat="1" ht="29.25" customHeight="1">
      <c r="B72" s="164"/>
      <c r="C72" s="165" t="s">
        <v>98</v>
      </c>
      <c r="D72" s="166" t="s">
        <v>54</v>
      </c>
      <c r="E72" s="166" t="s">
        <v>50</v>
      </c>
      <c r="F72" s="166" t="s">
        <v>99</v>
      </c>
      <c r="G72" s="166" t="s">
        <v>100</v>
      </c>
      <c r="H72" s="166" t="s">
        <v>101</v>
      </c>
      <c r="I72" s="167" t="s">
        <v>102</v>
      </c>
      <c r="J72" s="166" t="s">
        <v>91</v>
      </c>
      <c r="K72" s="168" t="s">
        <v>103</v>
      </c>
      <c r="L72" s="169"/>
      <c r="M72" s="80" t="s">
        <v>104</v>
      </c>
      <c r="N72" s="81" t="s">
        <v>39</v>
      </c>
      <c r="O72" s="81" t="s">
        <v>105</v>
      </c>
      <c r="P72" s="81" t="s">
        <v>106</v>
      </c>
      <c r="Q72" s="81" t="s">
        <v>107</v>
      </c>
      <c r="R72" s="81" t="s">
        <v>108</v>
      </c>
      <c r="S72" s="81" t="s">
        <v>109</v>
      </c>
      <c r="T72" s="82" t="s">
        <v>110</v>
      </c>
    </row>
    <row r="73" spans="2:63" s="1" customFormat="1" ht="29.25" customHeight="1">
      <c r="B73" s="40"/>
      <c r="C73" s="86" t="s">
        <v>92</v>
      </c>
      <c r="D73" s="62"/>
      <c r="E73" s="62"/>
      <c r="F73" s="62"/>
      <c r="G73" s="62"/>
      <c r="H73" s="62"/>
      <c r="I73" s="161"/>
      <c r="J73" s="170">
        <f>BK73</f>
        <v>0</v>
      </c>
      <c r="K73" s="62"/>
      <c r="L73" s="60"/>
      <c r="M73" s="83"/>
      <c r="N73" s="84"/>
      <c r="O73" s="84"/>
      <c r="P73" s="171">
        <f>P74</f>
        <v>0</v>
      </c>
      <c r="Q73" s="84"/>
      <c r="R73" s="171">
        <f>R74</f>
        <v>0</v>
      </c>
      <c r="S73" s="84"/>
      <c r="T73" s="172">
        <f>T74</f>
        <v>0</v>
      </c>
      <c r="AT73" s="23" t="s">
        <v>68</v>
      </c>
      <c r="AU73" s="23" t="s">
        <v>93</v>
      </c>
      <c r="BK73" s="173">
        <f>BK74</f>
        <v>0</v>
      </c>
    </row>
    <row r="74" spans="2:63" s="10" customFormat="1" ht="37.35" customHeight="1">
      <c r="B74" s="174"/>
      <c r="C74" s="175"/>
      <c r="D74" s="176" t="s">
        <v>68</v>
      </c>
      <c r="E74" s="177" t="s">
        <v>111</v>
      </c>
      <c r="F74" s="177" t="s">
        <v>112</v>
      </c>
      <c r="G74" s="175"/>
      <c r="H74" s="175"/>
      <c r="I74" s="178"/>
      <c r="J74" s="179">
        <f>BK74</f>
        <v>0</v>
      </c>
      <c r="K74" s="175"/>
      <c r="L74" s="180"/>
      <c r="M74" s="181"/>
      <c r="N74" s="182"/>
      <c r="O74" s="182"/>
      <c r="P74" s="183">
        <f>P75+P79</f>
        <v>0</v>
      </c>
      <c r="Q74" s="182"/>
      <c r="R74" s="183">
        <f>R75+R79</f>
        <v>0</v>
      </c>
      <c r="S74" s="182"/>
      <c r="T74" s="184">
        <f>T75+T79</f>
        <v>0</v>
      </c>
      <c r="AR74" s="185" t="s">
        <v>113</v>
      </c>
      <c r="AT74" s="186" t="s">
        <v>68</v>
      </c>
      <c r="AU74" s="186" t="s">
        <v>69</v>
      </c>
      <c r="AY74" s="185" t="s">
        <v>114</v>
      </c>
      <c r="BK74" s="187">
        <f>BK75+BK79</f>
        <v>0</v>
      </c>
    </row>
    <row r="75" spans="2:63" s="10" customFormat="1" ht="19.9" customHeight="1">
      <c r="B75" s="174"/>
      <c r="C75" s="175"/>
      <c r="D75" s="188" t="s">
        <v>68</v>
      </c>
      <c r="E75" s="189" t="s">
        <v>115</v>
      </c>
      <c r="F75" s="189" t="s">
        <v>116</v>
      </c>
      <c r="G75" s="175"/>
      <c r="H75" s="175"/>
      <c r="I75" s="178"/>
      <c r="J75" s="190">
        <f>BK75</f>
        <v>0</v>
      </c>
      <c r="K75" s="175"/>
      <c r="L75" s="180"/>
      <c r="M75" s="181"/>
      <c r="N75" s="182"/>
      <c r="O75" s="182"/>
      <c r="P75" s="183">
        <f>SUM(P76:P78)</f>
        <v>0</v>
      </c>
      <c r="Q75" s="182"/>
      <c r="R75" s="183">
        <f>SUM(R76:R78)</f>
        <v>0</v>
      </c>
      <c r="S75" s="182"/>
      <c r="T75" s="184">
        <f>SUM(T76:T78)</f>
        <v>0</v>
      </c>
      <c r="AR75" s="185" t="s">
        <v>113</v>
      </c>
      <c r="AT75" s="186" t="s">
        <v>68</v>
      </c>
      <c r="AU75" s="186" t="s">
        <v>74</v>
      </c>
      <c r="AY75" s="185" t="s">
        <v>114</v>
      </c>
      <c r="BK75" s="187">
        <f>SUM(BK76:BK78)</f>
        <v>0</v>
      </c>
    </row>
    <row r="76" spans="2:65" s="1" customFormat="1" ht="22.5" customHeight="1">
      <c r="B76" s="40"/>
      <c r="C76" s="191" t="s">
        <v>74</v>
      </c>
      <c r="D76" s="191" t="s">
        <v>117</v>
      </c>
      <c r="E76" s="192" t="s">
        <v>118</v>
      </c>
      <c r="F76" s="193" t="s">
        <v>119</v>
      </c>
      <c r="G76" s="194" t="s">
        <v>120</v>
      </c>
      <c r="H76" s="195">
        <v>1</v>
      </c>
      <c r="I76" s="196"/>
      <c r="J76" s="197">
        <f>ROUND(I76*H76,2)</f>
        <v>0</v>
      </c>
      <c r="K76" s="193" t="s">
        <v>121</v>
      </c>
      <c r="L76" s="60"/>
      <c r="M76" s="198" t="s">
        <v>21</v>
      </c>
      <c r="N76" s="199" t="s">
        <v>40</v>
      </c>
      <c r="O76" s="41"/>
      <c r="P76" s="200">
        <f>O76*H76</f>
        <v>0</v>
      </c>
      <c r="Q76" s="200">
        <v>0</v>
      </c>
      <c r="R76" s="200">
        <f>Q76*H76</f>
        <v>0</v>
      </c>
      <c r="S76" s="200">
        <v>0</v>
      </c>
      <c r="T76" s="201">
        <f>S76*H76</f>
        <v>0</v>
      </c>
      <c r="AR76" s="23" t="s">
        <v>122</v>
      </c>
      <c r="AT76" s="23" t="s">
        <v>117</v>
      </c>
      <c r="AU76" s="23" t="s">
        <v>79</v>
      </c>
      <c r="AY76" s="23" t="s">
        <v>114</v>
      </c>
      <c r="BE76" s="202">
        <f>IF(N76="základní",J76,0)</f>
        <v>0</v>
      </c>
      <c r="BF76" s="202">
        <f>IF(N76="snížená",J76,0)</f>
        <v>0</v>
      </c>
      <c r="BG76" s="202">
        <f>IF(N76="zákl. přenesená",J76,0)</f>
        <v>0</v>
      </c>
      <c r="BH76" s="202">
        <f>IF(N76="sníž. přenesená",J76,0)</f>
        <v>0</v>
      </c>
      <c r="BI76" s="202">
        <f>IF(N76="nulová",J76,0)</f>
        <v>0</v>
      </c>
      <c r="BJ76" s="23" t="s">
        <v>74</v>
      </c>
      <c r="BK76" s="202">
        <f>ROUND(I76*H76,2)</f>
        <v>0</v>
      </c>
      <c r="BL76" s="23" t="s">
        <v>122</v>
      </c>
      <c r="BM76" s="23" t="s">
        <v>123</v>
      </c>
    </row>
    <row r="77" spans="2:65" s="1" customFormat="1" ht="22.5" customHeight="1">
      <c r="B77" s="40"/>
      <c r="C77" s="191" t="s">
        <v>79</v>
      </c>
      <c r="D77" s="191" t="s">
        <v>117</v>
      </c>
      <c r="E77" s="192" t="s">
        <v>124</v>
      </c>
      <c r="F77" s="193" t="s">
        <v>125</v>
      </c>
      <c r="G77" s="194" t="s">
        <v>120</v>
      </c>
      <c r="H77" s="195">
        <v>1</v>
      </c>
      <c r="I77" s="196"/>
      <c r="J77" s="197">
        <f>ROUND(I77*H77,2)</f>
        <v>0</v>
      </c>
      <c r="K77" s="193" t="s">
        <v>121</v>
      </c>
      <c r="L77" s="60"/>
      <c r="M77" s="198" t="s">
        <v>21</v>
      </c>
      <c r="N77" s="199" t="s">
        <v>40</v>
      </c>
      <c r="O77" s="41"/>
      <c r="P77" s="200">
        <f>O77*H77</f>
        <v>0</v>
      </c>
      <c r="Q77" s="200">
        <v>0</v>
      </c>
      <c r="R77" s="200">
        <f>Q77*H77</f>
        <v>0</v>
      </c>
      <c r="S77" s="200">
        <v>0</v>
      </c>
      <c r="T77" s="201">
        <f>S77*H77</f>
        <v>0</v>
      </c>
      <c r="AR77" s="23" t="s">
        <v>122</v>
      </c>
      <c r="AT77" s="23" t="s">
        <v>117</v>
      </c>
      <c r="AU77" s="23" t="s">
        <v>79</v>
      </c>
      <c r="AY77" s="23" t="s">
        <v>114</v>
      </c>
      <c r="BE77" s="202">
        <f>IF(N77="základní",J77,0)</f>
        <v>0</v>
      </c>
      <c r="BF77" s="202">
        <f>IF(N77="snížená",J77,0)</f>
        <v>0</v>
      </c>
      <c r="BG77" s="202">
        <f>IF(N77="zákl. přenesená",J77,0)</f>
        <v>0</v>
      </c>
      <c r="BH77" s="202">
        <f>IF(N77="sníž. přenesená",J77,0)</f>
        <v>0</v>
      </c>
      <c r="BI77" s="202">
        <f>IF(N77="nulová",J77,0)</f>
        <v>0</v>
      </c>
      <c r="BJ77" s="23" t="s">
        <v>74</v>
      </c>
      <c r="BK77" s="202">
        <f>ROUND(I77*H77,2)</f>
        <v>0</v>
      </c>
      <c r="BL77" s="23" t="s">
        <v>122</v>
      </c>
      <c r="BM77" s="23" t="s">
        <v>126</v>
      </c>
    </row>
    <row r="78" spans="2:65" s="1" customFormat="1" ht="31.5" customHeight="1">
      <c r="B78" s="40"/>
      <c r="C78" s="191" t="s">
        <v>127</v>
      </c>
      <c r="D78" s="191" t="s">
        <v>117</v>
      </c>
      <c r="E78" s="192" t="s">
        <v>128</v>
      </c>
      <c r="F78" s="193" t="s">
        <v>129</v>
      </c>
      <c r="G78" s="194" t="s">
        <v>120</v>
      </c>
      <c r="H78" s="195">
        <v>1</v>
      </c>
      <c r="I78" s="196"/>
      <c r="J78" s="197">
        <f>ROUND(I78*H78,2)</f>
        <v>0</v>
      </c>
      <c r="K78" s="193" t="s">
        <v>121</v>
      </c>
      <c r="L78" s="60"/>
      <c r="M78" s="198" t="s">
        <v>21</v>
      </c>
      <c r="N78" s="199" t="s">
        <v>40</v>
      </c>
      <c r="O78" s="41"/>
      <c r="P78" s="200">
        <f>O78*H78</f>
        <v>0</v>
      </c>
      <c r="Q78" s="200">
        <v>0</v>
      </c>
      <c r="R78" s="200">
        <f>Q78*H78</f>
        <v>0</v>
      </c>
      <c r="S78" s="200">
        <v>0</v>
      </c>
      <c r="T78" s="201">
        <f>S78*H78</f>
        <v>0</v>
      </c>
      <c r="AR78" s="23" t="s">
        <v>122</v>
      </c>
      <c r="AT78" s="23" t="s">
        <v>117</v>
      </c>
      <c r="AU78" s="23" t="s">
        <v>79</v>
      </c>
      <c r="AY78" s="23" t="s">
        <v>114</v>
      </c>
      <c r="BE78" s="202">
        <f>IF(N78="základní",J78,0)</f>
        <v>0</v>
      </c>
      <c r="BF78" s="202">
        <f>IF(N78="snížená",J78,0)</f>
        <v>0</v>
      </c>
      <c r="BG78" s="202">
        <f>IF(N78="zákl. přenesená",J78,0)</f>
        <v>0</v>
      </c>
      <c r="BH78" s="202">
        <f>IF(N78="sníž. přenesená",J78,0)</f>
        <v>0</v>
      </c>
      <c r="BI78" s="202">
        <f>IF(N78="nulová",J78,0)</f>
        <v>0</v>
      </c>
      <c r="BJ78" s="23" t="s">
        <v>74</v>
      </c>
      <c r="BK78" s="202">
        <f>ROUND(I78*H78,2)</f>
        <v>0</v>
      </c>
      <c r="BL78" s="23" t="s">
        <v>122</v>
      </c>
      <c r="BM78" s="23" t="s">
        <v>130</v>
      </c>
    </row>
    <row r="79" spans="2:63" s="10" customFormat="1" ht="29.85" customHeight="1">
      <c r="B79" s="174"/>
      <c r="C79" s="175"/>
      <c r="D79" s="188" t="s">
        <v>68</v>
      </c>
      <c r="E79" s="189" t="s">
        <v>131</v>
      </c>
      <c r="F79" s="189" t="s">
        <v>132</v>
      </c>
      <c r="G79" s="175"/>
      <c r="H79" s="175"/>
      <c r="I79" s="178"/>
      <c r="J79" s="190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</v>
      </c>
      <c r="S79" s="182"/>
      <c r="T79" s="184">
        <f>T80</f>
        <v>0</v>
      </c>
      <c r="AR79" s="185" t="s">
        <v>113</v>
      </c>
      <c r="AT79" s="186" t="s">
        <v>68</v>
      </c>
      <c r="AU79" s="186" t="s">
        <v>74</v>
      </c>
      <c r="AY79" s="185" t="s">
        <v>114</v>
      </c>
      <c r="BK79" s="187">
        <f>BK80</f>
        <v>0</v>
      </c>
    </row>
    <row r="80" spans="2:65" s="1" customFormat="1" ht="22.5" customHeight="1">
      <c r="B80" s="40"/>
      <c r="C80" s="191" t="s">
        <v>133</v>
      </c>
      <c r="D80" s="191" t="s">
        <v>117</v>
      </c>
      <c r="E80" s="192" t="s">
        <v>134</v>
      </c>
      <c r="F80" s="193" t="s">
        <v>135</v>
      </c>
      <c r="G80" s="194" t="s">
        <v>136</v>
      </c>
      <c r="H80" s="195">
        <v>1</v>
      </c>
      <c r="I80" s="196"/>
      <c r="J80" s="197">
        <f>ROUND(I80*H80,2)</f>
        <v>0</v>
      </c>
      <c r="K80" s="193" t="s">
        <v>121</v>
      </c>
      <c r="L80" s="60"/>
      <c r="M80" s="198" t="s">
        <v>21</v>
      </c>
      <c r="N80" s="203" t="s">
        <v>40</v>
      </c>
      <c r="O80" s="204"/>
      <c r="P80" s="205">
        <f>O80*H80</f>
        <v>0</v>
      </c>
      <c r="Q80" s="205">
        <v>0</v>
      </c>
      <c r="R80" s="205">
        <f>Q80*H80</f>
        <v>0</v>
      </c>
      <c r="S80" s="205">
        <v>0</v>
      </c>
      <c r="T80" s="206">
        <f>S80*H80</f>
        <v>0</v>
      </c>
      <c r="AR80" s="23" t="s">
        <v>122</v>
      </c>
      <c r="AT80" s="23" t="s">
        <v>117</v>
      </c>
      <c r="AU80" s="23" t="s">
        <v>79</v>
      </c>
      <c r="AY80" s="23" t="s">
        <v>114</v>
      </c>
      <c r="BE80" s="202">
        <f>IF(N80="základní",J80,0)</f>
        <v>0</v>
      </c>
      <c r="BF80" s="202">
        <f>IF(N80="snížená",J80,0)</f>
        <v>0</v>
      </c>
      <c r="BG80" s="202">
        <f>IF(N80="zákl. přenesená",J80,0)</f>
        <v>0</v>
      </c>
      <c r="BH80" s="202">
        <f>IF(N80="sníž. přenesená",J80,0)</f>
        <v>0</v>
      </c>
      <c r="BI80" s="202">
        <f>IF(N80="nulová",J80,0)</f>
        <v>0</v>
      </c>
      <c r="BJ80" s="23" t="s">
        <v>74</v>
      </c>
      <c r="BK80" s="202">
        <f>ROUND(I80*H80,2)</f>
        <v>0</v>
      </c>
      <c r="BL80" s="23" t="s">
        <v>122</v>
      </c>
      <c r="BM80" s="23" t="s">
        <v>137</v>
      </c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37"/>
      <c r="J81" s="56"/>
      <c r="K81" s="56"/>
      <c r="L81" s="60"/>
    </row>
  </sheetData>
  <sheetProtection algorithmName="SHA-512" hashValue="0sbKg7mshKb9du8r0tslM++2GO9wZEcro5q4Qahb+8EeQOsIBipSUVlEFsSg8zLASoqTwgfvvM/GgYiEjV1gWQ==" saltValue="SunINRwNO1HXpvLmETstYQ==" spinCount="100000" sheet="1" objects="1" scenarios="1" formatCells="0" formatColumns="0" formatRows="0" sort="0" autoFilter="0"/>
  <autoFilter ref="C72:K80"/>
  <mergeCells count="6">
    <mergeCell ref="G1:H1"/>
    <mergeCell ref="L2:V2"/>
    <mergeCell ref="E7:H7"/>
    <mergeCell ref="E22:H22"/>
    <mergeCell ref="E43:H43"/>
    <mergeCell ref="E65:H65"/>
  </mergeCells>
  <hyperlinks>
    <hyperlink ref="F1:G1" location="C2" display="1) Krycí list soupisu"/>
    <hyperlink ref="G1:H1" location="C50" display="2) Rekapitulace"/>
    <hyperlink ref="J1" location="C7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83</v>
      </c>
      <c r="G1" s="381" t="s">
        <v>84</v>
      </c>
      <c r="H1" s="381"/>
      <c r="I1" s="113"/>
      <c r="J1" s="112" t="s">
        <v>85</v>
      </c>
      <c r="K1" s="111" t="s">
        <v>86</v>
      </c>
      <c r="L1" s="112" t="s">
        <v>87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84" t="str">
        <f>'Rekapitulace stavby'!K6</f>
        <v>CHRÁST - DOLANSKÁ ULICE (SILNICE II/180) VÁŽNÉ MÍSTO NÁKLADNÍCH VOZIDEL</v>
      </c>
      <c r="F7" s="385"/>
      <c r="G7" s="385"/>
      <c r="H7" s="385"/>
      <c r="I7" s="115"/>
      <c r="J7" s="28"/>
      <c r="K7" s="30"/>
    </row>
    <row r="8" spans="2:11" s="1" customFormat="1" ht="15">
      <c r="B8" s="40"/>
      <c r="C8" s="41"/>
      <c r="D8" s="36" t="s">
        <v>138</v>
      </c>
      <c r="E8" s="41"/>
      <c r="F8" s="41"/>
      <c r="G8" s="41"/>
      <c r="H8" s="41"/>
      <c r="I8" s="116"/>
      <c r="J8" s="41"/>
      <c r="K8" s="44"/>
    </row>
    <row r="9" spans="2:11" s="1" customFormat="1" ht="36.95" customHeight="1">
      <c r="B9" s="40"/>
      <c r="C9" s="41"/>
      <c r="D9" s="41"/>
      <c r="E9" s="378" t="s">
        <v>139</v>
      </c>
      <c r="F9" s="379"/>
      <c r="G9" s="379"/>
      <c r="H9" s="379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7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7" t="s">
        <v>25</v>
      </c>
      <c r="J12" s="118" t="str">
        <f>'Rekapitulace stavby'!AN8</f>
        <v>27.3.2017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7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7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7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7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7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6"/>
      <c r="J23" s="41"/>
      <c r="K23" s="44"/>
    </row>
    <row r="24" spans="2:11" s="6" customFormat="1" ht="22.5" customHeight="1">
      <c r="B24" s="119"/>
      <c r="C24" s="120"/>
      <c r="D24" s="120"/>
      <c r="E24" s="374" t="s">
        <v>21</v>
      </c>
      <c r="F24" s="374"/>
      <c r="G24" s="374"/>
      <c r="H24" s="374"/>
      <c r="I24" s="121"/>
      <c r="J24" s="120"/>
      <c r="K24" s="12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3"/>
      <c r="J26" s="84"/>
      <c r="K26" s="124"/>
    </row>
    <row r="27" spans="2:11" s="1" customFormat="1" ht="25.35" customHeight="1">
      <c r="B27" s="40"/>
      <c r="C27" s="41"/>
      <c r="D27" s="125" t="s">
        <v>35</v>
      </c>
      <c r="E27" s="41"/>
      <c r="F27" s="41"/>
      <c r="G27" s="41"/>
      <c r="H27" s="41"/>
      <c r="I27" s="116"/>
      <c r="J27" s="126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3"/>
      <c r="J28" s="84"/>
      <c r="K28" s="124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7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8">
        <f>ROUND(SUM(BE85:BE219),2)</f>
        <v>0</v>
      </c>
      <c r="G30" s="41"/>
      <c r="H30" s="41"/>
      <c r="I30" s="129">
        <v>0.21</v>
      </c>
      <c r="J30" s="128">
        <f>ROUND(ROUND((SUM(BE85:BE219)),2)*I30,2)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8">
        <f>ROUND(SUM(BF85:BF219),2)</f>
        <v>0</v>
      </c>
      <c r="G31" s="41"/>
      <c r="H31" s="41"/>
      <c r="I31" s="129">
        <v>0.15</v>
      </c>
      <c r="J31" s="128">
        <f>ROUND(ROUND((SUM(BF85:BF219)),2)*I31,2)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8">
        <f>ROUND(SUM(BG85:BG219),2)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8">
        <f>ROUND(SUM(BH85:BH219),2)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8">
        <f>ROUND(SUM(BI85:BI219),2)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5.35" customHeight="1">
      <c r="B36" s="40"/>
      <c r="C36" s="130"/>
      <c r="D36" s="131" t="s">
        <v>45</v>
      </c>
      <c r="E36" s="78"/>
      <c r="F36" s="78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7"/>
      <c r="J37" s="56"/>
      <c r="K37" s="57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84" t="str">
        <f>E7</f>
        <v>CHRÁST - DOLANSKÁ ULICE (SILNICE II/180) VÁŽNÉ MÍSTO NÁKLADNÍCH VOZIDEL</v>
      </c>
      <c r="F45" s="385"/>
      <c r="G45" s="385"/>
      <c r="H45" s="385"/>
      <c r="I45" s="116"/>
      <c r="J45" s="41"/>
      <c r="K45" s="44"/>
    </row>
    <row r="46" spans="2:11" s="1" customFormat="1" ht="14.45" customHeight="1">
      <c r="B46" s="40"/>
      <c r="C46" s="36" t="s">
        <v>138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01 - KOMUNIKACE</v>
      </c>
      <c r="F47" s="379"/>
      <c r="G47" s="379"/>
      <c r="H47" s="379"/>
      <c r="I47" s="11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7" t="s">
        <v>25</v>
      </c>
      <c r="J49" s="118" t="str">
        <f>IF(J12="","",J12)</f>
        <v>27.3.2017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7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42" t="s">
        <v>90</v>
      </c>
      <c r="D54" s="130"/>
      <c r="E54" s="130"/>
      <c r="F54" s="130"/>
      <c r="G54" s="130"/>
      <c r="H54" s="130"/>
      <c r="I54" s="143"/>
      <c r="J54" s="144" t="s">
        <v>91</v>
      </c>
      <c r="K54" s="145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6" t="s">
        <v>92</v>
      </c>
      <c r="D56" s="41"/>
      <c r="E56" s="41"/>
      <c r="F56" s="41"/>
      <c r="G56" s="41"/>
      <c r="H56" s="41"/>
      <c r="I56" s="116"/>
      <c r="J56" s="126">
        <f>J85</f>
        <v>0</v>
      </c>
      <c r="K56" s="44"/>
      <c r="AU56" s="23" t="s">
        <v>93</v>
      </c>
    </row>
    <row r="57" spans="2:11" s="7" customFormat="1" ht="24.95" customHeight="1">
      <c r="B57" s="147"/>
      <c r="C57" s="148"/>
      <c r="D57" s="149" t="s">
        <v>140</v>
      </c>
      <c r="E57" s="150"/>
      <c r="F57" s="150"/>
      <c r="G57" s="150"/>
      <c r="H57" s="150"/>
      <c r="I57" s="151"/>
      <c r="J57" s="152">
        <f>J88</f>
        <v>0</v>
      </c>
      <c r="K57" s="153"/>
    </row>
    <row r="58" spans="2:11" s="8" customFormat="1" ht="19.9" customHeight="1">
      <c r="B58" s="154"/>
      <c r="C58" s="155"/>
      <c r="D58" s="156" t="s">
        <v>141</v>
      </c>
      <c r="E58" s="157"/>
      <c r="F58" s="157"/>
      <c r="G58" s="157"/>
      <c r="H58" s="157"/>
      <c r="I58" s="158"/>
      <c r="J58" s="159">
        <f>J89</f>
        <v>0</v>
      </c>
      <c r="K58" s="160"/>
    </row>
    <row r="59" spans="2:11" s="8" customFormat="1" ht="19.9" customHeight="1">
      <c r="B59" s="154"/>
      <c r="C59" s="155"/>
      <c r="D59" s="156" t="s">
        <v>142</v>
      </c>
      <c r="E59" s="157"/>
      <c r="F59" s="157"/>
      <c r="G59" s="157"/>
      <c r="H59" s="157"/>
      <c r="I59" s="158"/>
      <c r="J59" s="159">
        <f>J135</f>
        <v>0</v>
      </c>
      <c r="K59" s="160"/>
    </row>
    <row r="60" spans="2:11" s="8" customFormat="1" ht="19.9" customHeight="1">
      <c r="B60" s="154"/>
      <c r="C60" s="155"/>
      <c r="D60" s="156" t="s">
        <v>143</v>
      </c>
      <c r="E60" s="157"/>
      <c r="F60" s="157"/>
      <c r="G60" s="157"/>
      <c r="H60" s="157"/>
      <c r="I60" s="158"/>
      <c r="J60" s="159">
        <f>J143</f>
        <v>0</v>
      </c>
      <c r="K60" s="160"/>
    </row>
    <row r="61" spans="2:11" s="8" customFormat="1" ht="19.9" customHeight="1">
      <c r="B61" s="154"/>
      <c r="C61" s="155"/>
      <c r="D61" s="156" t="s">
        <v>144</v>
      </c>
      <c r="E61" s="157"/>
      <c r="F61" s="157"/>
      <c r="G61" s="157"/>
      <c r="H61" s="157"/>
      <c r="I61" s="158"/>
      <c r="J61" s="159">
        <f>J146</f>
        <v>0</v>
      </c>
      <c r="K61" s="160"/>
    </row>
    <row r="62" spans="2:11" s="8" customFormat="1" ht="19.9" customHeight="1">
      <c r="B62" s="154"/>
      <c r="C62" s="155"/>
      <c r="D62" s="156" t="s">
        <v>145</v>
      </c>
      <c r="E62" s="157"/>
      <c r="F62" s="157"/>
      <c r="G62" s="157"/>
      <c r="H62" s="157"/>
      <c r="I62" s="158"/>
      <c r="J62" s="159">
        <f>J164</f>
        <v>0</v>
      </c>
      <c r="K62" s="160"/>
    </row>
    <row r="63" spans="2:11" s="8" customFormat="1" ht="19.9" customHeight="1">
      <c r="B63" s="154"/>
      <c r="C63" s="155"/>
      <c r="D63" s="156" t="s">
        <v>146</v>
      </c>
      <c r="E63" s="157"/>
      <c r="F63" s="157"/>
      <c r="G63" s="157"/>
      <c r="H63" s="157"/>
      <c r="I63" s="158"/>
      <c r="J63" s="159">
        <f>J178</f>
        <v>0</v>
      </c>
      <c r="K63" s="160"/>
    </row>
    <row r="64" spans="2:11" s="8" customFormat="1" ht="19.9" customHeight="1">
      <c r="B64" s="154"/>
      <c r="C64" s="155"/>
      <c r="D64" s="156" t="s">
        <v>147</v>
      </c>
      <c r="E64" s="157"/>
      <c r="F64" s="157"/>
      <c r="G64" s="157"/>
      <c r="H64" s="157"/>
      <c r="I64" s="158"/>
      <c r="J64" s="159">
        <f>J204</f>
        <v>0</v>
      </c>
      <c r="K64" s="160"/>
    </row>
    <row r="65" spans="2:11" s="8" customFormat="1" ht="19.9" customHeight="1">
      <c r="B65" s="154"/>
      <c r="C65" s="155"/>
      <c r="D65" s="156" t="s">
        <v>148</v>
      </c>
      <c r="E65" s="157"/>
      <c r="F65" s="157"/>
      <c r="G65" s="157"/>
      <c r="H65" s="157"/>
      <c r="I65" s="158"/>
      <c r="J65" s="159">
        <f>J218</f>
        <v>0</v>
      </c>
      <c r="K65" s="160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6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7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0"/>
      <c r="J71" s="59"/>
      <c r="K71" s="59"/>
      <c r="L71" s="60"/>
    </row>
    <row r="72" spans="2:12" s="1" customFormat="1" ht="36.95" customHeight="1">
      <c r="B72" s="40"/>
      <c r="C72" s="61" t="s">
        <v>97</v>
      </c>
      <c r="D72" s="62"/>
      <c r="E72" s="62"/>
      <c r="F72" s="62"/>
      <c r="G72" s="62"/>
      <c r="H72" s="62"/>
      <c r="I72" s="161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1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1"/>
      <c r="J74" s="62"/>
      <c r="K74" s="62"/>
      <c r="L74" s="60"/>
    </row>
    <row r="75" spans="2:12" s="1" customFormat="1" ht="22.5" customHeight="1">
      <c r="B75" s="40"/>
      <c r="C75" s="62"/>
      <c r="D75" s="62"/>
      <c r="E75" s="382" t="str">
        <f>E7</f>
        <v>CHRÁST - DOLANSKÁ ULICE (SILNICE II/180) VÁŽNÉ MÍSTO NÁKLADNÍCH VOZIDEL</v>
      </c>
      <c r="F75" s="383"/>
      <c r="G75" s="383"/>
      <c r="H75" s="383"/>
      <c r="I75" s="161"/>
      <c r="J75" s="62"/>
      <c r="K75" s="62"/>
      <c r="L75" s="60"/>
    </row>
    <row r="76" spans="2:12" s="1" customFormat="1" ht="14.45" customHeight="1">
      <c r="B76" s="40"/>
      <c r="C76" s="64" t="s">
        <v>138</v>
      </c>
      <c r="D76" s="62"/>
      <c r="E76" s="62"/>
      <c r="F76" s="62"/>
      <c r="G76" s="62"/>
      <c r="H76" s="62"/>
      <c r="I76" s="161"/>
      <c r="J76" s="62"/>
      <c r="K76" s="62"/>
      <c r="L76" s="60"/>
    </row>
    <row r="77" spans="2:12" s="1" customFormat="1" ht="23.25" customHeight="1">
      <c r="B77" s="40"/>
      <c r="C77" s="62"/>
      <c r="D77" s="62"/>
      <c r="E77" s="346" t="str">
        <f>E9</f>
        <v>01 - KOMUNIKACE</v>
      </c>
      <c r="F77" s="380"/>
      <c r="G77" s="380"/>
      <c r="H77" s="380"/>
      <c r="I77" s="161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1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62" t="str">
        <f>F12</f>
        <v xml:space="preserve"> </v>
      </c>
      <c r="G79" s="62"/>
      <c r="H79" s="62"/>
      <c r="I79" s="163" t="s">
        <v>25</v>
      </c>
      <c r="J79" s="72" t="str">
        <f>IF(J12="","",J12)</f>
        <v>27.3.2017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1"/>
      <c r="J80" s="62"/>
      <c r="K80" s="62"/>
      <c r="L80" s="60"/>
    </row>
    <row r="81" spans="2:12" s="1" customFormat="1" ht="15">
      <c r="B81" s="40"/>
      <c r="C81" s="64" t="s">
        <v>27</v>
      </c>
      <c r="D81" s="62"/>
      <c r="E81" s="62"/>
      <c r="F81" s="162" t="str">
        <f>E15</f>
        <v xml:space="preserve"> </v>
      </c>
      <c r="G81" s="62"/>
      <c r="H81" s="62"/>
      <c r="I81" s="163" t="s">
        <v>32</v>
      </c>
      <c r="J81" s="162" t="str">
        <f>E21</f>
        <v xml:space="preserve"> </v>
      </c>
      <c r="K81" s="62"/>
      <c r="L81" s="60"/>
    </row>
    <row r="82" spans="2:12" s="1" customFormat="1" ht="14.45" customHeight="1">
      <c r="B82" s="40"/>
      <c r="C82" s="64" t="s">
        <v>30</v>
      </c>
      <c r="D82" s="62"/>
      <c r="E82" s="62"/>
      <c r="F82" s="162" t="str">
        <f>IF(E18="","",E18)</f>
        <v/>
      </c>
      <c r="G82" s="62"/>
      <c r="H82" s="62"/>
      <c r="I82" s="161"/>
      <c r="J82" s="62"/>
      <c r="K82" s="62"/>
      <c r="L82" s="60"/>
    </row>
    <row r="83" spans="2:12" s="1" customFormat="1" ht="10.35" customHeight="1">
      <c r="B83" s="40"/>
      <c r="C83" s="62"/>
      <c r="D83" s="62"/>
      <c r="E83" s="62"/>
      <c r="F83" s="62"/>
      <c r="G83" s="62"/>
      <c r="H83" s="62"/>
      <c r="I83" s="161"/>
      <c r="J83" s="62"/>
      <c r="K83" s="62"/>
      <c r="L83" s="60"/>
    </row>
    <row r="84" spans="2:20" s="9" customFormat="1" ht="29.25" customHeight="1">
      <c r="B84" s="164"/>
      <c r="C84" s="165" t="s">
        <v>98</v>
      </c>
      <c r="D84" s="166" t="s">
        <v>54</v>
      </c>
      <c r="E84" s="166" t="s">
        <v>50</v>
      </c>
      <c r="F84" s="166" t="s">
        <v>99</v>
      </c>
      <c r="G84" s="166" t="s">
        <v>100</v>
      </c>
      <c r="H84" s="166" t="s">
        <v>101</v>
      </c>
      <c r="I84" s="167" t="s">
        <v>102</v>
      </c>
      <c r="J84" s="166" t="s">
        <v>91</v>
      </c>
      <c r="K84" s="168" t="s">
        <v>103</v>
      </c>
      <c r="L84" s="169"/>
      <c r="M84" s="80" t="s">
        <v>104</v>
      </c>
      <c r="N84" s="81" t="s">
        <v>39</v>
      </c>
      <c r="O84" s="81" t="s">
        <v>105</v>
      </c>
      <c r="P84" s="81" t="s">
        <v>106</v>
      </c>
      <c r="Q84" s="81" t="s">
        <v>107</v>
      </c>
      <c r="R84" s="81" t="s">
        <v>108</v>
      </c>
      <c r="S84" s="81" t="s">
        <v>109</v>
      </c>
      <c r="T84" s="82" t="s">
        <v>110</v>
      </c>
    </row>
    <row r="85" spans="2:63" s="1" customFormat="1" ht="29.25" customHeight="1">
      <c r="B85" s="40"/>
      <c r="C85" s="207" t="s">
        <v>92</v>
      </c>
      <c r="D85" s="62"/>
      <c r="E85" s="62"/>
      <c r="F85" s="62"/>
      <c r="G85" s="62"/>
      <c r="H85" s="62"/>
      <c r="I85" s="161"/>
      <c r="J85" s="170">
        <f>BK85</f>
        <v>0</v>
      </c>
      <c r="K85" s="62"/>
      <c r="L85" s="60"/>
      <c r="M85" s="83"/>
      <c r="N85" s="84"/>
      <c r="O85" s="84"/>
      <c r="P85" s="171">
        <f>P86+P87+P88</f>
        <v>0</v>
      </c>
      <c r="Q85" s="84"/>
      <c r="R85" s="171">
        <f>R86+R87+R88</f>
        <v>92.98143300000001</v>
      </c>
      <c r="S85" s="84"/>
      <c r="T85" s="172">
        <f>T86+T87+T88</f>
        <v>99.86999999999999</v>
      </c>
      <c r="AT85" s="23" t="s">
        <v>68</v>
      </c>
      <c r="AU85" s="23" t="s">
        <v>93</v>
      </c>
      <c r="BK85" s="173">
        <f>BK86+BK87+BK88</f>
        <v>0</v>
      </c>
    </row>
    <row r="86" spans="2:65" s="1" customFormat="1" ht="22.5" customHeight="1">
      <c r="B86" s="40"/>
      <c r="C86" s="191" t="s">
        <v>74</v>
      </c>
      <c r="D86" s="191" t="s">
        <v>117</v>
      </c>
      <c r="E86" s="192" t="s">
        <v>149</v>
      </c>
      <c r="F86" s="193" t="s">
        <v>150</v>
      </c>
      <c r="G86" s="194" t="s">
        <v>151</v>
      </c>
      <c r="H86" s="195">
        <v>1</v>
      </c>
      <c r="I86" s="196"/>
      <c r="J86" s="197">
        <f>ROUND(I86*H86,2)</f>
        <v>0</v>
      </c>
      <c r="K86" s="193" t="s">
        <v>21</v>
      </c>
      <c r="L86" s="60"/>
      <c r="M86" s="198" t="s">
        <v>21</v>
      </c>
      <c r="N86" s="199" t="s">
        <v>40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133</v>
      </c>
      <c r="AT86" s="23" t="s">
        <v>117</v>
      </c>
      <c r="AU86" s="23" t="s">
        <v>69</v>
      </c>
      <c r="AY86" s="23" t="s">
        <v>114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74</v>
      </c>
      <c r="BK86" s="202">
        <f>ROUND(I86*H86,2)</f>
        <v>0</v>
      </c>
      <c r="BL86" s="23" t="s">
        <v>133</v>
      </c>
      <c r="BM86" s="23" t="s">
        <v>152</v>
      </c>
    </row>
    <row r="87" spans="2:47" s="1" customFormat="1" ht="27">
      <c r="B87" s="40"/>
      <c r="C87" s="62"/>
      <c r="D87" s="208" t="s">
        <v>153</v>
      </c>
      <c r="E87" s="62"/>
      <c r="F87" s="209" t="s">
        <v>154</v>
      </c>
      <c r="G87" s="62"/>
      <c r="H87" s="62"/>
      <c r="I87" s="161"/>
      <c r="J87" s="62"/>
      <c r="K87" s="62"/>
      <c r="L87" s="60"/>
      <c r="M87" s="210"/>
      <c r="N87" s="41"/>
      <c r="O87" s="41"/>
      <c r="P87" s="41"/>
      <c r="Q87" s="41"/>
      <c r="R87" s="41"/>
      <c r="S87" s="41"/>
      <c r="T87" s="77"/>
      <c r="AT87" s="23" t="s">
        <v>153</v>
      </c>
      <c r="AU87" s="23" t="s">
        <v>69</v>
      </c>
    </row>
    <row r="88" spans="2:63" s="10" customFormat="1" ht="37.35" customHeight="1">
      <c r="B88" s="174"/>
      <c r="C88" s="175"/>
      <c r="D88" s="176" t="s">
        <v>68</v>
      </c>
      <c r="E88" s="177" t="s">
        <v>155</v>
      </c>
      <c r="F88" s="177" t="s">
        <v>156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P89+P135+P143+P146+P164+P178+P204+P218</f>
        <v>0</v>
      </c>
      <c r="Q88" s="182"/>
      <c r="R88" s="183">
        <f>R89+R135+R143+R146+R164+R178+R204+R218</f>
        <v>92.98143300000001</v>
      </c>
      <c r="S88" s="182"/>
      <c r="T88" s="184">
        <f>T89+T135+T143+T146+T164+T178+T204+T218</f>
        <v>99.86999999999999</v>
      </c>
      <c r="AR88" s="185" t="s">
        <v>74</v>
      </c>
      <c r="AT88" s="186" t="s">
        <v>68</v>
      </c>
      <c r="AU88" s="186" t="s">
        <v>69</v>
      </c>
      <c r="AY88" s="185" t="s">
        <v>114</v>
      </c>
      <c r="BK88" s="187">
        <f>BK89+BK135+BK143+BK146+BK164+BK178+BK204+BK218</f>
        <v>0</v>
      </c>
    </row>
    <row r="89" spans="2:63" s="10" customFormat="1" ht="19.9" customHeight="1">
      <c r="B89" s="174"/>
      <c r="C89" s="175"/>
      <c r="D89" s="188" t="s">
        <v>68</v>
      </c>
      <c r="E89" s="189" t="s">
        <v>74</v>
      </c>
      <c r="F89" s="189" t="s">
        <v>157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SUM(P90:P134)</f>
        <v>0</v>
      </c>
      <c r="Q89" s="182"/>
      <c r="R89" s="183">
        <f>SUM(R90:R134)</f>
        <v>8.83835</v>
      </c>
      <c r="S89" s="182"/>
      <c r="T89" s="184">
        <f>SUM(T90:T134)</f>
        <v>44.3</v>
      </c>
      <c r="AR89" s="185" t="s">
        <v>74</v>
      </c>
      <c r="AT89" s="186" t="s">
        <v>68</v>
      </c>
      <c r="AU89" s="186" t="s">
        <v>74</v>
      </c>
      <c r="AY89" s="185" t="s">
        <v>114</v>
      </c>
      <c r="BK89" s="187">
        <f>SUM(BK90:BK134)</f>
        <v>0</v>
      </c>
    </row>
    <row r="90" spans="2:65" s="1" customFormat="1" ht="31.5" customHeight="1">
      <c r="B90" s="40"/>
      <c r="C90" s="191" t="s">
        <v>79</v>
      </c>
      <c r="D90" s="191" t="s">
        <v>117</v>
      </c>
      <c r="E90" s="192" t="s">
        <v>158</v>
      </c>
      <c r="F90" s="193" t="s">
        <v>159</v>
      </c>
      <c r="G90" s="194" t="s">
        <v>160</v>
      </c>
      <c r="H90" s="195">
        <v>38</v>
      </c>
      <c r="I90" s="196"/>
      <c r="J90" s="197">
        <f>ROUND(I90*H90,2)</f>
        <v>0</v>
      </c>
      <c r="K90" s="193" t="s">
        <v>21</v>
      </c>
      <c r="L90" s="60"/>
      <c r="M90" s="198" t="s">
        <v>21</v>
      </c>
      <c r="N90" s="199" t="s">
        <v>40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133</v>
      </c>
      <c r="AT90" s="23" t="s">
        <v>117</v>
      </c>
      <c r="AU90" s="23" t="s">
        <v>79</v>
      </c>
      <c r="AY90" s="23" t="s">
        <v>114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74</v>
      </c>
      <c r="BK90" s="202">
        <f>ROUND(I90*H90,2)</f>
        <v>0</v>
      </c>
      <c r="BL90" s="23" t="s">
        <v>133</v>
      </c>
      <c r="BM90" s="23" t="s">
        <v>161</v>
      </c>
    </row>
    <row r="91" spans="2:65" s="1" customFormat="1" ht="44.25" customHeight="1">
      <c r="B91" s="40"/>
      <c r="C91" s="191" t="s">
        <v>127</v>
      </c>
      <c r="D91" s="191" t="s">
        <v>117</v>
      </c>
      <c r="E91" s="192" t="s">
        <v>162</v>
      </c>
      <c r="F91" s="193" t="s">
        <v>163</v>
      </c>
      <c r="G91" s="194" t="s">
        <v>164</v>
      </c>
      <c r="H91" s="195">
        <v>70</v>
      </c>
      <c r="I91" s="196"/>
      <c r="J91" s="197">
        <f>ROUND(I91*H91,2)</f>
        <v>0</v>
      </c>
      <c r="K91" s="193" t="s">
        <v>121</v>
      </c>
      <c r="L91" s="60"/>
      <c r="M91" s="198" t="s">
        <v>21</v>
      </c>
      <c r="N91" s="199" t="s">
        <v>40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0.45</v>
      </c>
      <c r="T91" s="201">
        <f>S91*H91</f>
        <v>31.5</v>
      </c>
      <c r="AR91" s="23" t="s">
        <v>133</v>
      </c>
      <c r="AT91" s="23" t="s">
        <v>117</v>
      </c>
      <c r="AU91" s="23" t="s">
        <v>79</v>
      </c>
      <c r="AY91" s="23" t="s">
        <v>114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74</v>
      </c>
      <c r="BK91" s="202">
        <f>ROUND(I91*H91,2)</f>
        <v>0</v>
      </c>
      <c r="BL91" s="23" t="s">
        <v>133</v>
      </c>
      <c r="BM91" s="23" t="s">
        <v>165</v>
      </c>
    </row>
    <row r="92" spans="2:65" s="1" customFormat="1" ht="31.5" customHeight="1">
      <c r="B92" s="40"/>
      <c r="C92" s="191" t="s">
        <v>133</v>
      </c>
      <c r="D92" s="191" t="s">
        <v>117</v>
      </c>
      <c r="E92" s="192" t="s">
        <v>166</v>
      </c>
      <c r="F92" s="193" t="s">
        <v>167</v>
      </c>
      <c r="G92" s="194" t="s">
        <v>164</v>
      </c>
      <c r="H92" s="195">
        <v>100</v>
      </c>
      <c r="I92" s="196"/>
      <c r="J92" s="197">
        <f>ROUND(I92*H92,2)</f>
        <v>0</v>
      </c>
      <c r="K92" s="193" t="s">
        <v>121</v>
      </c>
      <c r="L92" s="60"/>
      <c r="M92" s="198" t="s">
        <v>21</v>
      </c>
      <c r="N92" s="199" t="s">
        <v>40</v>
      </c>
      <c r="O92" s="41"/>
      <c r="P92" s="200">
        <f>O92*H92</f>
        <v>0</v>
      </c>
      <c r="Q92" s="200">
        <v>4E-05</v>
      </c>
      <c r="R92" s="200">
        <f>Q92*H92</f>
        <v>0.004</v>
      </c>
      <c r="S92" s="200">
        <v>0.128</v>
      </c>
      <c r="T92" s="201">
        <f>S92*H92</f>
        <v>12.8</v>
      </c>
      <c r="AR92" s="23" t="s">
        <v>133</v>
      </c>
      <c r="AT92" s="23" t="s">
        <v>117</v>
      </c>
      <c r="AU92" s="23" t="s">
        <v>79</v>
      </c>
      <c r="AY92" s="23" t="s">
        <v>114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74</v>
      </c>
      <c r="BK92" s="202">
        <f>ROUND(I92*H92,2)</f>
        <v>0</v>
      </c>
      <c r="BL92" s="23" t="s">
        <v>133</v>
      </c>
      <c r="BM92" s="23" t="s">
        <v>168</v>
      </c>
    </row>
    <row r="93" spans="2:65" s="1" customFormat="1" ht="22.5" customHeight="1">
      <c r="B93" s="40"/>
      <c r="C93" s="211" t="s">
        <v>113</v>
      </c>
      <c r="D93" s="211" t="s">
        <v>169</v>
      </c>
      <c r="E93" s="212" t="s">
        <v>170</v>
      </c>
      <c r="F93" s="213" t="s">
        <v>171</v>
      </c>
      <c r="G93" s="214" t="s">
        <v>164</v>
      </c>
      <c r="H93" s="215">
        <v>25</v>
      </c>
      <c r="I93" s="216"/>
      <c r="J93" s="217">
        <f>ROUND(I93*H93,2)</f>
        <v>0</v>
      </c>
      <c r="K93" s="213" t="s">
        <v>121</v>
      </c>
      <c r="L93" s="218"/>
      <c r="M93" s="219" t="s">
        <v>21</v>
      </c>
      <c r="N93" s="220" t="s">
        <v>40</v>
      </c>
      <c r="O93" s="41"/>
      <c r="P93" s="200">
        <f>O93*H93</f>
        <v>0</v>
      </c>
      <c r="Q93" s="200">
        <v>0.0005</v>
      </c>
      <c r="R93" s="200">
        <f>Q93*H93</f>
        <v>0.0125</v>
      </c>
      <c r="S93" s="200">
        <v>0</v>
      </c>
      <c r="T93" s="201">
        <f>S93*H93</f>
        <v>0</v>
      </c>
      <c r="AR93" s="23" t="s">
        <v>172</v>
      </c>
      <c r="AT93" s="23" t="s">
        <v>169</v>
      </c>
      <c r="AU93" s="23" t="s">
        <v>79</v>
      </c>
      <c r="AY93" s="23" t="s">
        <v>114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74</v>
      </c>
      <c r="BK93" s="202">
        <f>ROUND(I93*H93,2)</f>
        <v>0</v>
      </c>
      <c r="BL93" s="23" t="s">
        <v>133</v>
      </c>
      <c r="BM93" s="23" t="s">
        <v>173</v>
      </c>
    </row>
    <row r="94" spans="2:47" s="1" customFormat="1" ht="27">
      <c r="B94" s="40"/>
      <c r="C94" s="62"/>
      <c r="D94" s="221" t="s">
        <v>153</v>
      </c>
      <c r="E94" s="62"/>
      <c r="F94" s="222" t="s">
        <v>174</v>
      </c>
      <c r="G94" s="62"/>
      <c r="H94" s="62"/>
      <c r="I94" s="161"/>
      <c r="J94" s="62"/>
      <c r="K94" s="62"/>
      <c r="L94" s="60"/>
      <c r="M94" s="210"/>
      <c r="N94" s="41"/>
      <c r="O94" s="41"/>
      <c r="P94" s="41"/>
      <c r="Q94" s="41"/>
      <c r="R94" s="41"/>
      <c r="S94" s="41"/>
      <c r="T94" s="77"/>
      <c r="AT94" s="23" t="s">
        <v>153</v>
      </c>
      <c r="AU94" s="23" t="s">
        <v>79</v>
      </c>
    </row>
    <row r="95" spans="2:65" s="1" customFormat="1" ht="44.25" customHeight="1">
      <c r="B95" s="40"/>
      <c r="C95" s="191" t="s">
        <v>175</v>
      </c>
      <c r="D95" s="191" t="s">
        <v>117</v>
      </c>
      <c r="E95" s="192" t="s">
        <v>176</v>
      </c>
      <c r="F95" s="193" t="s">
        <v>177</v>
      </c>
      <c r="G95" s="194" t="s">
        <v>160</v>
      </c>
      <c r="H95" s="195">
        <v>283.512</v>
      </c>
      <c r="I95" s="196"/>
      <c r="J95" s="197">
        <f>ROUND(I95*H95,2)</f>
        <v>0</v>
      </c>
      <c r="K95" s="193" t="s">
        <v>121</v>
      </c>
      <c r="L95" s="60"/>
      <c r="M95" s="198" t="s">
        <v>21</v>
      </c>
      <c r="N95" s="199" t="s">
        <v>40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133</v>
      </c>
      <c r="AT95" s="23" t="s">
        <v>117</v>
      </c>
      <c r="AU95" s="23" t="s">
        <v>79</v>
      </c>
      <c r="AY95" s="23" t="s">
        <v>114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74</v>
      </c>
      <c r="BK95" s="202">
        <f>ROUND(I95*H95,2)</f>
        <v>0</v>
      </c>
      <c r="BL95" s="23" t="s">
        <v>133</v>
      </c>
      <c r="BM95" s="23" t="s">
        <v>178</v>
      </c>
    </row>
    <row r="96" spans="2:51" s="11" customFormat="1" ht="13.5">
      <c r="B96" s="223"/>
      <c r="C96" s="224"/>
      <c r="D96" s="208" t="s">
        <v>179</v>
      </c>
      <c r="E96" s="225" t="s">
        <v>21</v>
      </c>
      <c r="F96" s="226" t="s">
        <v>180</v>
      </c>
      <c r="G96" s="224"/>
      <c r="H96" s="227" t="s">
        <v>21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AT96" s="233" t="s">
        <v>179</v>
      </c>
      <c r="AU96" s="233" t="s">
        <v>79</v>
      </c>
      <c r="AV96" s="11" t="s">
        <v>74</v>
      </c>
      <c r="AW96" s="11" t="s">
        <v>33</v>
      </c>
      <c r="AX96" s="11" t="s">
        <v>69</v>
      </c>
      <c r="AY96" s="233" t="s">
        <v>114</v>
      </c>
    </row>
    <row r="97" spans="2:51" s="12" customFormat="1" ht="13.5">
      <c r="B97" s="234"/>
      <c r="C97" s="235"/>
      <c r="D97" s="208" t="s">
        <v>179</v>
      </c>
      <c r="E97" s="236" t="s">
        <v>21</v>
      </c>
      <c r="F97" s="237" t="s">
        <v>181</v>
      </c>
      <c r="G97" s="235"/>
      <c r="H97" s="238">
        <v>275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179</v>
      </c>
      <c r="AU97" s="244" t="s">
        <v>79</v>
      </c>
      <c r="AV97" s="12" t="s">
        <v>79</v>
      </c>
      <c r="AW97" s="12" t="s">
        <v>33</v>
      </c>
      <c r="AX97" s="12" t="s">
        <v>69</v>
      </c>
      <c r="AY97" s="244" t="s">
        <v>114</v>
      </c>
    </row>
    <row r="98" spans="2:51" s="11" customFormat="1" ht="13.5">
      <c r="B98" s="223"/>
      <c r="C98" s="224"/>
      <c r="D98" s="208" t="s">
        <v>179</v>
      </c>
      <c r="E98" s="225" t="s">
        <v>21</v>
      </c>
      <c r="F98" s="226" t="s">
        <v>182</v>
      </c>
      <c r="G98" s="224"/>
      <c r="H98" s="227" t="s">
        <v>21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179</v>
      </c>
      <c r="AU98" s="233" t="s">
        <v>79</v>
      </c>
      <c r="AV98" s="11" t="s">
        <v>74</v>
      </c>
      <c r="AW98" s="11" t="s">
        <v>33</v>
      </c>
      <c r="AX98" s="11" t="s">
        <v>69</v>
      </c>
      <c r="AY98" s="233" t="s">
        <v>114</v>
      </c>
    </row>
    <row r="99" spans="2:51" s="12" customFormat="1" ht="13.5">
      <c r="B99" s="234"/>
      <c r="C99" s="235"/>
      <c r="D99" s="208" t="s">
        <v>179</v>
      </c>
      <c r="E99" s="236" t="s">
        <v>21</v>
      </c>
      <c r="F99" s="237" t="s">
        <v>183</v>
      </c>
      <c r="G99" s="235"/>
      <c r="H99" s="238">
        <v>8.4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179</v>
      </c>
      <c r="AU99" s="244" t="s">
        <v>79</v>
      </c>
      <c r="AV99" s="12" t="s">
        <v>79</v>
      </c>
      <c r="AW99" s="12" t="s">
        <v>33</v>
      </c>
      <c r="AX99" s="12" t="s">
        <v>69</v>
      </c>
      <c r="AY99" s="244" t="s">
        <v>114</v>
      </c>
    </row>
    <row r="100" spans="2:51" s="11" customFormat="1" ht="13.5">
      <c r="B100" s="223"/>
      <c r="C100" s="224"/>
      <c r="D100" s="208" t="s">
        <v>179</v>
      </c>
      <c r="E100" s="225" t="s">
        <v>21</v>
      </c>
      <c r="F100" s="226" t="s">
        <v>184</v>
      </c>
      <c r="G100" s="224"/>
      <c r="H100" s="227" t="s">
        <v>21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179</v>
      </c>
      <c r="AU100" s="233" t="s">
        <v>79</v>
      </c>
      <c r="AV100" s="11" t="s">
        <v>74</v>
      </c>
      <c r="AW100" s="11" t="s">
        <v>33</v>
      </c>
      <c r="AX100" s="11" t="s">
        <v>69</v>
      </c>
      <c r="AY100" s="233" t="s">
        <v>114</v>
      </c>
    </row>
    <row r="101" spans="2:51" s="12" customFormat="1" ht="13.5">
      <c r="B101" s="234"/>
      <c r="C101" s="235"/>
      <c r="D101" s="208" t="s">
        <v>179</v>
      </c>
      <c r="E101" s="236" t="s">
        <v>21</v>
      </c>
      <c r="F101" s="237" t="s">
        <v>185</v>
      </c>
      <c r="G101" s="235"/>
      <c r="H101" s="238">
        <v>0.112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179</v>
      </c>
      <c r="AU101" s="244" t="s">
        <v>79</v>
      </c>
      <c r="AV101" s="12" t="s">
        <v>79</v>
      </c>
      <c r="AW101" s="12" t="s">
        <v>33</v>
      </c>
      <c r="AX101" s="12" t="s">
        <v>69</v>
      </c>
      <c r="AY101" s="244" t="s">
        <v>114</v>
      </c>
    </row>
    <row r="102" spans="2:51" s="13" customFormat="1" ht="13.5">
      <c r="B102" s="245"/>
      <c r="C102" s="246"/>
      <c r="D102" s="221" t="s">
        <v>179</v>
      </c>
      <c r="E102" s="247" t="s">
        <v>21</v>
      </c>
      <c r="F102" s="248" t="s">
        <v>186</v>
      </c>
      <c r="G102" s="246"/>
      <c r="H102" s="249">
        <v>283.512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179</v>
      </c>
      <c r="AU102" s="255" t="s">
        <v>79</v>
      </c>
      <c r="AV102" s="13" t="s">
        <v>133</v>
      </c>
      <c r="AW102" s="13" t="s">
        <v>33</v>
      </c>
      <c r="AX102" s="13" t="s">
        <v>74</v>
      </c>
      <c r="AY102" s="255" t="s">
        <v>114</v>
      </c>
    </row>
    <row r="103" spans="2:65" s="1" customFormat="1" ht="31.5" customHeight="1">
      <c r="B103" s="40"/>
      <c r="C103" s="191" t="s">
        <v>187</v>
      </c>
      <c r="D103" s="191" t="s">
        <v>117</v>
      </c>
      <c r="E103" s="192" t="s">
        <v>188</v>
      </c>
      <c r="F103" s="193" t="s">
        <v>189</v>
      </c>
      <c r="G103" s="194" t="s">
        <v>160</v>
      </c>
      <c r="H103" s="195">
        <v>15</v>
      </c>
      <c r="I103" s="196"/>
      <c r="J103" s="197">
        <f>ROUND(I103*H103,2)</f>
        <v>0</v>
      </c>
      <c r="K103" s="193" t="s">
        <v>121</v>
      </c>
      <c r="L103" s="60"/>
      <c r="M103" s="198" t="s">
        <v>21</v>
      </c>
      <c r="N103" s="199" t="s">
        <v>40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133</v>
      </c>
      <c r="AT103" s="23" t="s">
        <v>117</v>
      </c>
      <c r="AU103" s="23" t="s">
        <v>79</v>
      </c>
      <c r="AY103" s="23" t="s">
        <v>114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74</v>
      </c>
      <c r="BK103" s="202">
        <f>ROUND(I103*H103,2)</f>
        <v>0</v>
      </c>
      <c r="BL103" s="23" t="s">
        <v>133</v>
      </c>
      <c r="BM103" s="23" t="s">
        <v>190</v>
      </c>
    </row>
    <row r="104" spans="2:51" s="12" customFormat="1" ht="13.5">
      <c r="B104" s="234"/>
      <c r="C104" s="235"/>
      <c r="D104" s="221" t="s">
        <v>179</v>
      </c>
      <c r="E104" s="256" t="s">
        <v>21</v>
      </c>
      <c r="F104" s="257" t="s">
        <v>191</v>
      </c>
      <c r="G104" s="235"/>
      <c r="H104" s="258">
        <v>15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179</v>
      </c>
      <c r="AU104" s="244" t="s">
        <v>79</v>
      </c>
      <c r="AV104" s="12" t="s">
        <v>79</v>
      </c>
      <c r="AW104" s="12" t="s">
        <v>33</v>
      </c>
      <c r="AX104" s="12" t="s">
        <v>74</v>
      </c>
      <c r="AY104" s="244" t="s">
        <v>114</v>
      </c>
    </row>
    <row r="105" spans="2:65" s="1" customFormat="1" ht="44.25" customHeight="1">
      <c r="B105" s="40"/>
      <c r="C105" s="191" t="s">
        <v>172</v>
      </c>
      <c r="D105" s="191" t="s">
        <v>117</v>
      </c>
      <c r="E105" s="192" t="s">
        <v>192</v>
      </c>
      <c r="F105" s="193" t="s">
        <v>193</v>
      </c>
      <c r="G105" s="194" t="s">
        <v>160</v>
      </c>
      <c r="H105" s="195">
        <v>293.512</v>
      </c>
      <c r="I105" s="196"/>
      <c r="J105" s="197">
        <f>ROUND(I105*H105,2)</f>
        <v>0</v>
      </c>
      <c r="K105" s="193" t="s">
        <v>121</v>
      </c>
      <c r="L105" s="60"/>
      <c r="M105" s="198" t="s">
        <v>21</v>
      </c>
      <c r="N105" s="199" t="s">
        <v>40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133</v>
      </c>
      <c r="AT105" s="23" t="s">
        <v>117</v>
      </c>
      <c r="AU105" s="23" t="s">
        <v>79</v>
      </c>
      <c r="AY105" s="23" t="s">
        <v>114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74</v>
      </c>
      <c r="BK105" s="202">
        <f>ROUND(I105*H105,2)</f>
        <v>0</v>
      </c>
      <c r="BL105" s="23" t="s">
        <v>133</v>
      </c>
      <c r="BM105" s="23" t="s">
        <v>194</v>
      </c>
    </row>
    <row r="106" spans="2:51" s="12" customFormat="1" ht="13.5">
      <c r="B106" s="234"/>
      <c r="C106" s="235"/>
      <c r="D106" s="221" t="s">
        <v>179</v>
      </c>
      <c r="E106" s="256" t="s">
        <v>21</v>
      </c>
      <c r="F106" s="257" t="s">
        <v>195</v>
      </c>
      <c r="G106" s="235"/>
      <c r="H106" s="258">
        <v>293.512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179</v>
      </c>
      <c r="AU106" s="244" t="s">
        <v>79</v>
      </c>
      <c r="AV106" s="12" t="s">
        <v>79</v>
      </c>
      <c r="AW106" s="12" t="s">
        <v>33</v>
      </c>
      <c r="AX106" s="12" t="s">
        <v>74</v>
      </c>
      <c r="AY106" s="244" t="s">
        <v>114</v>
      </c>
    </row>
    <row r="107" spans="2:65" s="1" customFormat="1" ht="44.25" customHeight="1">
      <c r="B107" s="40"/>
      <c r="C107" s="191" t="s">
        <v>196</v>
      </c>
      <c r="D107" s="191" t="s">
        <v>117</v>
      </c>
      <c r="E107" s="192" t="s">
        <v>197</v>
      </c>
      <c r="F107" s="193" t="s">
        <v>198</v>
      </c>
      <c r="G107" s="194" t="s">
        <v>160</v>
      </c>
      <c r="H107" s="195">
        <v>2935.12</v>
      </c>
      <c r="I107" s="196"/>
      <c r="J107" s="197">
        <f>ROUND(I107*H107,2)</f>
        <v>0</v>
      </c>
      <c r="K107" s="193" t="s">
        <v>121</v>
      </c>
      <c r="L107" s="60"/>
      <c r="M107" s="198" t="s">
        <v>21</v>
      </c>
      <c r="N107" s="199" t="s">
        <v>40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133</v>
      </c>
      <c r="AT107" s="23" t="s">
        <v>117</v>
      </c>
      <c r="AU107" s="23" t="s">
        <v>79</v>
      </c>
      <c r="AY107" s="23" t="s">
        <v>114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74</v>
      </c>
      <c r="BK107" s="202">
        <f>ROUND(I107*H107,2)</f>
        <v>0</v>
      </c>
      <c r="BL107" s="23" t="s">
        <v>133</v>
      </c>
      <c r="BM107" s="23" t="s">
        <v>199</v>
      </c>
    </row>
    <row r="108" spans="2:47" s="1" customFormat="1" ht="27">
      <c r="B108" s="40"/>
      <c r="C108" s="62"/>
      <c r="D108" s="208" t="s">
        <v>153</v>
      </c>
      <c r="E108" s="62"/>
      <c r="F108" s="209" t="s">
        <v>200</v>
      </c>
      <c r="G108" s="62"/>
      <c r="H108" s="62"/>
      <c r="I108" s="161"/>
      <c r="J108" s="62"/>
      <c r="K108" s="62"/>
      <c r="L108" s="60"/>
      <c r="M108" s="210"/>
      <c r="N108" s="41"/>
      <c r="O108" s="41"/>
      <c r="P108" s="41"/>
      <c r="Q108" s="41"/>
      <c r="R108" s="41"/>
      <c r="S108" s="41"/>
      <c r="T108" s="77"/>
      <c r="AT108" s="23" t="s">
        <v>153</v>
      </c>
      <c r="AU108" s="23" t="s">
        <v>79</v>
      </c>
    </row>
    <row r="109" spans="2:51" s="12" customFormat="1" ht="13.5">
      <c r="B109" s="234"/>
      <c r="C109" s="235"/>
      <c r="D109" s="221" t="s">
        <v>179</v>
      </c>
      <c r="E109" s="235"/>
      <c r="F109" s="257" t="s">
        <v>201</v>
      </c>
      <c r="G109" s="235"/>
      <c r="H109" s="258">
        <v>2935.12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179</v>
      </c>
      <c r="AU109" s="244" t="s">
        <v>79</v>
      </c>
      <c r="AV109" s="12" t="s">
        <v>79</v>
      </c>
      <c r="AW109" s="12" t="s">
        <v>6</v>
      </c>
      <c r="AX109" s="12" t="s">
        <v>74</v>
      </c>
      <c r="AY109" s="244" t="s">
        <v>114</v>
      </c>
    </row>
    <row r="110" spans="2:65" s="1" customFormat="1" ht="22.5" customHeight="1">
      <c r="B110" s="40"/>
      <c r="C110" s="191" t="s">
        <v>202</v>
      </c>
      <c r="D110" s="191" t="s">
        <v>117</v>
      </c>
      <c r="E110" s="192" t="s">
        <v>203</v>
      </c>
      <c r="F110" s="193" t="s">
        <v>204</v>
      </c>
      <c r="G110" s="194" t="s">
        <v>205</v>
      </c>
      <c r="H110" s="195">
        <v>587.024</v>
      </c>
      <c r="I110" s="196"/>
      <c r="J110" s="197">
        <f>ROUND(I110*H110,2)</f>
        <v>0</v>
      </c>
      <c r="K110" s="193" t="s">
        <v>121</v>
      </c>
      <c r="L110" s="60"/>
      <c r="M110" s="198" t="s">
        <v>21</v>
      </c>
      <c r="N110" s="199" t="s">
        <v>40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133</v>
      </c>
      <c r="AT110" s="23" t="s">
        <v>117</v>
      </c>
      <c r="AU110" s="23" t="s">
        <v>79</v>
      </c>
      <c r="AY110" s="23" t="s">
        <v>114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74</v>
      </c>
      <c r="BK110" s="202">
        <f>ROUND(I110*H110,2)</f>
        <v>0</v>
      </c>
      <c r="BL110" s="23" t="s">
        <v>133</v>
      </c>
      <c r="BM110" s="23" t="s">
        <v>206</v>
      </c>
    </row>
    <row r="111" spans="2:51" s="12" customFormat="1" ht="13.5">
      <c r="B111" s="234"/>
      <c r="C111" s="235"/>
      <c r="D111" s="221" t="s">
        <v>179</v>
      </c>
      <c r="E111" s="235"/>
      <c r="F111" s="257" t="s">
        <v>207</v>
      </c>
      <c r="G111" s="235"/>
      <c r="H111" s="258">
        <v>587.024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179</v>
      </c>
      <c r="AU111" s="244" t="s">
        <v>79</v>
      </c>
      <c r="AV111" s="12" t="s">
        <v>79</v>
      </c>
      <c r="AW111" s="12" t="s">
        <v>6</v>
      </c>
      <c r="AX111" s="12" t="s">
        <v>74</v>
      </c>
      <c r="AY111" s="244" t="s">
        <v>114</v>
      </c>
    </row>
    <row r="112" spans="2:65" s="1" customFormat="1" ht="31.5" customHeight="1">
      <c r="B112" s="40"/>
      <c r="C112" s="191" t="s">
        <v>208</v>
      </c>
      <c r="D112" s="191" t="s">
        <v>117</v>
      </c>
      <c r="E112" s="192" t="s">
        <v>209</v>
      </c>
      <c r="F112" s="193" t="s">
        <v>210</v>
      </c>
      <c r="G112" s="194" t="s">
        <v>160</v>
      </c>
      <c r="H112" s="195">
        <v>5</v>
      </c>
      <c r="I112" s="196"/>
      <c r="J112" s="197">
        <f>ROUND(I112*H112,2)</f>
        <v>0</v>
      </c>
      <c r="K112" s="193" t="s">
        <v>121</v>
      </c>
      <c r="L112" s="60"/>
      <c r="M112" s="198" t="s">
        <v>21</v>
      </c>
      <c r="N112" s="199" t="s">
        <v>40</v>
      </c>
      <c r="O112" s="41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133</v>
      </c>
      <c r="AT112" s="23" t="s">
        <v>117</v>
      </c>
      <c r="AU112" s="23" t="s">
        <v>79</v>
      </c>
      <c r="AY112" s="23" t="s">
        <v>114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74</v>
      </c>
      <c r="BK112" s="202">
        <f>ROUND(I112*H112,2)</f>
        <v>0</v>
      </c>
      <c r="BL112" s="23" t="s">
        <v>133</v>
      </c>
      <c r="BM112" s="23" t="s">
        <v>211</v>
      </c>
    </row>
    <row r="113" spans="2:47" s="1" customFormat="1" ht="40.5">
      <c r="B113" s="40"/>
      <c r="C113" s="62"/>
      <c r="D113" s="208" t="s">
        <v>153</v>
      </c>
      <c r="E113" s="62"/>
      <c r="F113" s="209" t="s">
        <v>212</v>
      </c>
      <c r="G113" s="62"/>
      <c r="H113" s="62"/>
      <c r="I113" s="161"/>
      <c r="J113" s="62"/>
      <c r="K113" s="62"/>
      <c r="L113" s="60"/>
      <c r="M113" s="210"/>
      <c r="N113" s="41"/>
      <c r="O113" s="41"/>
      <c r="P113" s="41"/>
      <c r="Q113" s="41"/>
      <c r="R113" s="41"/>
      <c r="S113" s="41"/>
      <c r="T113" s="77"/>
      <c r="AT113" s="23" t="s">
        <v>153</v>
      </c>
      <c r="AU113" s="23" t="s">
        <v>79</v>
      </c>
    </row>
    <row r="114" spans="2:51" s="12" customFormat="1" ht="13.5">
      <c r="B114" s="234"/>
      <c r="C114" s="235"/>
      <c r="D114" s="221" t="s">
        <v>179</v>
      </c>
      <c r="E114" s="256" t="s">
        <v>21</v>
      </c>
      <c r="F114" s="257" t="s">
        <v>213</v>
      </c>
      <c r="G114" s="235"/>
      <c r="H114" s="258">
        <v>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179</v>
      </c>
      <c r="AU114" s="244" t="s">
        <v>79</v>
      </c>
      <c r="AV114" s="12" t="s">
        <v>79</v>
      </c>
      <c r="AW114" s="12" t="s">
        <v>33</v>
      </c>
      <c r="AX114" s="12" t="s">
        <v>74</v>
      </c>
      <c r="AY114" s="244" t="s">
        <v>114</v>
      </c>
    </row>
    <row r="115" spans="2:65" s="1" customFormat="1" ht="44.25" customHeight="1">
      <c r="B115" s="40"/>
      <c r="C115" s="191" t="s">
        <v>214</v>
      </c>
      <c r="D115" s="191" t="s">
        <v>117</v>
      </c>
      <c r="E115" s="192" t="s">
        <v>215</v>
      </c>
      <c r="F115" s="193" t="s">
        <v>216</v>
      </c>
      <c r="G115" s="194" t="s">
        <v>160</v>
      </c>
      <c r="H115" s="195">
        <v>4.375</v>
      </c>
      <c r="I115" s="196"/>
      <c r="J115" s="197">
        <f>ROUND(I115*H115,2)</f>
        <v>0</v>
      </c>
      <c r="K115" s="193" t="s">
        <v>121</v>
      </c>
      <c r="L115" s="60"/>
      <c r="M115" s="198" t="s">
        <v>21</v>
      </c>
      <c r="N115" s="199" t="s">
        <v>40</v>
      </c>
      <c r="O115" s="41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3" t="s">
        <v>133</v>
      </c>
      <c r="AT115" s="23" t="s">
        <v>117</v>
      </c>
      <c r="AU115" s="23" t="s">
        <v>79</v>
      </c>
      <c r="AY115" s="23" t="s">
        <v>114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74</v>
      </c>
      <c r="BK115" s="202">
        <f>ROUND(I115*H115,2)</f>
        <v>0</v>
      </c>
      <c r="BL115" s="23" t="s">
        <v>133</v>
      </c>
      <c r="BM115" s="23" t="s">
        <v>217</v>
      </c>
    </row>
    <row r="116" spans="2:51" s="12" customFormat="1" ht="13.5">
      <c r="B116" s="234"/>
      <c r="C116" s="235"/>
      <c r="D116" s="221" t="s">
        <v>179</v>
      </c>
      <c r="E116" s="256" t="s">
        <v>21</v>
      </c>
      <c r="F116" s="257" t="s">
        <v>218</v>
      </c>
      <c r="G116" s="235"/>
      <c r="H116" s="258">
        <v>4.375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179</v>
      </c>
      <c r="AU116" s="244" t="s">
        <v>79</v>
      </c>
      <c r="AV116" s="12" t="s">
        <v>79</v>
      </c>
      <c r="AW116" s="12" t="s">
        <v>33</v>
      </c>
      <c r="AX116" s="12" t="s">
        <v>74</v>
      </c>
      <c r="AY116" s="244" t="s">
        <v>114</v>
      </c>
    </row>
    <row r="117" spans="2:65" s="1" customFormat="1" ht="22.5" customHeight="1">
      <c r="B117" s="40"/>
      <c r="C117" s="211" t="s">
        <v>219</v>
      </c>
      <c r="D117" s="211" t="s">
        <v>169</v>
      </c>
      <c r="E117" s="212" t="s">
        <v>220</v>
      </c>
      <c r="F117" s="213" t="s">
        <v>221</v>
      </c>
      <c r="G117" s="214" t="s">
        <v>205</v>
      </c>
      <c r="H117" s="215">
        <v>8.75</v>
      </c>
      <c r="I117" s="216"/>
      <c r="J117" s="217">
        <f>ROUND(I117*H117,2)</f>
        <v>0</v>
      </c>
      <c r="K117" s="213" t="s">
        <v>121</v>
      </c>
      <c r="L117" s="218"/>
      <c r="M117" s="219" t="s">
        <v>21</v>
      </c>
      <c r="N117" s="220" t="s">
        <v>40</v>
      </c>
      <c r="O117" s="41"/>
      <c r="P117" s="200">
        <f>O117*H117</f>
        <v>0</v>
      </c>
      <c r="Q117" s="200">
        <v>1</v>
      </c>
      <c r="R117" s="200">
        <f>Q117*H117</f>
        <v>8.75</v>
      </c>
      <c r="S117" s="200">
        <v>0</v>
      </c>
      <c r="T117" s="201">
        <f>S117*H117</f>
        <v>0</v>
      </c>
      <c r="AR117" s="23" t="s">
        <v>172</v>
      </c>
      <c r="AT117" s="23" t="s">
        <v>169</v>
      </c>
      <c r="AU117" s="23" t="s">
        <v>79</v>
      </c>
      <c r="AY117" s="23" t="s">
        <v>114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74</v>
      </c>
      <c r="BK117" s="202">
        <f>ROUND(I117*H117,2)</f>
        <v>0</v>
      </c>
      <c r="BL117" s="23" t="s">
        <v>133</v>
      </c>
      <c r="BM117" s="23" t="s">
        <v>222</v>
      </c>
    </row>
    <row r="118" spans="2:51" s="12" customFormat="1" ht="13.5">
      <c r="B118" s="234"/>
      <c r="C118" s="235"/>
      <c r="D118" s="221" t="s">
        <v>179</v>
      </c>
      <c r="E118" s="235"/>
      <c r="F118" s="257" t="s">
        <v>223</v>
      </c>
      <c r="G118" s="235"/>
      <c r="H118" s="258">
        <v>8.75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179</v>
      </c>
      <c r="AU118" s="244" t="s">
        <v>79</v>
      </c>
      <c r="AV118" s="12" t="s">
        <v>79</v>
      </c>
      <c r="AW118" s="12" t="s">
        <v>6</v>
      </c>
      <c r="AX118" s="12" t="s">
        <v>74</v>
      </c>
      <c r="AY118" s="244" t="s">
        <v>114</v>
      </c>
    </row>
    <row r="119" spans="2:65" s="1" customFormat="1" ht="31.5" customHeight="1">
      <c r="B119" s="40"/>
      <c r="C119" s="191" t="s">
        <v>224</v>
      </c>
      <c r="D119" s="191" t="s">
        <v>117</v>
      </c>
      <c r="E119" s="192" t="s">
        <v>225</v>
      </c>
      <c r="F119" s="193" t="s">
        <v>226</v>
      </c>
      <c r="G119" s="194" t="s">
        <v>164</v>
      </c>
      <c r="H119" s="195">
        <v>21</v>
      </c>
      <c r="I119" s="196"/>
      <c r="J119" s="197">
        <f>ROUND(I119*H119,2)</f>
        <v>0</v>
      </c>
      <c r="K119" s="193" t="s">
        <v>121</v>
      </c>
      <c r="L119" s="60"/>
      <c r="M119" s="198" t="s">
        <v>21</v>
      </c>
      <c r="N119" s="199" t="s">
        <v>40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133</v>
      </c>
      <c r="AT119" s="23" t="s">
        <v>117</v>
      </c>
      <c r="AU119" s="23" t="s">
        <v>79</v>
      </c>
      <c r="AY119" s="23" t="s">
        <v>114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74</v>
      </c>
      <c r="BK119" s="202">
        <f>ROUND(I119*H119,2)</f>
        <v>0</v>
      </c>
      <c r="BL119" s="23" t="s">
        <v>133</v>
      </c>
      <c r="BM119" s="23" t="s">
        <v>227</v>
      </c>
    </row>
    <row r="120" spans="2:65" s="1" customFormat="1" ht="22.5" customHeight="1">
      <c r="B120" s="40"/>
      <c r="C120" s="211" t="s">
        <v>10</v>
      </c>
      <c r="D120" s="211" t="s">
        <v>169</v>
      </c>
      <c r="E120" s="212" t="s">
        <v>228</v>
      </c>
      <c r="F120" s="213" t="s">
        <v>229</v>
      </c>
      <c r="G120" s="214" t="s">
        <v>160</v>
      </c>
      <c r="H120" s="215">
        <v>0.315</v>
      </c>
      <c r="I120" s="216"/>
      <c r="J120" s="217">
        <f>ROUND(I120*H120,2)</f>
        <v>0</v>
      </c>
      <c r="K120" s="213" t="s">
        <v>121</v>
      </c>
      <c r="L120" s="218"/>
      <c r="M120" s="219" t="s">
        <v>21</v>
      </c>
      <c r="N120" s="220" t="s">
        <v>40</v>
      </c>
      <c r="O120" s="41"/>
      <c r="P120" s="200">
        <f>O120*H120</f>
        <v>0</v>
      </c>
      <c r="Q120" s="200">
        <v>0.21</v>
      </c>
      <c r="R120" s="200">
        <f>Q120*H120</f>
        <v>0.06615</v>
      </c>
      <c r="S120" s="200">
        <v>0</v>
      </c>
      <c r="T120" s="201">
        <f>S120*H120</f>
        <v>0</v>
      </c>
      <c r="AR120" s="23" t="s">
        <v>172</v>
      </c>
      <c r="AT120" s="23" t="s">
        <v>169</v>
      </c>
      <c r="AU120" s="23" t="s">
        <v>79</v>
      </c>
      <c r="AY120" s="23" t="s">
        <v>114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74</v>
      </c>
      <c r="BK120" s="202">
        <f>ROUND(I120*H120,2)</f>
        <v>0</v>
      </c>
      <c r="BL120" s="23" t="s">
        <v>133</v>
      </c>
      <c r="BM120" s="23" t="s">
        <v>230</v>
      </c>
    </row>
    <row r="121" spans="2:51" s="12" customFormat="1" ht="13.5">
      <c r="B121" s="234"/>
      <c r="C121" s="235"/>
      <c r="D121" s="221" t="s">
        <v>179</v>
      </c>
      <c r="E121" s="235"/>
      <c r="F121" s="257" t="s">
        <v>231</v>
      </c>
      <c r="G121" s="235"/>
      <c r="H121" s="258">
        <v>0.315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179</v>
      </c>
      <c r="AU121" s="244" t="s">
        <v>79</v>
      </c>
      <c r="AV121" s="12" t="s">
        <v>79</v>
      </c>
      <c r="AW121" s="12" t="s">
        <v>6</v>
      </c>
      <c r="AX121" s="12" t="s">
        <v>74</v>
      </c>
      <c r="AY121" s="244" t="s">
        <v>114</v>
      </c>
    </row>
    <row r="122" spans="2:65" s="1" customFormat="1" ht="22.5" customHeight="1">
      <c r="B122" s="40"/>
      <c r="C122" s="191" t="s">
        <v>232</v>
      </c>
      <c r="D122" s="191" t="s">
        <v>117</v>
      </c>
      <c r="E122" s="192" t="s">
        <v>233</v>
      </c>
      <c r="F122" s="193" t="s">
        <v>234</v>
      </c>
      <c r="G122" s="194" t="s">
        <v>164</v>
      </c>
      <c r="H122" s="195">
        <v>380</v>
      </c>
      <c r="I122" s="196"/>
      <c r="J122" s="197">
        <f>ROUND(I122*H122,2)</f>
        <v>0</v>
      </c>
      <c r="K122" s="193" t="s">
        <v>121</v>
      </c>
      <c r="L122" s="60"/>
      <c r="M122" s="198" t="s">
        <v>21</v>
      </c>
      <c r="N122" s="199" t="s">
        <v>40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133</v>
      </c>
      <c r="AT122" s="23" t="s">
        <v>117</v>
      </c>
      <c r="AU122" s="23" t="s">
        <v>79</v>
      </c>
      <c r="AY122" s="23" t="s">
        <v>114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74</v>
      </c>
      <c r="BK122" s="202">
        <f>ROUND(I122*H122,2)</f>
        <v>0</v>
      </c>
      <c r="BL122" s="23" t="s">
        <v>133</v>
      </c>
      <c r="BM122" s="23" t="s">
        <v>235</v>
      </c>
    </row>
    <row r="123" spans="2:65" s="1" customFormat="1" ht="31.5" customHeight="1">
      <c r="B123" s="40"/>
      <c r="C123" s="191" t="s">
        <v>236</v>
      </c>
      <c r="D123" s="191" t="s">
        <v>117</v>
      </c>
      <c r="E123" s="192" t="s">
        <v>237</v>
      </c>
      <c r="F123" s="193" t="s">
        <v>238</v>
      </c>
      <c r="G123" s="194" t="s">
        <v>164</v>
      </c>
      <c r="H123" s="195">
        <v>380</v>
      </c>
      <c r="I123" s="196"/>
      <c r="J123" s="197">
        <f>ROUND(I123*H123,2)</f>
        <v>0</v>
      </c>
      <c r="K123" s="193" t="s">
        <v>121</v>
      </c>
      <c r="L123" s="60"/>
      <c r="M123" s="198" t="s">
        <v>21</v>
      </c>
      <c r="N123" s="199" t="s">
        <v>40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133</v>
      </c>
      <c r="AT123" s="23" t="s">
        <v>117</v>
      </c>
      <c r="AU123" s="23" t="s">
        <v>79</v>
      </c>
      <c r="AY123" s="23" t="s">
        <v>114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74</v>
      </c>
      <c r="BK123" s="202">
        <f>ROUND(I123*H123,2)</f>
        <v>0</v>
      </c>
      <c r="BL123" s="23" t="s">
        <v>133</v>
      </c>
      <c r="BM123" s="23" t="s">
        <v>239</v>
      </c>
    </row>
    <row r="124" spans="2:65" s="1" customFormat="1" ht="31.5" customHeight="1">
      <c r="B124" s="40"/>
      <c r="C124" s="191" t="s">
        <v>240</v>
      </c>
      <c r="D124" s="191" t="s">
        <v>117</v>
      </c>
      <c r="E124" s="192" t="s">
        <v>241</v>
      </c>
      <c r="F124" s="193" t="s">
        <v>242</v>
      </c>
      <c r="G124" s="194" t="s">
        <v>164</v>
      </c>
      <c r="H124" s="195">
        <v>380</v>
      </c>
      <c r="I124" s="196"/>
      <c r="J124" s="197">
        <f>ROUND(I124*H124,2)</f>
        <v>0</v>
      </c>
      <c r="K124" s="193" t="s">
        <v>121</v>
      </c>
      <c r="L124" s="60"/>
      <c r="M124" s="198" t="s">
        <v>21</v>
      </c>
      <c r="N124" s="199" t="s">
        <v>40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3" t="s">
        <v>133</v>
      </c>
      <c r="AT124" s="23" t="s">
        <v>117</v>
      </c>
      <c r="AU124" s="23" t="s">
        <v>79</v>
      </c>
      <c r="AY124" s="23" t="s">
        <v>114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74</v>
      </c>
      <c r="BK124" s="202">
        <f>ROUND(I124*H124,2)</f>
        <v>0</v>
      </c>
      <c r="BL124" s="23" t="s">
        <v>133</v>
      </c>
      <c r="BM124" s="23" t="s">
        <v>243</v>
      </c>
    </row>
    <row r="125" spans="2:65" s="1" customFormat="1" ht="22.5" customHeight="1">
      <c r="B125" s="40"/>
      <c r="C125" s="211" t="s">
        <v>244</v>
      </c>
      <c r="D125" s="211" t="s">
        <v>169</v>
      </c>
      <c r="E125" s="212" t="s">
        <v>245</v>
      </c>
      <c r="F125" s="213" t="s">
        <v>246</v>
      </c>
      <c r="G125" s="214" t="s">
        <v>247</v>
      </c>
      <c r="H125" s="215">
        <v>5.7</v>
      </c>
      <c r="I125" s="216"/>
      <c r="J125" s="217">
        <f>ROUND(I125*H125,2)</f>
        <v>0</v>
      </c>
      <c r="K125" s="213" t="s">
        <v>121</v>
      </c>
      <c r="L125" s="218"/>
      <c r="M125" s="219" t="s">
        <v>21</v>
      </c>
      <c r="N125" s="220" t="s">
        <v>40</v>
      </c>
      <c r="O125" s="41"/>
      <c r="P125" s="200">
        <f>O125*H125</f>
        <v>0</v>
      </c>
      <c r="Q125" s="200">
        <v>0.001</v>
      </c>
      <c r="R125" s="200">
        <f>Q125*H125</f>
        <v>0.0057</v>
      </c>
      <c r="S125" s="200">
        <v>0</v>
      </c>
      <c r="T125" s="201">
        <f>S125*H125</f>
        <v>0</v>
      </c>
      <c r="AR125" s="23" t="s">
        <v>172</v>
      </c>
      <c r="AT125" s="23" t="s">
        <v>169</v>
      </c>
      <c r="AU125" s="23" t="s">
        <v>79</v>
      </c>
      <c r="AY125" s="23" t="s">
        <v>114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74</v>
      </c>
      <c r="BK125" s="202">
        <f>ROUND(I125*H125,2)</f>
        <v>0</v>
      </c>
      <c r="BL125" s="23" t="s">
        <v>133</v>
      </c>
      <c r="BM125" s="23" t="s">
        <v>248</v>
      </c>
    </row>
    <row r="126" spans="2:51" s="12" customFormat="1" ht="13.5">
      <c r="B126" s="234"/>
      <c r="C126" s="235"/>
      <c r="D126" s="221" t="s">
        <v>179</v>
      </c>
      <c r="E126" s="235"/>
      <c r="F126" s="257" t="s">
        <v>249</v>
      </c>
      <c r="G126" s="235"/>
      <c r="H126" s="258">
        <v>5.7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179</v>
      </c>
      <c r="AU126" s="244" t="s">
        <v>79</v>
      </c>
      <c r="AV126" s="12" t="s">
        <v>79</v>
      </c>
      <c r="AW126" s="12" t="s">
        <v>6</v>
      </c>
      <c r="AX126" s="12" t="s">
        <v>74</v>
      </c>
      <c r="AY126" s="244" t="s">
        <v>114</v>
      </c>
    </row>
    <row r="127" spans="2:65" s="1" customFormat="1" ht="22.5" customHeight="1">
      <c r="B127" s="40"/>
      <c r="C127" s="191" t="s">
        <v>250</v>
      </c>
      <c r="D127" s="191" t="s">
        <v>117</v>
      </c>
      <c r="E127" s="192" t="s">
        <v>251</v>
      </c>
      <c r="F127" s="193" t="s">
        <v>252</v>
      </c>
      <c r="G127" s="194" t="s">
        <v>164</v>
      </c>
      <c r="H127" s="195">
        <v>571</v>
      </c>
      <c r="I127" s="196"/>
      <c r="J127" s="197">
        <f>ROUND(I127*H127,2)</f>
        <v>0</v>
      </c>
      <c r="K127" s="193" t="s">
        <v>121</v>
      </c>
      <c r="L127" s="60"/>
      <c r="M127" s="198" t="s">
        <v>21</v>
      </c>
      <c r="N127" s="199" t="s">
        <v>40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133</v>
      </c>
      <c r="AT127" s="23" t="s">
        <v>117</v>
      </c>
      <c r="AU127" s="23" t="s">
        <v>79</v>
      </c>
      <c r="AY127" s="23" t="s">
        <v>114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74</v>
      </c>
      <c r="BK127" s="202">
        <f>ROUND(I127*H127,2)</f>
        <v>0</v>
      </c>
      <c r="BL127" s="23" t="s">
        <v>133</v>
      </c>
      <c r="BM127" s="23" t="s">
        <v>253</v>
      </c>
    </row>
    <row r="128" spans="2:51" s="12" customFormat="1" ht="13.5">
      <c r="B128" s="234"/>
      <c r="C128" s="235"/>
      <c r="D128" s="221" t="s">
        <v>179</v>
      </c>
      <c r="E128" s="256" t="s">
        <v>21</v>
      </c>
      <c r="F128" s="257" t="s">
        <v>254</v>
      </c>
      <c r="G128" s="235"/>
      <c r="H128" s="258">
        <v>571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179</v>
      </c>
      <c r="AU128" s="244" t="s">
        <v>79</v>
      </c>
      <c r="AV128" s="12" t="s">
        <v>79</v>
      </c>
      <c r="AW128" s="12" t="s">
        <v>33</v>
      </c>
      <c r="AX128" s="12" t="s">
        <v>74</v>
      </c>
      <c r="AY128" s="244" t="s">
        <v>114</v>
      </c>
    </row>
    <row r="129" spans="2:65" s="1" customFormat="1" ht="31.5" customHeight="1">
      <c r="B129" s="40"/>
      <c r="C129" s="211" t="s">
        <v>9</v>
      </c>
      <c r="D129" s="211" t="s">
        <v>169</v>
      </c>
      <c r="E129" s="212" t="s">
        <v>255</v>
      </c>
      <c r="F129" s="213" t="s">
        <v>256</v>
      </c>
      <c r="G129" s="214" t="s">
        <v>160</v>
      </c>
      <c r="H129" s="215">
        <v>250</v>
      </c>
      <c r="I129" s="216"/>
      <c r="J129" s="217">
        <f>ROUND(I129*H129,2)</f>
        <v>0</v>
      </c>
      <c r="K129" s="213" t="s">
        <v>21</v>
      </c>
      <c r="L129" s="218"/>
      <c r="M129" s="219" t="s">
        <v>21</v>
      </c>
      <c r="N129" s="220" t="s">
        <v>40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172</v>
      </c>
      <c r="AT129" s="23" t="s">
        <v>169</v>
      </c>
      <c r="AU129" s="23" t="s">
        <v>79</v>
      </c>
      <c r="AY129" s="23" t="s">
        <v>114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74</v>
      </c>
      <c r="BK129" s="202">
        <f>ROUND(I129*H129,2)</f>
        <v>0</v>
      </c>
      <c r="BL129" s="23" t="s">
        <v>133</v>
      </c>
      <c r="BM129" s="23" t="s">
        <v>257</v>
      </c>
    </row>
    <row r="130" spans="2:47" s="1" customFormat="1" ht="40.5">
      <c r="B130" s="40"/>
      <c r="C130" s="62"/>
      <c r="D130" s="208" t="s">
        <v>153</v>
      </c>
      <c r="E130" s="62"/>
      <c r="F130" s="209" t="s">
        <v>258</v>
      </c>
      <c r="G130" s="62"/>
      <c r="H130" s="62"/>
      <c r="I130" s="161"/>
      <c r="J130" s="62"/>
      <c r="K130" s="62"/>
      <c r="L130" s="60"/>
      <c r="M130" s="210"/>
      <c r="N130" s="41"/>
      <c r="O130" s="41"/>
      <c r="P130" s="41"/>
      <c r="Q130" s="41"/>
      <c r="R130" s="41"/>
      <c r="S130" s="41"/>
      <c r="T130" s="77"/>
      <c r="AT130" s="23" t="s">
        <v>153</v>
      </c>
      <c r="AU130" s="23" t="s">
        <v>79</v>
      </c>
    </row>
    <row r="131" spans="2:51" s="12" customFormat="1" ht="13.5">
      <c r="B131" s="234"/>
      <c r="C131" s="235"/>
      <c r="D131" s="221" t="s">
        <v>179</v>
      </c>
      <c r="E131" s="256" t="s">
        <v>21</v>
      </c>
      <c r="F131" s="257" t="s">
        <v>259</v>
      </c>
      <c r="G131" s="235"/>
      <c r="H131" s="258">
        <v>250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179</v>
      </c>
      <c r="AU131" s="244" t="s">
        <v>79</v>
      </c>
      <c r="AV131" s="12" t="s">
        <v>79</v>
      </c>
      <c r="AW131" s="12" t="s">
        <v>33</v>
      </c>
      <c r="AX131" s="12" t="s">
        <v>74</v>
      </c>
      <c r="AY131" s="244" t="s">
        <v>114</v>
      </c>
    </row>
    <row r="132" spans="2:65" s="1" customFormat="1" ht="22.5" customHeight="1">
      <c r="B132" s="40"/>
      <c r="C132" s="191" t="s">
        <v>260</v>
      </c>
      <c r="D132" s="191" t="s">
        <v>117</v>
      </c>
      <c r="E132" s="192" t="s">
        <v>261</v>
      </c>
      <c r="F132" s="193" t="s">
        <v>262</v>
      </c>
      <c r="G132" s="194" t="s">
        <v>164</v>
      </c>
      <c r="H132" s="195">
        <v>25</v>
      </c>
      <c r="I132" s="196"/>
      <c r="J132" s="197">
        <f>ROUND(I132*H132,2)</f>
        <v>0</v>
      </c>
      <c r="K132" s="193" t="s">
        <v>21</v>
      </c>
      <c r="L132" s="60"/>
      <c r="M132" s="198" t="s">
        <v>21</v>
      </c>
      <c r="N132" s="199" t="s">
        <v>40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133</v>
      </c>
      <c r="AT132" s="23" t="s">
        <v>117</v>
      </c>
      <c r="AU132" s="23" t="s">
        <v>79</v>
      </c>
      <c r="AY132" s="23" t="s">
        <v>114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74</v>
      </c>
      <c r="BK132" s="202">
        <f>ROUND(I132*H132,2)</f>
        <v>0</v>
      </c>
      <c r="BL132" s="23" t="s">
        <v>133</v>
      </c>
      <c r="BM132" s="23" t="s">
        <v>263</v>
      </c>
    </row>
    <row r="133" spans="2:47" s="1" customFormat="1" ht="27">
      <c r="B133" s="40"/>
      <c r="C133" s="62"/>
      <c r="D133" s="208" t="s">
        <v>153</v>
      </c>
      <c r="E133" s="62"/>
      <c r="F133" s="209" t="s">
        <v>174</v>
      </c>
      <c r="G133" s="62"/>
      <c r="H133" s="62"/>
      <c r="I133" s="161"/>
      <c r="J133" s="62"/>
      <c r="K133" s="62"/>
      <c r="L133" s="60"/>
      <c r="M133" s="210"/>
      <c r="N133" s="41"/>
      <c r="O133" s="41"/>
      <c r="P133" s="41"/>
      <c r="Q133" s="41"/>
      <c r="R133" s="41"/>
      <c r="S133" s="41"/>
      <c r="T133" s="77"/>
      <c r="AT133" s="23" t="s">
        <v>153</v>
      </c>
      <c r="AU133" s="23" t="s">
        <v>79</v>
      </c>
    </row>
    <row r="134" spans="2:51" s="12" customFormat="1" ht="13.5">
      <c r="B134" s="234"/>
      <c r="C134" s="235"/>
      <c r="D134" s="208" t="s">
        <v>179</v>
      </c>
      <c r="E134" s="236" t="s">
        <v>21</v>
      </c>
      <c r="F134" s="237" t="s">
        <v>264</v>
      </c>
      <c r="G134" s="235"/>
      <c r="H134" s="238">
        <v>25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179</v>
      </c>
      <c r="AU134" s="244" t="s">
        <v>79</v>
      </c>
      <c r="AV134" s="12" t="s">
        <v>79</v>
      </c>
      <c r="AW134" s="12" t="s">
        <v>33</v>
      </c>
      <c r="AX134" s="12" t="s">
        <v>74</v>
      </c>
      <c r="AY134" s="244" t="s">
        <v>114</v>
      </c>
    </row>
    <row r="135" spans="2:63" s="10" customFormat="1" ht="29.85" customHeight="1">
      <c r="B135" s="174"/>
      <c r="C135" s="175"/>
      <c r="D135" s="188" t="s">
        <v>68</v>
      </c>
      <c r="E135" s="189" t="s">
        <v>79</v>
      </c>
      <c r="F135" s="189" t="s">
        <v>265</v>
      </c>
      <c r="G135" s="175"/>
      <c r="H135" s="175"/>
      <c r="I135" s="178"/>
      <c r="J135" s="190">
        <f>BK135</f>
        <v>0</v>
      </c>
      <c r="K135" s="175"/>
      <c r="L135" s="180"/>
      <c r="M135" s="181"/>
      <c r="N135" s="182"/>
      <c r="O135" s="182"/>
      <c r="P135" s="183">
        <f>SUM(P136:P142)</f>
        <v>0</v>
      </c>
      <c r="Q135" s="182"/>
      <c r="R135" s="183">
        <f>SUM(R136:R142)</f>
        <v>0</v>
      </c>
      <c r="S135" s="182"/>
      <c r="T135" s="184">
        <f>SUM(T136:T142)</f>
        <v>24.209999999999997</v>
      </c>
      <c r="AR135" s="185" t="s">
        <v>74</v>
      </c>
      <c r="AT135" s="186" t="s">
        <v>68</v>
      </c>
      <c r="AU135" s="186" t="s">
        <v>74</v>
      </c>
      <c r="AY135" s="185" t="s">
        <v>114</v>
      </c>
      <c r="BK135" s="187">
        <f>SUM(BK136:BK142)</f>
        <v>0</v>
      </c>
    </row>
    <row r="136" spans="2:65" s="1" customFormat="1" ht="22.5" customHeight="1">
      <c r="B136" s="40"/>
      <c r="C136" s="191" t="s">
        <v>266</v>
      </c>
      <c r="D136" s="191" t="s">
        <v>117</v>
      </c>
      <c r="E136" s="192" t="s">
        <v>267</v>
      </c>
      <c r="F136" s="193" t="s">
        <v>268</v>
      </c>
      <c r="G136" s="194" t="s">
        <v>160</v>
      </c>
      <c r="H136" s="195">
        <v>0.624</v>
      </c>
      <c r="I136" s="196"/>
      <c r="J136" s="197">
        <f>ROUND(I136*H136,2)</f>
        <v>0</v>
      </c>
      <c r="K136" s="193" t="s">
        <v>121</v>
      </c>
      <c r="L136" s="60"/>
      <c r="M136" s="198" t="s">
        <v>21</v>
      </c>
      <c r="N136" s="199" t="s">
        <v>40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3" t="s">
        <v>133</v>
      </c>
      <c r="AT136" s="23" t="s">
        <v>117</v>
      </c>
      <c r="AU136" s="23" t="s">
        <v>79</v>
      </c>
      <c r="AY136" s="23" t="s">
        <v>114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74</v>
      </c>
      <c r="BK136" s="202">
        <f>ROUND(I136*H136,2)</f>
        <v>0</v>
      </c>
      <c r="BL136" s="23" t="s">
        <v>133</v>
      </c>
      <c r="BM136" s="23" t="s">
        <v>269</v>
      </c>
    </row>
    <row r="137" spans="2:51" s="11" customFormat="1" ht="13.5">
      <c r="B137" s="223"/>
      <c r="C137" s="224"/>
      <c r="D137" s="208" t="s">
        <v>179</v>
      </c>
      <c r="E137" s="225" t="s">
        <v>21</v>
      </c>
      <c r="F137" s="226" t="s">
        <v>270</v>
      </c>
      <c r="G137" s="224"/>
      <c r="H137" s="227" t="s">
        <v>21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179</v>
      </c>
      <c r="AU137" s="233" t="s">
        <v>79</v>
      </c>
      <c r="AV137" s="11" t="s">
        <v>74</v>
      </c>
      <c r="AW137" s="11" t="s">
        <v>33</v>
      </c>
      <c r="AX137" s="11" t="s">
        <v>69</v>
      </c>
      <c r="AY137" s="233" t="s">
        <v>114</v>
      </c>
    </row>
    <row r="138" spans="2:51" s="12" customFormat="1" ht="13.5">
      <c r="B138" s="234"/>
      <c r="C138" s="235"/>
      <c r="D138" s="208" t="s">
        <v>179</v>
      </c>
      <c r="E138" s="236" t="s">
        <v>21</v>
      </c>
      <c r="F138" s="237" t="s">
        <v>271</v>
      </c>
      <c r="G138" s="235"/>
      <c r="H138" s="238">
        <v>0.48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179</v>
      </c>
      <c r="AU138" s="244" t="s">
        <v>79</v>
      </c>
      <c r="AV138" s="12" t="s">
        <v>79</v>
      </c>
      <c r="AW138" s="12" t="s">
        <v>33</v>
      </c>
      <c r="AX138" s="12" t="s">
        <v>69</v>
      </c>
      <c r="AY138" s="244" t="s">
        <v>114</v>
      </c>
    </row>
    <row r="139" spans="2:51" s="11" customFormat="1" ht="13.5">
      <c r="B139" s="223"/>
      <c r="C139" s="224"/>
      <c r="D139" s="208" t="s">
        <v>179</v>
      </c>
      <c r="E139" s="225" t="s">
        <v>21</v>
      </c>
      <c r="F139" s="226" t="s">
        <v>272</v>
      </c>
      <c r="G139" s="224"/>
      <c r="H139" s="227" t="s">
        <v>21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179</v>
      </c>
      <c r="AU139" s="233" t="s">
        <v>79</v>
      </c>
      <c r="AV139" s="11" t="s">
        <v>74</v>
      </c>
      <c r="AW139" s="11" t="s">
        <v>33</v>
      </c>
      <c r="AX139" s="11" t="s">
        <v>69</v>
      </c>
      <c r="AY139" s="233" t="s">
        <v>114</v>
      </c>
    </row>
    <row r="140" spans="2:51" s="12" customFormat="1" ht="13.5">
      <c r="B140" s="234"/>
      <c r="C140" s="235"/>
      <c r="D140" s="208" t="s">
        <v>179</v>
      </c>
      <c r="E140" s="236" t="s">
        <v>21</v>
      </c>
      <c r="F140" s="237" t="s">
        <v>273</v>
      </c>
      <c r="G140" s="235"/>
      <c r="H140" s="238">
        <v>0.144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179</v>
      </c>
      <c r="AU140" s="244" t="s">
        <v>79</v>
      </c>
      <c r="AV140" s="12" t="s">
        <v>79</v>
      </c>
      <c r="AW140" s="12" t="s">
        <v>33</v>
      </c>
      <c r="AX140" s="12" t="s">
        <v>69</v>
      </c>
      <c r="AY140" s="244" t="s">
        <v>114</v>
      </c>
    </row>
    <row r="141" spans="2:51" s="13" customFormat="1" ht="13.5">
      <c r="B141" s="245"/>
      <c r="C141" s="246"/>
      <c r="D141" s="221" t="s">
        <v>179</v>
      </c>
      <c r="E141" s="247" t="s">
        <v>21</v>
      </c>
      <c r="F141" s="248" t="s">
        <v>186</v>
      </c>
      <c r="G141" s="246"/>
      <c r="H141" s="249">
        <v>0.624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179</v>
      </c>
      <c r="AU141" s="255" t="s">
        <v>79</v>
      </c>
      <c r="AV141" s="13" t="s">
        <v>133</v>
      </c>
      <c r="AW141" s="13" t="s">
        <v>33</v>
      </c>
      <c r="AX141" s="13" t="s">
        <v>74</v>
      </c>
      <c r="AY141" s="255" t="s">
        <v>114</v>
      </c>
    </row>
    <row r="142" spans="2:65" s="1" customFormat="1" ht="22.5" customHeight="1">
      <c r="B142" s="40"/>
      <c r="C142" s="191" t="s">
        <v>274</v>
      </c>
      <c r="D142" s="191" t="s">
        <v>117</v>
      </c>
      <c r="E142" s="192" t="s">
        <v>275</v>
      </c>
      <c r="F142" s="193" t="s">
        <v>276</v>
      </c>
      <c r="G142" s="194" t="s">
        <v>277</v>
      </c>
      <c r="H142" s="195">
        <v>10</v>
      </c>
      <c r="I142" s="196"/>
      <c r="J142" s="197">
        <f>ROUND(I142*H142,2)</f>
        <v>0</v>
      </c>
      <c r="K142" s="193" t="s">
        <v>121</v>
      </c>
      <c r="L142" s="60"/>
      <c r="M142" s="198" t="s">
        <v>21</v>
      </c>
      <c r="N142" s="199" t="s">
        <v>40</v>
      </c>
      <c r="O142" s="41"/>
      <c r="P142" s="200">
        <f>O142*H142</f>
        <v>0</v>
      </c>
      <c r="Q142" s="200">
        <v>0</v>
      </c>
      <c r="R142" s="200">
        <f>Q142*H142</f>
        <v>0</v>
      </c>
      <c r="S142" s="200">
        <v>2.421</v>
      </c>
      <c r="T142" s="201">
        <f>S142*H142</f>
        <v>24.209999999999997</v>
      </c>
      <c r="AR142" s="23" t="s">
        <v>133</v>
      </c>
      <c r="AT142" s="23" t="s">
        <v>117</v>
      </c>
      <c r="AU142" s="23" t="s">
        <v>79</v>
      </c>
      <c r="AY142" s="23" t="s">
        <v>114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3" t="s">
        <v>74</v>
      </c>
      <c r="BK142" s="202">
        <f>ROUND(I142*H142,2)</f>
        <v>0</v>
      </c>
      <c r="BL142" s="23" t="s">
        <v>133</v>
      </c>
      <c r="BM142" s="23" t="s">
        <v>278</v>
      </c>
    </row>
    <row r="143" spans="2:63" s="10" customFormat="1" ht="29.85" customHeight="1">
      <c r="B143" s="174"/>
      <c r="C143" s="175"/>
      <c r="D143" s="188" t="s">
        <v>68</v>
      </c>
      <c r="E143" s="189" t="s">
        <v>133</v>
      </c>
      <c r="F143" s="189" t="s">
        <v>279</v>
      </c>
      <c r="G143" s="175"/>
      <c r="H143" s="175"/>
      <c r="I143" s="178"/>
      <c r="J143" s="190">
        <f>BK143</f>
        <v>0</v>
      </c>
      <c r="K143" s="175"/>
      <c r="L143" s="180"/>
      <c r="M143" s="181"/>
      <c r="N143" s="182"/>
      <c r="O143" s="182"/>
      <c r="P143" s="183">
        <f>SUM(P144:P145)</f>
        <v>0</v>
      </c>
      <c r="Q143" s="182"/>
      <c r="R143" s="183">
        <f>SUM(R144:R145)</f>
        <v>0</v>
      </c>
      <c r="S143" s="182"/>
      <c r="T143" s="184">
        <f>SUM(T144:T145)</f>
        <v>0</v>
      </c>
      <c r="AR143" s="185" t="s">
        <v>74</v>
      </c>
      <c r="AT143" s="186" t="s">
        <v>68</v>
      </c>
      <c r="AU143" s="186" t="s">
        <v>74</v>
      </c>
      <c r="AY143" s="185" t="s">
        <v>114</v>
      </c>
      <c r="BK143" s="187">
        <f>SUM(BK144:BK145)</f>
        <v>0</v>
      </c>
    </row>
    <row r="144" spans="2:65" s="1" customFormat="1" ht="31.5" customHeight="1">
      <c r="B144" s="40"/>
      <c r="C144" s="191" t="s">
        <v>280</v>
      </c>
      <c r="D144" s="191" t="s">
        <v>117</v>
      </c>
      <c r="E144" s="192" t="s">
        <v>281</v>
      </c>
      <c r="F144" s="193" t="s">
        <v>282</v>
      </c>
      <c r="G144" s="194" t="s">
        <v>160</v>
      </c>
      <c r="H144" s="195">
        <v>1</v>
      </c>
      <c r="I144" s="196"/>
      <c r="J144" s="197">
        <f>ROUND(I144*H144,2)</f>
        <v>0</v>
      </c>
      <c r="K144" s="193" t="s">
        <v>121</v>
      </c>
      <c r="L144" s="60"/>
      <c r="M144" s="198" t="s">
        <v>21</v>
      </c>
      <c r="N144" s="199" t="s">
        <v>40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133</v>
      </c>
      <c r="AT144" s="23" t="s">
        <v>117</v>
      </c>
      <c r="AU144" s="23" t="s">
        <v>79</v>
      </c>
      <c r="AY144" s="23" t="s">
        <v>114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74</v>
      </c>
      <c r="BK144" s="202">
        <f>ROUND(I144*H144,2)</f>
        <v>0</v>
      </c>
      <c r="BL144" s="23" t="s">
        <v>133</v>
      </c>
      <c r="BM144" s="23" t="s">
        <v>283</v>
      </c>
    </row>
    <row r="145" spans="2:51" s="12" customFormat="1" ht="13.5">
      <c r="B145" s="234"/>
      <c r="C145" s="235"/>
      <c r="D145" s="208" t="s">
        <v>179</v>
      </c>
      <c r="E145" s="236" t="s">
        <v>21</v>
      </c>
      <c r="F145" s="237" t="s">
        <v>284</v>
      </c>
      <c r="G145" s="235"/>
      <c r="H145" s="238">
        <v>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179</v>
      </c>
      <c r="AU145" s="244" t="s">
        <v>79</v>
      </c>
      <c r="AV145" s="12" t="s">
        <v>79</v>
      </c>
      <c r="AW145" s="12" t="s">
        <v>33</v>
      </c>
      <c r="AX145" s="12" t="s">
        <v>74</v>
      </c>
      <c r="AY145" s="244" t="s">
        <v>114</v>
      </c>
    </row>
    <row r="146" spans="2:63" s="10" customFormat="1" ht="29.85" customHeight="1">
      <c r="B146" s="174"/>
      <c r="C146" s="175"/>
      <c r="D146" s="188" t="s">
        <v>68</v>
      </c>
      <c r="E146" s="189" t="s">
        <v>113</v>
      </c>
      <c r="F146" s="189" t="s">
        <v>285</v>
      </c>
      <c r="G146" s="175"/>
      <c r="H146" s="175"/>
      <c r="I146" s="178"/>
      <c r="J146" s="190">
        <f>BK146</f>
        <v>0</v>
      </c>
      <c r="K146" s="175"/>
      <c r="L146" s="180"/>
      <c r="M146" s="181"/>
      <c r="N146" s="182"/>
      <c r="O146" s="182"/>
      <c r="P146" s="183">
        <f>SUM(P147:P163)</f>
        <v>0</v>
      </c>
      <c r="Q146" s="182"/>
      <c r="R146" s="183">
        <f>SUM(R147:R163)</f>
        <v>12.844759999999999</v>
      </c>
      <c r="S146" s="182"/>
      <c r="T146" s="184">
        <f>SUM(T147:T163)</f>
        <v>0</v>
      </c>
      <c r="AR146" s="185" t="s">
        <v>74</v>
      </c>
      <c r="AT146" s="186" t="s">
        <v>68</v>
      </c>
      <c r="AU146" s="186" t="s">
        <v>74</v>
      </c>
      <c r="AY146" s="185" t="s">
        <v>114</v>
      </c>
      <c r="BK146" s="187">
        <f>SUM(BK147:BK163)</f>
        <v>0</v>
      </c>
    </row>
    <row r="147" spans="2:65" s="1" customFormat="1" ht="31.5" customHeight="1">
      <c r="B147" s="40"/>
      <c r="C147" s="191" t="s">
        <v>286</v>
      </c>
      <c r="D147" s="191" t="s">
        <v>117</v>
      </c>
      <c r="E147" s="192" t="s">
        <v>287</v>
      </c>
      <c r="F147" s="193" t="s">
        <v>288</v>
      </c>
      <c r="G147" s="194" t="s">
        <v>164</v>
      </c>
      <c r="H147" s="195">
        <v>21</v>
      </c>
      <c r="I147" s="196"/>
      <c r="J147" s="197">
        <f>ROUND(I147*H147,2)</f>
        <v>0</v>
      </c>
      <c r="K147" s="193" t="s">
        <v>121</v>
      </c>
      <c r="L147" s="60"/>
      <c r="M147" s="198" t="s">
        <v>21</v>
      </c>
      <c r="N147" s="199" t="s">
        <v>40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133</v>
      </c>
      <c r="AT147" s="23" t="s">
        <v>117</v>
      </c>
      <c r="AU147" s="23" t="s">
        <v>79</v>
      </c>
      <c r="AY147" s="23" t="s">
        <v>114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74</v>
      </c>
      <c r="BK147" s="202">
        <f>ROUND(I147*H147,2)</f>
        <v>0</v>
      </c>
      <c r="BL147" s="23" t="s">
        <v>133</v>
      </c>
      <c r="BM147" s="23" t="s">
        <v>289</v>
      </c>
    </row>
    <row r="148" spans="2:65" s="1" customFormat="1" ht="31.5" customHeight="1">
      <c r="B148" s="40"/>
      <c r="C148" s="191" t="s">
        <v>290</v>
      </c>
      <c r="D148" s="191" t="s">
        <v>117</v>
      </c>
      <c r="E148" s="192" t="s">
        <v>291</v>
      </c>
      <c r="F148" s="193" t="s">
        <v>292</v>
      </c>
      <c r="G148" s="194" t="s">
        <v>164</v>
      </c>
      <c r="H148" s="195">
        <v>21</v>
      </c>
      <c r="I148" s="196"/>
      <c r="J148" s="197">
        <f>ROUND(I148*H148,2)</f>
        <v>0</v>
      </c>
      <c r="K148" s="193" t="s">
        <v>121</v>
      </c>
      <c r="L148" s="60"/>
      <c r="M148" s="198" t="s">
        <v>21</v>
      </c>
      <c r="N148" s="199" t="s">
        <v>40</v>
      </c>
      <c r="O148" s="4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3" t="s">
        <v>133</v>
      </c>
      <c r="AT148" s="23" t="s">
        <v>117</v>
      </c>
      <c r="AU148" s="23" t="s">
        <v>79</v>
      </c>
      <c r="AY148" s="23" t="s">
        <v>114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74</v>
      </c>
      <c r="BK148" s="202">
        <f>ROUND(I148*H148,2)</f>
        <v>0</v>
      </c>
      <c r="BL148" s="23" t="s">
        <v>133</v>
      </c>
      <c r="BM148" s="23" t="s">
        <v>293</v>
      </c>
    </row>
    <row r="149" spans="2:65" s="1" customFormat="1" ht="22.5" customHeight="1">
      <c r="B149" s="40"/>
      <c r="C149" s="191" t="s">
        <v>294</v>
      </c>
      <c r="D149" s="191" t="s">
        <v>117</v>
      </c>
      <c r="E149" s="192" t="s">
        <v>295</v>
      </c>
      <c r="F149" s="193" t="s">
        <v>296</v>
      </c>
      <c r="G149" s="194" t="s">
        <v>164</v>
      </c>
      <c r="H149" s="195">
        <v>573</v>
      </c>
      <c r="I149" s="196"/>
      <c r="J149" s="197">
        <f>ROUND(I149*H149,2)</f>
        <v>0</v>
      </c>
      <c r="K149" s="193" t="s">
        <v>121</v>
      </c>
      <c r="L149" s="60"/>
      <c r="M149" s="198" t="s">
        <v>21</v>
      </c>
      <c r="N149" s="199" t="s">
        <v>40</v>
      </c>
      <c r="O149" s="4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3" t="s">
        <v>133</v>
      </c>
      <c r="AT149" s="23" t="s">
        <v>117</v>
      </c>
      <c r="AU149" s="23" t="s">
        <v>79</v>
      </c>
      <c r="AY149" s="23" t="s">
        <v>114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74</v>
      </c>
      <c r="BK149" s="202">
        <f>ROUND(I149*H149,2)</f>
        <v>0</v>
      </c>
      <c r="BL149" s="23" t="s">
        <v>133</v>
      </c>
      <c r="BM149" s="23" t="s">
        <v>297</v>
      </c>
    </row>
    <row r="150" spans="2:47" s="1" customFormat="1" ht="27">
      <c r="B150" s="40"/>
      <c r="C150" s="62"/>
      <c r="D150" s="208" t="s">
        <v>153</v>
      </c>
      <c r="E150" s="62"/>
      <c r="F150" s="209" t="s">
        <v>298</v>
      </c>
      <c r="G150" s="62"/>
      <c r="H150" s="62"/>
      <c r="I150" s="161"/>
      <c r="J150" s="62"/>
      <c r="K150" s="62"/>
      <c r="L150" s="60"/>
      <c r="M150" s="210"/>
      <c r="N150" s="41"/>
      <c r="O150" s="41"/>
      <c r="P150" s="41"/>
      <c r="Q150" s="41"/>
      <c r="R150" s="41"/>
      <c r="S150" s="41"/>
      <c r="T150" s="77"/>
      <c r="AT150" s="23" t="s">
        <v>153</v>
      </c>
      <c r="AU150" s="23" t="s">
        <v>79</v>
      </c>
    </row>
    <row r="151" spans="2:51" s="12" customFormat="1" ht="13.5">
      <c r="B151" s="234"/>
      <c r="C151" s="235"/>
      <c r="D151" s="221" t="s">
        <v>179</v>
      </c>
      <c r="E151" s="256" t="s">
        <v>21</v>
      </c>
      <c r="F151" s="257" t="s">
        <v>299</v>
      </c>
      <c r="G151" s="235"/>
      <c r="H151" s="258">
        <v>573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179</v>
      </c>
      <c r="AU151" s="244" t="s">
        <v>79</v>
      </c>
      <c r="AV151" s="12" t="s">
        <v>79</v>
      </c>
      <c r="AW151" s="12" t="s">
        <v>33</v>
      </c>
      <c r="AX151" s="12" t="s">
        <v>74</v>
      </c>
      <c r="AY151" s="244" t="s">
        <v>114</v>
      </c>
    </row>
    <row r="152" spans="2:65" s="1" customFormat="1" ht="31.5" customHeight="1">
      <c r="B152" s="40"/>
      <c r="C152" s="191" t="s">
        <v>300</v>
      </c>
      <c r="D152" s="191" t="s">
        <v>117</v>
      </c>
      <c r="E152" s="192" t="s">
        <v>301</v>
      </c>
      <c r="F152" s="193" t="s">
        <v>302</v>
      </c>
      <c r="G152" s="194" t="s">
        <v>164</v>
      </c>
      <c r="H152" s="195">
        <v>550</v>
      </c>
      <c r="I152" s="196"/>
      <c r="J152" s="197">
        <f aca="true" t="shared" si="0" ref="J152:J158">ROUND(I152*H152,2)</f>
        <v>0</v>
      </c>
      <c r="K152" s="193" t="s">
        <v>121</v>
      </c>
      <c r="L152" s="60"/>
      <c r="M152" s="198" t="s">
        <v>21</v>
      </c>
      <c r="N152" s="199" t="s">
        <v>40</v>
      </c>
      <c r="O152" s="41"/>
      <c r="P152" s="200">
        <f aca="true" t="shared" si="1" ref="P152:P158">O152*H152</f>
        <v>0</v>
      </c>
      <c r="Q152" s="200">
        <v>0</v>
      </c>
      <c r="R152" s="200">
        <f aca="true" t="shared" si="2" ref="R152:R158">Q152*H152</f>
        <v>0</v>
      </c>
      <c r="S152" s="200">
        <v>0</v>
      </c>
      <c r="T152" s="201">
        <f aca="true" t="shared" si="3" ref="T152:T158">S152*H152</f>
        <v>0</v>
      </c>
      <c r="AR152" s="23" t="s">
        <v>133</v>
      </c>
      <c r="AT152" s="23" t="s">
        <v>117</v>
      </c>
      <c r="AU152" s="23" t="s">
        <v>79</v>
      </c>
      <c r="AY152" s="23" t="s">
        <v>114</v>
      </c>
      <c r="BE152" s="202">
        <f aca="true" t="shared" si="4" ref="BE152:BE158">IF(N152="základní",J152,0)</f>
        <v>0</v>
      </c>
      <c r="BF152" s="202">
        <f aca="true" t="shared" si="5" ref="BF152:BF158">IF(N152="snížená",J152,0)</f>
        <v>0</v>
      </c>
      <c r="BG152" s="202">
        <f aca="true" t="shared" si="6" ref="BG152:BG158">IF(N152="zákl. přenesená",J152,0)</f>
        <v>0</v>
      </c>
      <c r="BH152" s="202">
        <f aca="true" t="shared" si="7" ref="BH152:BH158">IF(N152="sníž. přenesená",J152,0)</f>
        <v>0</v>
      </c>
      <c r="BI152" s="202">
        <f aca="true" t="shared" si="8" ref="BI152:BI158">IF(N152="nulová",J152,0)</f>
        <v>0</v>
      </c>
      <c r="BJ152" s="23" t="s">
        <v>74</v>
      </c>
      <c r="BK152" s="202">
        <f aca="true" t="shared" si="9" ref="BK152:BK158">ROUND(I152*H152,2)</f>
        <v>0</v>
      </c>
      <c r="BL152" s="23" t="s">
        <v>133</v>
      </c>
      <c r="BM152" s="23" t="s">
        <v>303</v>
      </c>
    </row>
    <row r="153" spans="2:65" s="1" customFormat="1" ht="31.5" customHeight="1">
      <c r="B153" s="40"/>
      <c r="C153" s="191" t="s">
        <v>304</v>
      </c>
      <c r="D153" s="191" t="s">
        <v>117</v>
      </c>
      <c r="E153" s="192" t="s">
        <v>305</v>
      </c>
      <c r="F153" s="193" t="s">
        <v>306</v>
      </c>
      <c r="G153" s="194" t="s">
        <v>164</v>
      </c>
      <c r="H153" s="195">
        <v>550</v>
      </c>
      <c r="I153" s="196"/>
      <c r="J153" s="197">
        <f t="shared" si="0"/>
        <v>0</v>
      </c>
      <c r="K153" s="193" t="s">
        <v>121</v>
      </c>
      <c r="L153" s="60"/>
      <c r="M153" s="198" t="s">
        <v>21</v>
      </c>
      <c r="N153" s="199" t="s">
        <v>40</v>
      </c>
      <c r="O153" s="41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AR153" s="23" t="s">
        <v>133</v>
      </c>
      <c r="AT153" s="23" t="s">
        <v>117</v>
      </c>
      <c r="AU153" s="23" t="s">
        <v>79</v>
      </c>
      <c r="AY153" s="23" t="s">
        <v>114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23" t="s">
        <v>74</v>
      </c>
      <c r="BK153" s="202">
        <f t="shared" si="9"/>
        <v>0</v>
      </c>
      <c r="BL153" s="23" t="s">
        <v>133</v>
      </c>
      <c r="BM153" s="23" t="s">
        <v>307</v>
      </c>
    </row>
    <row r="154" spans="2:65" s="1" customFormat="1" ht="31.5" customHeight="1">
      <c r="B154" s="40"/>
      <c r="C154" s="191" t="s">
        <v>308</v>
      </c>
      <c r="D154" s="191" t="s">
        <v>117</v>
      </c>
      <c r="E154" s="192" t="s">
        <v>309</v>
      </c>
      <c r="F154" s="193" t="s">
        <v>310</v>
      </c>
      <c r="G154" s="194" t="s">
        <v>164</v>
      </c>
      <c r="H154" s="195">
        <v>4</v>
      </c>
      <c r="I154" s="196"/>
      <c r="J154" s="197">
        <f t="shared" si="0"/>
        <v>0</v>
      </c>
      <c r="K154" s="193" t="s">
        <v>121</v>
      </c>
      <c r="L154" s="60"/>
      <c r="M154" s="198" t="s">
        <v>21</v>
      </c>
      <c r="N154" s="199" t="s">
        <v>40</v>
      </c>
      <c r="O154" s="41"/>
      <c r="P154" s="200">
        <f t="shared" si="1"/>
        <v>0</v>
      </c>
      <c r="Q154" s="200">
        <v>0.216</v>
      </c>
      <c r="R154" s="200">
        <f t="shared" si="2"/>
        <v>0.864</v>
      </c>
      <c r="S154" s="200">
        <v>0</v>
      </c>
      <c r="T154" s="201">
        <f t="shared" si="3"/>
        <v>0</v>
      </c>
      <c r="AR154" s="23" t="s">
        <v>133</v>
      </c>
      <c r="AT154" s="23" t="s">
        <v>117</v>
      </c>
      <c r="AU154" s="23" t="s">
        <v>79</v>
      </c>
      <c r="AY154" s="23" t="s">
        <v>114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23" t="s">
        <v>74</v>
      </c>
      <c r="BK154" s="202">
        <f t="shared" si="9"/>
        <v>0</v>
      </c>
      <c r="BL154" s="23" t="s">
        <v>133</v>
      </c>
      <c r="BM154" s="23" t="s">
        <v>311</v>
      </c>
    </row>
    <row r="155" spans="2:65" s="1" customFormat="1" ht="22.5" customHeight="1">
      <c r="B155" s="40"/>
      <c r="C155" s="191" t="s">
        <v>312</v>
      </c>
      <c r="D155" s="191" t="s">
        <v>117</v>
      </c>
      <c r="E155" s="192" t="s">
        <v>313</v>
      </c>
      <c r="F155" s="193" t="s">
        <v>314</v>
      </c>
      <c r="G155" s="194" t="s">
        <v>164</v>
      </c>
      <c r="H155" s="195">
        <v>50</v>
      </c>
      <c r="I155" s="196"/>
      <c r="J155" s="197">
        <f t="shared" si="0"/>
        <v>0</v>
      </c>
      <c r="K155" s="193" t="s">
        <v>121</v>
      </c>
      <c r="L155" s="60"/>
      <c r="M155" s="198" t="s">
        <v>21</v>
      </c>
      <c r="N155" s="199" t="s">
        <v>40</v>
      </c>
      <c r="O155" s="41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AR155" s="23" t="s">
        <v>133</v>
      </c>
      <c r="AT155" s="23" t="s">
        <v>117</v>
      </c>
      <c r="AU155" s="23" t="s">
        <v>79</v>
      </c>
      <c r="AY155" s="23" t="s">
        <v>114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23" t="s">
        <v>74</v>
      </c>
      <c r="BK155" s="202">
        <f t="shared" si="9"/>
        <v>0</v>
      </c>
      <c r="BL155" s="23" t="s">
        <v>133</v>
      </c>
      <c r="BM155" s="23" t="s">
        <v>315</v>
      </c>
    </row>
    <row r="156" spans="2:65" s="1" customFormat="1" ht="31.5" customHeight="1">
      <c r="B156" s="40"/>
      <c r="C156" s="191" t="s">
        <v>316</v>
      </c>
      <c r="D156" s="191" t="s">
        <v>117</v>
      </c>
      <c r="E156" s="192" t="s">
        <v>317</v>
      </c>
      <c r="F156" s="193" t="s">
        <v>318</v>
      </c>
      <c r="G156" s="194" t="s">
        <v>164</v>
      </c>
      <c r="H156" s="195">
        <v>550</v>
      </c>
      <c r="I156" s="196"/>
      <c r="J156" s="197">
        <f t="shared" si="0"/>
        <v>0</v>
      </c>
      <c r="K156" s="193" t="s">
        <v>121</v>
      </c>
      <c r="L156" s="60"/>
      <c r="M156" s="198" t="s">
        <v>21</v>
      </c>
      <c r="N156" s="199" t="s">
        <v>40</v>
      </c>
      <c r="O156" s="41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AR156" s="23" t="s">
        <v>133</v>
      </c>
      <c r="AT156" s="23" t="s">
        <v>117</v>
      </c>
      <c r="AU156" s="23" t="s">
        <v>79</v>
      </c>
      <c r="AY156" s="23" t="s">
        <v>114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23" t="s">
        <v>74</v>
      </c>
      <c r="BK156" s="202">
        <f t="shared" si="9"/>
        <v>0</v>
      </c>
      <c r="BL156" s="23" t="s">
        <v>133</v>
      </c>
      <c r="BM156" s="23" t="s">
        <v>319</v>
      </c>
    </row>
    <row r="157" spans="2:65" s="1" customFormat="1" ht="57" customHeight="1">
      <c r="B157" s="40"/>
      <c r="C157" s="191" t="s">
        <v>320</v>
      </c>
      <c r="D157" s="191" t="s">
        <v>117</v>
      </c>
      <c r="E157" s="192" t="s">
        <v>321</v>
      </c>
      <c r="F157" s="193" t="s">
        <v>322</v>
      </c>
      <c r="G157" s="194" t="s">
        <v>164</v>
      </c>
      <c r="H157" s="195">
        <v>23</v>
      </c>
      <c r="I157" s="196"/>
      <c r="J157" s="197">
        <f t="shared" si="0"/>
        <v>0</v>
      </c>
      <c r="K157" s="193" t="s">
        <v>121</v>
      </c>
      <c r="L157" s="60"/>
      <c r="M157" s="198" t="s">
        <v>21</v>
      </c>
      <c r="N157" s="199" t="s">
        <v>40</v>
      </c>
      <c r="O157" s="41"/>
      <c r="P157" s="200">
        <f t="shared" si="1"/>
        <v>0</v>
      </c>
      <c r="Q157" s="200">
        <v>0.10362</v>
      </c>
      <c r="R157" s="200">
        <f t="shared" si="2"/>
        <v>2.38326</v>
      </c>
      <c r="S157" s="200">
        <v>0</v>
      </c>
      <c r="T157" s="201">
        <f t="shared" si="3"/>
        <v>0</v>
      </c>
      <c r="AR157" s="23" t="s">
        <v>133</v>
      </c>
      <c r="AT157" s="23" t="s">
        <v>117</v>
      </c>
      <c r="AU157" s="23" t="s">
        <v>79</v>
      </c>
      <c r="AY157" s="23" t="s">
        <v>114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23" t="s">
        <v>74</v>
      </c>
      <c r="BK157" s="202">
        <f t="shared" si="9"/>
        <v>0</v>
      </c>
      <c r="BL157" s="23" t="s">
        <v>133</v>
      </c>
      <c r="BM157" s="23" t="s">
        <v>323</v>
      </c>
    </row>
    <row r="158" spans="2:65" s="1" customFormat="1" ht="22.5" customHeight="1">
      <c r="B158" s="40"/>
      <c r="C158" s="211" t="s">
        <v>324</v>
      </c>
      <c r="D158" s="211" t="s">
        <v>169</v>
      </c>
      <c r="E158" s="212" t="s">
        <v>325</v>
      </c>
      <c r="F158" s="213" t="s">
        <v>326</v>
      </c>
      <c r="G158" s="214" t="s">
        <v>164</v>
      </c>
      <c r="H158" s="215">
        <v>25</v>
      </c>
      <c r="I158" s="216"/>
      <c r="J158" s="217">
        <f t="shared" si="0"/>
        <v>0</v>
      </c>
      <c r="K158" s="213" t="s">
        <v>121</v>
      </c>
      <c r="L158" s="218"/>
      <c r="M158" s="219" t="s">
        <v>21</v>
      </c>
      <c r="N158" s="220" t="s">
        <v>40</v>
      </c>
      <c r="O158" s="41"/>
      <c r="P158" s="200">
        <f t="shared" si="1"/>
        <v>0</v>
      </c>
      <c r="Q158" s="200">
        <v>0.176</v>
      </c>
      <c r="R158" s="200">
        <f t="shared" si="2"/>
        <v>4.3999999999999995</v>
      </c>
      <c r="S158" s="200">
        <v>0</v>
      </c>
      <c r="T158" s="201">
        <f t="shared" si="3"/>
        <v>0</v>
      </c>
      <c r="AR158" s="23" t="s">
        <v>172</v>
      </c>
      <c r="AT158" s="23" t="s">
        <v>169</v>
      </c>
      <c r="AU158" s="23" t="s">
        <v>79</v>
      </c>
      <c r="AY158" s="23" t="s">
        <v>114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23" t="s">
        <v>74</v>
      </c>
      <c r="BK158" s="202">
        <f t="shared" si="9"/>
        <v>0</v>
      </c>
      <c r="BL158" s="23" t="s">
        <v>133</v>
      </c>
      <c r="BM158" s="23" t="s">
        <v>327</v>
      </c>
    </row>
    <row r="159" spans="2:47" s="1" customFormat="1" ht="54">
      <c r="B159" s="40"/>
      <c r="C159" s="62"/>
      <c r="D159" s="221" t="s">
        <v>153</v>
      </c>
      <c r="E159" s="62"/>
      <c r="F159" s="222" t="s">
        <v>328</v>
      </c>
      <c r="G159" s="62"/>
      <c r="H159" s="62"/>
      <c r="I159" s="161"/>
      <c r="J159" s="62"/>
      <c r="K159" s="62"/>
      <c r="L159" s="60"/>
      <c r="M159" s="210"/>
      <c r="N159" s="41"/>
      <c r="O159" s="41"/>
      <c r="P159" s="41"/>
      <c r="Q159" s="41"/>
      <c r="R159" s="41"/>
      <c r="S159" s="41"/>
      <c r="T159" s="77"/>
      <c r="AT159" s="23" t="s">
        <v>153</v>
      </c>
      <c r="AU159" s="23" t="s">
        <v>79</v>
      </c>
    </row>
    <row r="160" spans="2:65" s="1" customFormat="1" ht="44.25" customHeight="1">
      <c r="B160" s="40"/>
      <c r="C160" s="191" t="s">
        <v>329</v>
      </c>
      <c r="D160" s="191" t="s">
        <v>117</v>
      </c>
      <c r="E160" s="192" t="s">
        <v>330</v>
      </c>
      <c r="F160" s="193" t="s">
        <v>331</v>
      </c>
      <c r="G160" s="194" t="s">
        <v>164</v>
      </c>
      <c r="H160" s="195">
        <v>21</v>
      </c>
      <c r="I160" s="196"/>
      <c r="J160" s="197">
        <f>ROUND(I160*H160,2)</f>
        <v>0</v>
      </c>
      <c r="K160" s="193" t="s">
        <v>121</v>
      </c>
      <c r="L160" s="60"/>
      <c r="M160" s="198" t="s">
        <v>21</v>
      </c>
      <c r="N160" s="199" t="s">
        <v>40</v>
      </c>
      <c r="O160" s="41"/>
      <c r="P160" s="200">
        <f>O160*H160</f>
        <v>0</v>
      </c>
      <c r="Q160" s="200">
        <v>0.098</v>
      </c>
      <c r="R160" s="200">
        <f>Q160*H160</f>
        <v>2.0580000000000003</v>
      </c>
      <c r="S160" s="200">
        <v>0</v>
      </c>
      <c r="T160" s="201">
        <f>S160*H160</f>
        <v>0</v>
      </c>
      <c r="AR160" s="23" t="s">
        <v>133</v>
      </c>
      <c r="AT160" s="23" t="s">
        <v>117</v>
      </c>
      <c r="AU160" s="23" t="s">
        <v>79</v>
      </c>
      <c r="AY160" s="23" t="s">
        <v>114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74</v>
      </c>
      <c r="BK160" s="202">
        <f>ROUND(I160*H160,2)</f>
        <v>0</v>
      </c>
      <c r="BL160" s="23" t="s">
        <v>133</v>
      </c>
      <c r="BM160" s="23" t="s">
        <v>332</v>
      </c>
    </row>
    <row r="161" spans="2:65" s="1" customFormat="1" ht="22.5" customHeight="1">
      <c r="B161" s="40"/>
      <c r="C161" s="211" t="s">
        <v>333</v>
      </c>
      <c r="D161" s="211" t="s">
        <v>169</v>
      </c>
      <c r="E161" s="212" t="s">
        <v>334</v>
      </c>
      <c r="F161" s="213" t="s">
        <v>335</v>
      </c>
      <c r="G161" s="214" t="s">
        <v>120</v>
      </c>
      <c r="H161" s="215">
        <v>87.5</v>
      </c>
      <c r="I161" s="216"/>
      <c r="J161" s="217">
        <f>ROUND(I161*H161,2)</f>
        <v>0</v>
      </c>
      <c r="K161" s="213" t="s">
        <v>121</v>
      </c>
      <c r="L161" s="218"/>
      <c r="M161" s="219" t="s">
        <v>21</v>
      </c>
      <c r="N161" s="220" t="s">
        <v>40</v>
      </c>
      <c r="O161" s="41"/>
      <c r="P161" s="200">
        <f>O161*H161</f>
        <v>0</v>
      </c>
      <c r="Q161" s="200">
        <v>0.033</v>
      </c>
      <c r="R161" s="200">
        <f>Q161*H161</f>
        <v>2.8875</v>
      </c>
      <c r="S161" s="200">
        <v>0</v>
      </c>
      <c r="T161" s="201">
        <f>S161*H161</f>
        <v>0</v>
      </c>
      <c r="AR161" s="23" t="s">
        <v>172</v>
      </c>
      <c r="AT161" s="23" t="s">
        <v>169</v>
      </c>
      <c r="AU161" s="23" t="s">
        <v>79</v>
      </c>
      <c r="AY161" s="23" t="s">
        <v>114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74</v>
      </c>
      <c r="BK161" s="202">
        <f>ROUND(I161*H161,2)</f>
        <v>0</v>
      </c>
      <c r="BL161" s="23" t="s">
        <v>133</v>
      </c>
      <c r="BM161" s="23" t="s">
        <v>336</v>
      </c>
    </row>
    <row r="162" spans="2:51" s="12" customFormat="1" ht="13.5">
      <c r="B162" s="234"/>
      <c r="C162" s="235"/>
      <c r="D162" s="221" t="s">
        <v>179</v>
      </c>
      <c r="E162" s="256" t="s">
        <v>21</v>
      </c>
      <c r="F162" s="257" t="s">
        <v>337</v>
      </c>
      <c r="G162" s="235"/>
      <c r="H162" s="258">
        <v>87.5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179</v>
      </c>
      <c r="AU162" s="244" t="s">
        <v>79</v>
      </c>
      <c r="AV162" s="12" t="s">
        <v>79</v>
      </c>
      <c r="AW162" s="12" t="s">
        <v>33</v>
      </c>
      <c r="AX162" s="12" t="s">
        <v>74</v>
      </c>
      <c r="AY162" s="244" t="s">
        <v>114</v>
      </c>
    </row>
    <row r="163" spans="2:65" s="1" customFormat="1" ht="22.5" customHeight="1">
      <c r="B163" s="40"/>
      <c r="C163" s="191" t="s">
        <v>338</v>
      </c>
      <c r="D163" s="191" t="s">
        <v>117</v>
      </c>
      <c r="E163" s="192" t="s">
        <v>339</v>
      </c>
      <c r="F163" s="193" t="s">
        <v>340</v>
      </c>
      <c r="G163" s="194" t="s">
        <v>277</v>
      </c>
      <c r="H163" s="195">
        <v>70</v>
      </c>
      <c r="I163" s="196"/>
      <c r="J163" s="197">
        <f>ROUND(I163*H163,2)</f>
        <v>0</v>
      </c>
      <c r="K163" s="193" t="s">
        <v>121</v>
      </c>
      <c r="L163" s="60"/>
      <c r="M163" s="198" t="s">
        <v>21</v>
      </c>
      <c r="N163" s="199" t="s">
        <v>40</v>
      </c>
      <c r="O163" s="41"/>
      <c r="P163" s="200">
        <f>O163*H163</f>
        <v>0</v>
      </c>
      <c r="Q163" s="200">
        <v>0.0036</v>
      </c>
      <c r="R163" s="200">
        <f>Q163*H163</f>
        <v>0.252</v>
      </c>
      <c r="S163" s="200">
        <v>0</v>
      </c>
      <c r="T163" s="201">
        <f>S163*H163</f>
        <v>0</v>
      </c>
      <c r="AR163" s="23" t="s">
        <v>133</v>
      </c>
      <c r="AT163" s="23" t="s">
        <v>117</v>
      </c>
      <c r="AU163" s="23" t="s">
        <v>79</v>
      </c>
      <c r="AY163" s="23" t="s">
        <v>114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74</v>
      </c>
      <c r="BK163" s="202">
        <f>ROUND(I163*H163,2)</f>
        <v>0</v>
      </c>
      <c r="BL163" s="23" t="s">
        <v>133</v>
      </c>
      <c r="BM163" s="23" t="s">
        <v>341</v>
      </c>
    </row>
    <row r="164" spans="2:63" s="10" customFormat="1" ht="29.85" customHeight="1">
      <c r="B164" s="174"/>
      <c r="C164" s="175"/>
      <c r="D164" s="188" t="s">
        <v>68</v>
      </c>
      <c r="E164" s="189" t="s">
        <v>172</v>
      </c>
      <c r="F164" s="189" t="s">
        <v>342</v>
      </c>
      <c r="G164" s="175"/>
      <c r="H164" s="175"/>
      <c r="I164" s="178"/>
      <c r="J164" s="190">
        <f>BK164</f>
        <v>0</v>
      </c>
      <c r="K164" s="175"/>
      <c r="L164" s="180"/>
      <c r="M164" s="181"/>
      <c r="N164" s="182"/>
      <c r="O164" s="182"/>
      <c r="P164" s="183">
        <f>SUM(P165:P177)</f>
        <v>0</v>
      </c>
      <c r="Q164" s="182"/>
      <c r="R164" s="183">
        <f>SUM(R165:R177)</f>
        <v>2.5324450000000005</v>
      </c>
      <c r="S164" s="182"/>
      <c r="T164" s="184">
        <f>SUM(T165:T177)</f>
        <v>0</v>
      </c>
      <c r="AR164" s="185" t="s">
        <v>74</v>
      </c>
      <c r="AT164" s="186" t="s">
        <v>68</v>
      </c>
      <c r="AU164" s="186" t="s">
        <v>74</v>
      </c>
      <c r="AY164" s="185" t="s">
        <v>114</v>
      </c>
      <c r="BK164" s="187">
        <f>SUM(BK165:BK177)</f>
        <v>0</v>
      </c>
    </row>
    <row r="165" spans="2:65" s="1" customFormat="1" ht="31.5" customHeight="1">
      <c r="B165" s="40"/>
      <c r="C165" s="191" t="s">
        <v>343</v>
      </c>
      <c r="D165" s="191" t="s">
        <v>117</v>
      </c>
      <c r="E165" s="192" t="s">
        <v>344</v>
      </c>
      <c r="F165" s="193" t="s">
        <v>345</v>
      </c>
      <c r="G165" s="194" t="s">
        <v>277</v>
      </c>
      <c r="H165" s="195">
        <v>12.5</v>
      </c>
      <c r="I165" s="196"/>
      <c r="J165" s="197">
        <f>ROUND(I165*H165,2)</f>
        <v>0</v>
      </c>
      <c r="K165" s="193" t="s">
        <v>121</v>
      </c>
      <c r="L165" s="60"/>
      <c r="M165" s="198" t="s">
        <v>21</v>
      </c>
      <c r="N165" s="199" t="s">
        <v>40</v>
      </c>
      <c r="O165" s="41"/>
      <c r="P165" s="200">
        <f>O165*H165</f>
        <v>0</v>
      </c>
      <c r="Q165" s="200">
        <v>1E-05</v>
      </c>
      <c r="R165" s="200">
        <f>Q165*H165</f>
        <v>0.000125</v>
      </c>
      <c r="S165" s="200">
        <v>0</v>
      </c>
      <c r="T165" s="201">
        <f>S165*H165</f>
        <v>0</v>
      </c>
      <c r="AR165" s="23" t="s">
        <v>133</v>
      </c>
      <c r="AT165" s="23" t="s">
        <v>117</v>
      </c>
      <c r="AU165" s="23" t="s">
        <v>79</v>
      </c>
      <c r="AY165" s="23" t="s">
        <v>114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3" t="s">
        <v>74</v>
      </c>
      <c r="BK165" s="202">
        <f>ROUND(I165*H165,2)</f>
        <v>0</v>
      </c>
      <c r="BL165" s="23" t="s">
        <v>133</v>
      </c>
      <c r="BM165" s="23" t="s">
        <v>346</v>
      </c>
    </row>
    <row r="166" spans="2:47" s="1" customFormat="1" ht="40.5">
      <c r="B166" s="40"/>
      <c r="C166" s="62"/>
      <c r="D166" s="221" t="s">
        <v>153</v>
      </c>
      <c r="E166" s="62"/>
      <c r="F166" s="222" t="s">
        <v>347</v>
      </c>
      <c r="G166" s="62"/>
      <c r="H166" s="62"/>
      <c r="I166" s="161"/>
      <c r="J166" s="62"/>
      <c r="K166" s="62"/>
      <c r="L166" s="60"/>
      <c r="M166" s="210"/>
      <c r="N166" s="41"/>
      <c r="O166" s="41"/>
      <c r="P166" s="41"/>
      <c r="Q166" s="41"/>
      <c r="R166" s="41"/>
      <c r="S166" s="41"/>
      <c r="T166" s="77"/>
      <c r="AT166" s="23" t="s">
        <v>153</v>
      </c>
      <c r="AU166" s="23" t="s">
        <v>79</v>
      </c>
    </row>
    <row r="167" spans="2:65" s="1" customFormat="1" ht="22.5" customHeight="1">
      <c r="B167" s="40"/>
      <c r="C167" s="211" t="s">
        <v>348</v>
      </c>
      <c r="D167" s="211" t="s">
        <v>169</v>
      </c>
      <c r="E167" s="212" t="s">
        <v>349</v>
      </c>
      <c r="F167" s="213" t="s">
        <v>350</v>
      </c>
      <c r="G167" s="214" t="s">
        <v>120</v>
      </c>
      <c r="H167" s="215">
        <v>13</v>
      </c>
      <c r="I167" s="216"/>
      <c r="J167" s="217">
        <f aca="true" t="shared" si="10" ref="J167:J177">ROUND(I167*H167,2)</f>
        <v>0</v>
      </c>
      <c r="K167" s="213" t="s">
        <v>121</v>
      </c>
      <c r="L167" s="218"/>
      <c r="M167" s="219" t="s">
        <v>21</v>
      </c>
      <c r="N167" s="220" t="s">
        <v>40</v>
      </c>
      <c r="O167" s="41"/>
      <c r="P167" s="200">
        <f aca="true" t="shared" si="11" ref="P167:P177">O167*H167</f>
        <v>0</v>
      </c>
      <c r="Q167" s="200">
        <v>0.0016</v>
      </c>
      <c r="R167" s="200">
        <f aca="true" t="shared" si="12" ref="R167:R177">Q167*H167</f>
        <v>0.020800000000000003</v>
      </c>
      <c r="S167" s="200">
        <v>0</v>
      </c>
      <c r="T167" s="201">
        <f aca="true" t="shared" si="13" ref="T167:T177">S167*H167</f>
        <v>0</v>
      </c>
      <c r="AR167" s="23" t="s">
        <v>172</v>
      </c>
      <c r="AT167" s="23" t="s">
        <v>169</v>
      </c>
      <c r="AU167" s="23" t="s">
        <v>79</v>
      </c>
      <c r="AY167" s="23" t="s">
        <v>114</v>
      </c>
      <c r="BE167" s="202">
        <f aca="true" t="shared" si="14" ref="BE167:BE177">IF(N167="základní",J167,0)</f>
        <v>0</v>
      </c>
      <c r="BF167" s="202">
        <f aca="true" t="shared" si="15" ref="BF167:BF177">IF(N167="snížená",J167,0)</f>
        <v>0</v>
      </c>
      <c r="BG167" s="202">
        <f aca="true" t="shared" si="16" ref="BG167:BG177">IF(N167="zákl. přenesená",J167,0)</f>
        <v>0</v>
      </c>
      <c r="BH167" s="202">
        <f aca="true" t="shared" si="17" ref="BH167:BH177">IF(N167="sníž. přenesená",J167,0)</f>
        <v>0</v>
      </c>
      <c r="BI167" s="202">
        <f aca="true" t="shared" si="18" ref="BI167:BI177">IF(N167="nulová",J167,0)</f>
        <v>0</v>
      </c>
      <c r="BJ167" s="23" t="s">
        <v>74</v>
      </c>
      <c r="BK167" s="202">
        <f aca="true" t="shared" si="19" ref="BK167:BK177">ROUND(I167*H167,2)</f>
        <v>0</v>
      </c>
      <c r="BL167" s="23" t="s">
        <v>133</v>
      </c>
      <c r="BM167" s="23" t="s">
        <v>351</v>
      </c>
    </row>
    <row r="168" spans="2:65" s="1" customFormat="1" ht="31.5" customHeight="1">
      <c r="B168" s="40"/>
      <c r="C168" s="191" t="s">
        <v>352</v>
      </c>
      <c r="D168" s="191" t="s">
        <v>117</v>
      </c>
      <c r="E168" s="192" t="s">
        <v>353</v>
      </c>
      <c r="F168" s="193" t="s">
        <v>354</v>
      </c>
      <c r="G168" s="194" t="s">
        <v>120</v>
      </c>
      <c r="H168" s="195">
        <v>8</v>
      </c>
      <c r="I168" s="196"/>
      <c r="J168" s="197">
        <f t="shared" si="10"/>
        <v>0</v>
      </c>
      <c r="K168" s="193" t="s">
        <v>121</v>
      </c>
      <c r="L168" s="60"/>
      <c r="M168" s="198" t="s">
        <v>21</v>
      </c>
      <c r="N168" s="199" t="s">
        <v>40</v>
      </c>
      <c r="O168" s="41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AR168" s="23" t="s">
        <v>133</v>
      </c>
      <c r="AT168" s="23" t="s">
        <v>117</v>
      </c>
      <c r="AU168" s="23" t="s">
        <v>79</v>
      </c>
      <c r="AY168" s="23" t="s">
        <v>114</v>
      </c>
      <c r="BE168" s="202">
        <f t="shared" si="14"/>
        <v>0</v>
      </c>
      <c r="BF168" s="202">
        <f t="shared" si="15"/>
        <v>0</v>
      </c>
      <c r="BG168" s="202">
        <f t="shared" si="16"/>
        <v>0</v>
      </c>
      <c r="BH168" s="202">
        <f t="shared" si="17"/>
        <v>0</v>
      </c>
      <c r="BI168" s="202">
        <f t="shared" si="18"/>
        <v>0</v>
      </c>
      <c r="BJ168" s="23" t="s">
        <v>74</v>
      </c>
      <c r="BK168" s="202">
        <f t="shared" si="19"/>
        <v>0</v>
      </c>
      <c r="BL168" s="23" t="s">
        <v>133</v>
      </c>
      <c r="BM168" s="23" t="s">
        <v>355</v>
      </c>
    </row>
    <row r="169" spans="2:65" s="1" customFormat="1" ht="22.5" customHeight="1">
      <c r="B169" s="40"/>
      <c r="C169" s="211" t="s">
        <v>356</v>
      </c>
      <c r="D169" s="211" t="s">
        <v>169</v>
      </c>
      <c r="E169" s="212" t="s">
        <v>357</v>
      </c>
      <c r="F169" s="213" t="s">
        <v>358</v>
      </c>
      <c r="G169" s="214" t="s">
        <v>120</v>
      </c>
      <c r="H169" s="215">
        <v>8</v>
      </c>
      <c r="I169" s="216"/>
      <c r="J169" s="217">
        <f t="shared" si="10"/>
        <v>0</v>
      </c>
      <c r="K169" s="213" t="s">
        <v>121</v>
      </c>
      <c r="L169" s="218"/>
      <c r="M169" s="219" t="s">
        <v>21</v>
      </c>
      <c r="N169" s="220" t="s">
        <v>40</v>
      </c>
      <c r="O169" s="41"/>
      <c r="P169" s="200">
        <f t="shared" si="11"/>
        <v>0</v>
      </c>
      <c r="Q169" s="200">
        <v>0.00065</v>
      </c>
      <c r="R169" s="200">
        <f t="shared" si="12"/>
        <v>0.0052</v>
      </c>
      <c r="S169" s="200">
        <v>0</v>
      </c>
      <c r="T169" s="201">
        <f t="shared" si="13"/>
        <v>0</v>
      </c>
      <c r="AR169" s="23" t="s">
        <v>172</v>
      </c>
      <c r="AT169" s="23" t="s">
        <v>169</v>
      </c>
      <c r="AU169" s="23" t="s">
        <v>79</v>
      </c>
      <c r="AY169" s="23" t="s">
        <v>114</v>
      </c>
      <c r="BE169" s="202">
        <f t="shared" si="14"/>
        <v>0</v>
      </c>
      <c r="BF169" s="202">
        <f t="shared" si="15"/>
        <v>0</v>
      </c>
      <c r="BG169" s="202">
        <f t="shared" si="16"/>
        <v>0</v>
      </c>
      <c r="BH169" s="202">
        <f t="shared" si="17"/>
        <v>0</v>
      </c>
      <c r="BI169" s="202">
        <f t="shared" si="18"/>
        <v>0</v>
      </c>
      <c r="BJ169" s="23" t="s">
        <v>74</v>
      </c>
      <c r="BK169" s="202">
        <f t="shared" si="19"/>
        <v>0</v>
      </c>
      <c r="BL169" s="23" t="s">
        <v>133</v>
      </c>
      <c r="BM169" s="23" t="s">
        <v>359</v>
      </c>
    </row>
    <row r="170" spans="2:65" s="1" customFormat="1" ht="22.5" customHeight="1">
      <c r="B170" s="40"/>
      <c r="C170" s="191" t="s">
        <v>360</v>
      </c>
      <c r="D170" s="191" t="s">
        <v>117</v>
      </c>
      <c r="E170" s="192" t="s">
        <v>361</v>
      </c>
      <c r="F170" s="193" t="s">
        <v>362</v>
      </c>
      <c r="G170" s="194" t="s">
        <v>120</v>
      </c>
      <c r="H170" s="195">
        <v>4</v>
      </c>
      <c r="I170" s="196"/>
      <c r="J170" s="197">
        <f t="shared" si="10"/>
        <v>0</v>
      </c>
      <c r="K170" s="193" t="s">
        <v>121</v>
      </c>
      <c r="L170" s="60"/>
      <c r="M170" s="198" t="s">
        <v>21</v>
      </c>
      <c r="N170" s="199" t="s">
        <v>40</v>
      </c>
      <c r="O170" s="41"/>
      <c r="P170" s="200">
        <f t="shared" si="11"/>
        <v>0</v>
      </c>
      <c r="Q170" s="200">
        <v>0.3409</v>
      </c>
      <c r="R170" s="200">
        <f t="shared" si="12"/>
        <v>1.3636</v>
      </c>
      <c r="S170" s="200">
        <v>0</v>
      </c>
      <c r="T170" s="201">
        <f t="shared" si="13"/>
        <v>0</v>
      </c>
      <c r="AR170" s="23" t="s">
        <v>133</v>
      </c>
      <c r="AT170" s="23" t="s">
        <v>117</v>
      </c>
      <c r="AU170" s="23" t="s">
        <v>79</v>
      </c>
      <c r="AY170" s="23" t="s">
        <v>114</v>
      </c>
      <c r="BE170" s="202">
        <f t="shared" si="14"/>
        <v>0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23" t="s">
        <v>74</v>
      </c>
      <c r="BK170" s="202">
        <f t="shared" si="19"/>
        <v>0</v>
      </c>
      <c r="BL170" s="23" t="s">
        <v>133</v>
      </c>
      <c r="BM170" s="23" t="s">
        <v>363</v>
      </c>
    </row>
    <row r="171" spans="2:65" s="1" customFormat="1" ht="22.5" customHeight="1">
      <c r="B171" s="40"/>
      <c r="C171" s="211" t="s">
        <v>364</v>
      </c>
      <c r="D171" s="211" t="s">
        <v>169</v>
      </c>
      <c r="E171" s="212" t="s">
        <v>365</v>
      </c>
      <c r="F171" s="213" t="s">
        <v>366</v>
      </c>
      <c r="G171" s="214" t="s">
        <v>120</v>
      </c>
      <c r="H171" s="215">
        <v>4</v>
      </c>
      <c r="I171" s="216"/>
      <c r="J171" s="217">
        <f t="shared" si="10"/>
        <v>0</v>
      </c>
      <c r="K171" s="213" t="s">
        <v>121</v>
      </c>
      <c r="L171" s="218"/>
      <c r="M171" s="219" t="s">
        <v>21</v>
      </c>
      <c r="N171" s="220" t="s">
        <v>40</v>
      </c>
      <c r="O171" s="41"/>
      <c r="P171" s="200">
        <f t="shared" si="11"/>
        <v>0</v>
      </c>
      <c r="Q171" s="200">
        <v>0.072</v>
      </c>
      <c r="R171" s="200">
        <f t="shared" si="12"/>
        <v>0.288</v>
      </c>
      <c r="S171" s="200">
        <v>0</v>
      </c>
      <c r="T171" s="201">
        <f t="shared" si="13"/>
        <v>0</v>
      </c>
      <c r="AR171" s="23" t="s">
        <v>172</v>
      </c>
      <c r="AT171" s="23" t="s">
        <v>169</v>
      </c>
      <c r="AU171" s="23" t="s">
        <v>79</v>
      </c>
      <c r="AY171" s="23" t="s">
        <v>114</v>
      </c>
      <c r="BE171" s="202">
        <f t="shared" si="14"/>
        <v>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23" t="s">
        <v>74</v>
      </c>
      <c r="BK171" s="202">
        <f t="shared" si="19"/>
        <v>0</v>
      </c>
      <c r="BL171" s="23" t="s">
        <v>133</v>
      </c>
      <c r="BM171" s="23" t="s">
        <v>367</v>
      </c>
    </row>
    <row r="172" spans="2:65" s="1" customFormat="1" ht="22.5" customHeight="1">
      <c r="B172" s="40"/>
      <c r="C172" s="211" t="s">
        <v>368</v>
      </c>
      <c r="D172" s="211" t="s">
        <v>169</v>
      </c>
      <c r="E172" s="212" t="s">
        <v>369</v>
      </c>
      <c r="F172" s="213" t="s">
        <v>370</v>
      </c>
      <c r="G172" s="214" t="s">
        <v>120</v>
      </c>
      <c r="H172" s="215">
        <v>4</v>
      </c>
      <c r="I172" s="216"/>
      <c r="J172" s="217">
        <f t="shared" si="10"/>
        <v>0</v>
      </c>
      <c r="K172" s="213" t="s">
        <v>121</v>
      </c>
      <c r="L172" s="218"/>
      <c r="M172" s="219" t="s">
        <v>21</v>
      </c>
      <c r="N172" s="220" t="s">
        <v>40</v>
      </c>
      <c r="O172" s="41"/>
      <c r="P172" s="200">
        <f t="shared" si="11"/>
        <v>0</v>
      </c>
      <c r="Q172" s="200">
        <v>0.08</v>
      </c>
      <c r="R172" s="200">
        <f t="shared" si="12"/>
        <v>0.32</v>
      </c>
      <c r="S172" s="200">
        <v>0</v>
      </c>
      <c r="T172" s="201">
        <f t="shared" si="13"/>
        <v>0</v>
      </c>
      <c r="AR172" s="23" t="s">
        <v>172</v>
      </c>
      <c r="AT172" s="23" t="s">
        <v>169</v>
      </c>
      <c r="AU172" s="23" t="s">
        <v>79</v>
      </c>
      <c r="AY172" s="23" t="s">
        <v>114</v>
      </c>
      <c r="BE172" s="202">
        <f t="shared" si="14"/>
        <v>0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23" t="s">
        <v>74</v>
      </c>
      <c r="BK172" s="202">
        <f t="shared" si="19"/>
        <v>0</v>
      </c>
      <c r="BL172" s="23" t="s">
        <v>133</v>
      </c>
      <c r="BM172" s="23" t="s">
        <v>371</v>
      </c>
    </row>
    <row r="173" spans="2:65" s="1" customFormat="1" ht="22.5" customHeight="1">
      <c r="B173" s="40"/>
      <c r="C173" s="211" t="s">
        <v>372</v>
      </c>
      <c r="D173" s="211" t="s">
        <v>169</v>
      </c>
      <c r="E173" s="212" t="s">
        <v>373</v>
      </c>
      <c r="F173" s="213" t="s">
        <v>374</v>
      </c>
      <c r="G173" s="214" t="s">
        <v>120</v>
      </c>
      <c r="H173" s="215">
        <v>4</v>
      </c>
      <c r="I173" s="216"/>
      <c r="J173" s="217">
        <f t="shared" si="10"/>
        <v>0</v>
      </c>
      <c r="K173" s="213" t="s">
        <v>121</v>
      </c>
      <c r="L173" s="218"/>
      <c r="M173" s="219" t="s">
        <v>21</v>
      </c>
      <c r="N173" s="220" t="s">
        <v>40</v>
      </c>
      <c r="O173" s="41"/>
      <c r="P173" s="200">
        <f t="shared" si="11"/>
        <v>0</v>
      </c>
      <c r="Q173" s="200">
        <v>0.04</v>
      </c>
      <c r="R173" s="200">
        <f t="shared" si="12"/>
        <v>0.16</v>
      </c>
      <c r="S173" s="200">
        <v>0</v>
      </c>
      <c r="T173" s="201">
        <f t="shared" si="13"/>
        <v>0</v>
      </c>
      <c r="AR173" s="23" t="s">
        <v>172</v>
      </c>
      <c r="AT173" s="23" t="s">
        <v>169</v>
      </c>
      <c r="AU173" s="23" t="s">
        <v>79</v>
      </c>
      <c r="AY173" s="23" t="s">
        <v>114</v>
      </c>
      <c r="BE173" s="202">
        <f t="shared" si="14"/>
        <v>0</v>
      </c>
      <c r="BF173" s="202">
        <f t="shared" si="15"/>
        <v>0</v>
      </c>
      <c r="BG173" s="202">
        <f t="shared" si="16"/>
        <v>0</v>
      </c>
      <c r="BH173" s="202">
        <f t="shared" si="17"/>
        <v>0</v>
      </c>
      <c r="BI173" s="202">
        <f t="shared" si="18"/>
        <v>0</v>
      </c>
      <c r="BJ173" s="23" t="s">
        <v>74</v>
      </c>
      <c r="BK173" s="202">
        <f t="shared" si="19"/>
        <v>0</v>
      </c>
      <c r="BL173" s="23" t="s">
        <v>133</v>
      </c>
      <c r="BM173" s="23" t="s">
        <v>375</v>
      </c>
    </row>
    <row r="174" spans="2:65" s="1" customFormat="1" ht="22.5" customHeight="1">
      <c r="B174" s="40"/>
      <c r="C174" s="211" t="s">
        <v>376</v>
      </c>
      <c r="D174" s="211" t="s">
        <v>169</v>
      </c>
      <c r="E174" s="212" t="s">
        <v>377</v>
      </c>
      <c r="F174" s="213" t="s">
        <v>378</v>
      </c>
      <c r="G174" s="214" t="s">
        <v>120</v>
      </c>
      <c r="H174" s="215">
        <v>4</v>
      </c>
      <c r="I174" s="216"/>
      <c r="J174" s="217">
        <f t="shared" si="10"/>
        <v>0</v>
      </c>
      <c r="K174" s="213" t="s">
        <v>121</v>
      </c>
      <c r="L174" s="218"/>
      <c r="M174" s="219" t="s">
        <v>21</v>
      </c>
      <c r="N174" s="220" t="s">
        <v>40</v>
      </c>
      <c r="O174" s="41"/>
      <c r="P174" s="200">
        <f t="shared" si="11"/>
        <v>0</v>
      </c>
      <c r="Q174" s="200">
        <v>0.027</v>
      </c>
      <c r="R174" s="200">
        <f t="shared" si="12"/>
        <v>0.108</v>
      </c>
      <c r="S174" s="200">
        <v>0</v>
      </c>
      <c r="T174" s="201">
        <f t="shared" si="13"/>
        <v>0</v>
      </c>
      <c r="AR174" s="23" t="s">
        <v>172</v>
      </c>
      <c r="AT174" s="23" t="s">
        <v>169</v>
      </c>
      <c r="AU174" s="23" t="s">
        <v>79</v>
      </c>
      <c r="AY174" s="23" t="s">
        <v>114</v>
      </c>
      <c r="BE174" s="202">
        <f t="shared" si="14"/>
        <v>0</v>
      </c>
      <c r="BF174" s="202">
        <f t="shared" si="15"/>
        <v>0</v>
      </c>
      <c r="BG174" s="202">
        <f t="shared" si="16"/>
        <v>0</v>
      </c>
      <c r="BH174" s="202">
        <f t="shared" si="17"/>
        <v>0</v>
      </c>
      <c r="BI174" s="202">
        <f t="shared" si="18"/>
        <v>0</v>
      </c>
      <c r="BJ174" s="23" t="s">
        <v>74</v>
      </c>
      <c r="BK174" s="202">
        <f t="shared" si="19"/>
        <v>0</v>
      </c>
      <c r="BL174" s="23" t="s">
        <v>133</v>
      </c>
      <c r="BM174" s="23" t="s">
        <v>379</v>
      </c>
    </row>
    <row r="175" spans="2:65" s="1" customFormat="1" ht="22.5" customHeight="1">
      <c r="B175" s="40"/>
      <c r="C175" s="191" t="s">
        <v>380</v>
      </c>
      <c r="D175" s="191" t="s">
        <v>117</v>
      </c>
      <c r="E175" s="192" t="s">
        <v>381</v>
      </c>
      <c r="F175" s="193" t="s">
        <v>382</v>
      </c>
      <c r="G175" s="194" t="s">
        <v>120</v>
      </c>
      <c r="H175" s="195">
        <v>4</v>
      </c>
      <c r="I175" s="196"/>
      <c r="J175" s="197">
        <f t="shared" si="10"/>
        <v>0</v>
      </c>
      <c r="K175" s="193" t="s">
        <v>121</v>
      </c>
      <c r="L175" s="60"/>
      <c r="M175" s="198" t="s">
        <v>21</v>
      </c>
      <c r="N175" s="199" t="s">
        <v>40</v>
      </c>
      <c r="O175" s="41"/>
      <c r="P175" s="200">
        <f t="shared" si="11"/>
        <v>0</v>
      </c>
      <c r="Q175" s="200">
        <v>0.00468</v>
      </c>
      <c r="R175" s="200">
        <f t="shared" si="12"/>
        <v>0.01872</v>
      </c>
      <c r="S175" s="200">
        <v>0</v>
      </c>
      <c r="T175" s="201">
        <f t="shared" si="13"/>
        <v>0</v>
      </c>
      <c r="AR175" s="23" t="s">
        <v>133</v>
      </c>
      <c r="AT175" s="23" t="s">
        <v>117</v>
      </c>
      <c r="AU175" s="23" t="s">
        <v>79</v>
      </c>
      <c r="AY175" s="23" t="s">
        <v>114</v>
      </c>
      <c r="BE175" s="202">
        <f t="shared" si="14"/>
        <v>0</v>
      </c>
      <c r="BF175" s="202">
        <f t="shared" si="15"/>
        <v>0</v>
      </c>
      <c r="BG175" s="202">
        <f t="shared" si="16"/>
        <v>0</v>
      </c>
      <c r="BH175" s="202">
        <f t="shared" si="17"/>
        <v>0</v>
      </c>
      <c r="BI175" s="202">
        <f t="shared" si="18"/>
        <v>0</v>
      </c>
      <c r="BJ175" s="23" t="s">
        <v>74</v>
      </c>
      <c r="BK175" s="202">
        <f t="shared" si="19"/>
        <v>0</v>
      </c>
      <c r="BL175" s="23" t="s">
        <v>133</v>
      </c>
      <c r="BM175" s="23" t="s">
        <v>383</v>
      </c>
    </row>
    <row r="176" spans="2:65" s="1" customFormat="1" ht="22.5" customHeight="1">
      <c r="B176" s="40"/>
      <c r="C176" s="211" t="s">
        <v>384</v>
      </c>
      <c r="D176" s="211" t="s">
        <v>169</v>
      </c>
      <c r="E176" s="212" t="s">
        <v>385</v>
      </c>
      <c r="F176" s="213" t="s">
        <v>386</v>
      </c>
      <c r="G176" s="214" t="s">
        <v>120</v>
      </c>
      <c r="H176" s="215">
        <v>4</v>
      </c>
      <c r="I176" s="216"/>
      <c r="J176" s="217">
        <f t="shared" si="10"/>
        <v>0</v>
      </c>
      <c r="K176" s="213" t="s">
        <v>121</v>
      </c>
      <c r="L176" s="218"/>
      <c r="M176" s="219" t="s">
        <v>21</v>
      </c>
      <c r="N176" s="220" t="s">
        <v>40</v>
      </c>
      <c r="O176" s="41"/>
      <c r="P176" s="200">
        <f t="shared" si="11"/>
        <v>0</v>
      </c>
      <c r="Q176" s="200">
        <v>0.004</v>
      </c>
      <c r="R176" s="200">
        <f t="shared" si="12"/>
        <v>0.016</v>
      </c>
      <c r="S176" s="200">
        <v>0</v>
      </c>
      <c r="T176" s="201">
        <f t="shared" si="13"/>
        <v>0</v>
      </c>
      <c r="AR176" s="23" t="s">
        <v>172</v>
      </c>
      <c r="AT176" s="23" t="s">
        <v>169</v>
      </c>
      <c r="AU176" s="23" t="s">
        <v>79</v>
      </c>
      <c r="AY176" s="23" t="s">
        <v>114</v>
      </c>
      <c r="BE176" s="202">
        <f t="shared" si="14"/>
        <v>0</v>
      </c>
      <c r="BF176" s="202">
        <f t="shared" si="15"/>
        <v>0</v>
      </c>
      <c r="BG176" s="202">
        <f t="shared" si="16"/>
        <v>0</v>
      </c>
      <c r="BH176" s="202">
        <f t="shared" si="17"/>
        <v>0</v>
      </c>
      <c r="BI176" s="202">
        <f t="shared" si="18"/>
        <v>0</v>
      </c>
      <c r="BJ176" s="23" t="s">
        <v>74</v>
      </c>
      <c r="BK176" s="202">
        <f t="shared" si="19"/>
        <v>0</v>
      </c>
      <c r="BL176" s="23" t="s">
        <v>133</v>
      </c>
      <c r="BM176" s="23" t="s">
        <v>387</v>
      </c>
    </row>
    <row r="177" spans="2:65" s="1" customFormat="1" ht="22.5" customHeight="1">
      <c r="B177" s="40"/>
      <c r="C177" s="211" t="s">
        <v>388</v>
      </c>
      <c r="D177" s="211" t="s">
        <v>169</v>
      </c>
      <c r="E177" s="212" t="s">
        <v>389</v>
      </c>
      <c r="F177" s="213" t="s">
        <v>390</v>
      </c>
      <c r="G177" s="214" t="s">
        <v>120</v>
      </c>
      <c r="H177" s="215">
        <v>4</v>
      </c>
      <c r="I177" s="216"/>
      <c r="J177" s="217">
        <f t="shared" si="10"/>
        <v>0</v>
      </c>
      <c r="K177" s="213" t="s">
        <v>121</v>
      </c>
      <c r="L177" s="218"/>
      <c r="M177" s="219" t="s">
        <v>21</v>
      </c>
      <c r="N177" s="220" t="s">
        <v>40</v>
      </c>
      <c r="O177" s="41"/>
      <c r="P177" s="200">
        <f t="shared" si="11"/>
        <v>0</v>
      </c>
      <c r="Q177" s="200">
        <v>0.058</v>
      </c>
      <c r="R177" s="200">
        <f t="shared" si="12"/>
        <v>0.232</v>
      </c>
      <c r="S177" s="200">
        <v>0</v>
      </c>
      <c r="T177" s="201">
        <f t="shared" si="13"/>
        <v>0</v>
      </c>
      <c r="AR177" s="23" t="s">
        <v>172</v>
      </c>
      <c r="AT177" s="23" t="s">
        <v>169</v>
      </c>
      <c r="AU177" s="23" t="s">
        <v>79</v>
      </c>
      <c r="AY177" s="23" t="s">
        <v>114</v>
      </c>
      <c r="BE177" s="202">
        <f t="shared" si="14"/>
        <v>0</v>
      </c>
      <c r="BF177" s="202">
        <f t="shared" si="15"/>
        <v>0</v>
      </c>
      <c r="BG177" s="202">
        <f t="shared" si="16"/>
        <v>0</v>
      </c>
      <c r="BH177" s="202">
        <f t="shared" si="17"/>
        <v>0</v>
      </c>
      <c r="BI177" s="202">
        <f t="shared" si="18"/>
        <v>0</v>
      </c>
      <c r="BJ177" s="23" t="s">
        <v>74</v>
      </c>
      <c r="BK177" s="202">
        <f t="shared" si="19"/>
        <v>0</v>
      </c>
      <c r="BL177" s="23" t="s">
        <v>133</v>
      </c>
      <c r="BM177" s="23" t="s">
        <v>391</v>
      </c>
    </row>
    <row r="178" spans="2:63" s="10" customFormat="1" ht="29.85" customHeight="1">
      <c r="B178" s="174"/>
      <c r="C178" s="175"/>
      <c r="D178" s="188" t="s">
        <v>68</v>
      </c>
      <c r="E178" s="189" t="s">
        <v>196</v>
      </c>
      <c r="F178" s="189" t="s">
        <v>392</v>
      </c>
      <c r="G178" s="175"/>
      <c r="H178" s="175"/>
      <c r="I178" s="178"/>
      <c r="J178" s="190">
        <f>BK178</f>
        <v>0</v>
      </c>
      <c r="K178" s="175"/>
      <c r="L178" s="180"/>
      <c r="M178" s="181"/>
      <c r="N178" s="182"/>
      <c r="O178" s="182"/>
      <c r="P178" s="183">
        <f>SUM(P179:P203)</f>
        <v>0</v>
      </c>
      <c r="Q178" s="182"/>
      <c r="R178" s="183">
        <f>SUM(R179:R203)</f>
        <v>68.76587800000001</v>
      </c>
      <c r="S178" s="182"/>
      <c r="T178" s="184">
        <f>SUM(T179:T203)</f>
        <v>31.36</v>
      </c>
      <c r="AR178" s="185" t="s">
        <v>74</v>
      </c>
      <c r="AT178" s="186" t="s">
        <v>68</v>
      </c>
      <c r="AU178" s="186" t="s">
        <v>74</v>
      </c>
      <c r="AY178" s="185" t="s">
        <v>114</v>
      </c>
      <c r="BK178" s="187">
        <f>SUM(BK179:BK203)</f>
        <v>0</v>
      </c>
    </row>
    <row r="179" spans="2:65" s="1" customFormat="1" ht="22.5" customHeight="1">
      <c r="B179" s="40"/>
      <c r="C179" s="191" t="s">
        <v>393</v>
      </c>
      <c r="D179" s="191" t="s">
        <v>117</v>
      </c>
      <c r="E179" s="192" t="s">
        <v>394</v>
      </c>
      <c r="F179" s="193" t="s">
        <v>395</v>
      </c>
      <c r="G179" s="194" t="s">
        <v>120</v>
      </c>
      <c r="H179" s="195">
        <v>6</v>
      </c>
      <c r="I179" s="196"/>
      <c r="J179" s="197">
        <f>ROUND(I179*H179,2)</f>
        <v>0</v>
      </c>
      <c r="K179" s="193" t="s">
        <v>121</v>
      </c>
      <c r="L179" s="60"/>
      <c r="M179" s="198" t="s">
        <v>21</v>
      </c>
      <c r="N179" s="199" t="s">
        <v>40</v>
      </c>
      <c r="O179" s="41"/>
      <c r="P179" s="200">
        <f>O179*H179</f>
        <v>0</v>
      </c>
      <c r="Q179" s="200">
        <v>0.11241</v>
      </c>
      <c r="R179" s="200">
        <f>Q179*H179</f>
        <v>0.67446</v>
      </c>
      <c r="S179" s="200">
        <v>0</v>
      </c>
      <c r="T179" s="201">
        <f>S179*H179</f>
        <v>0</v>
      </c>
      <c r="AR179" s="23" t="s">
        <v>133</v>
      </c>
      <c r="AT179" s="23" t="s">
        <v>117</v>
      </c>
      <c r="AU179" s="23" t="s">
        <v>79</v>
      </c>
      <c r="AY179" s="23" t="s">
        <v>114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74</v>
      </c>
      <c r="BK179" s="202">
        <f>ROUND(I179*H179,2)</f>
        <v>0</v>
      </c>
      <c r="BL179" s="23" t="s">
        <v>133</v>
      </c>
      <c r="BM179" s="23" t="s">
        <v>396</v>
      </c>
    </row>
    <row r="180" spans="2:65" s="1" customFormat="1" ht="22.5" customHeight="1">
      <c r="B180" s="40"/>
      <c r="C180" s="211" t="s">
        <v>397</v>
      </c>
      <c r="D180" s="211" t="s">
        <v>169</v>
      </c>
      <c r="E180" s="212" t="s">
        <v>398</v>
      </c>
      <c r="F180" s="213" t="s">
        <v>399</v>
      </c>
      <c r="G180" s="214" t="s">
        <v>120</v>
      </c>
      <c r="H180" s="215">
        <v>6</v>
      </c>
      <c r="I180" s="216"/>
      <c r="J180" s="217">
        <f>ROUND(I180*H180,2)</f>
        <v>0</v>
      </c>
      <c r="K180" s="213" t="s">
        <v>121</v>
      </c>
      <c r="L180" s="218"/>
      <c r="M180" s="219" t="s">
        <v>21</v>
      </c>
      <c r="N180" s="220" t="s">
        <v>40</v>
      </c>
      <c r="O180" s="41"/>
      <c r="P180" s="200">
        <f>O180*H180</f>
        <v>0</v>
      </c>
      <c r="Q180" s="200">
        <v>0.0061</v>
      </c>
      <c r="R180" s="200">
        <f>Q180*H180</f>
        <v>0.0366</v>
      </c>
      <c r="S180" s="200">
        <v>0</v>
      </c>
      <c r="T180" s="201">
        <f>S180*H180</f>
        <v>0</v>
      </c>
      <c r="AR180" s="23" t="s">
        <v>172</v>
      </c>
      <c r="AT180" s="23" t="s">
        <v>169</v>
      </c>
      <c r="AU180" s="23" t="s">
        <v>79</v>
      </c>
      <c r="AY180" s="23" t="s">
        <v>114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3" t="s">
        <v>74</v>
      </c>
      <c r="BK180" s="202">
        <f>ROUND(I180*H180,2)</f>
        <v>0</v>
      </c>
      <c r="BL180" s="23" t="s">
        <v>133</v>
      </c>
      <c r="BM180" s="23" t="s">
        <v>400</v>
      </c>
    </row>
    <row r="181" spans="2:65" s="1" customFormat="1" ht="22.5" customHeight="1">
      <c r="B181" s="40"/>
      <c r="C181" s="211" t="s">
        <v>401</v>
      </c>
      <c r="D181" s="211" t="s">
        <v>169</v>
      </c>
      <c r="E181" s="212" t="s">
        <v>402</v>
      </c>
      <c r="F181" s="213" t="s">
        <v>403</v>
      </c>
      <c r="G181" s="214" t="s">
        <v>120</v>
      </c>
      <c r="H181" s="215">
        <v>6</v>
      </c>
      <c r="I181" s="216"/>
      <c r="J181" s="217">
        <f>ROUND(I181*H181,2)</f>
        <v>0</v>
      </c>
      <c r="K181" s="213" t="s">
        <v>121</v>
      </c>
      <c r="L181" s="218"/>
      <c r="M181" s="219" t="s">
        <v>21</v>
      </c>
      <c r="N181" s="220" t="s">
        <v>40</v>
      </c>
      <c r="O181" s="41"/>
      <c r="P181" s="200">
        <f>O181*H181</f>
        <v>0</v>
      </c>
      <c r="Q181" s="200">
        <v>0.003</v>
      </c>
      <c r="R181" s="200">
        <f>Q181*H181</f>
        <v>0.018000000000000002</v>
      </c>
      <c r="S181" s="200">
        <v>0</v>
      </c>
      <c r="T181" s="201">
        <f>S181*H181</f>
        <v>0</v>
      </c>
      <c r="AR181" s="23" t="s">
        <v>172</v>
      </c>
      <c r="AT181" s="23" t="s">
        <v>169</v>
      </c>
      <c r="AU181" s="23" t="s">
        <v>79</v>
      </c>
      <c r="AY181" s="23" t="s">
        <v>114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74</v>
      </c>
      <c r="BK181" s="202">
        <f>ROUND(I181*H181,2)</f>
        <v>0</v>
      </c>
      <c r="BL181" s="23" t="s">
        <v>133</v>
      </c>
      <c r="BM181" s="23" t="s">
        <v>404</v>
      </c>
    </row>
    <row r="182" spans="2:65" s="1" customFormat="1" ht="44.25" customHeight="1">
      <c r="B182" s="40"/>
      <c r="C182" s="191" t="s">
        <v>405</v>
      </c>
      <c r="D182" s="191" t="s">
        <v>117</v>
      </c>
      <c r="E182" s="192" t="s">
        <v>406</v>
      </c>
      <c r="F182" s="193" t="s">
        <v>407</v>
      </c>
      <c r="G182" s="194" t="s">
        <v>277</v>
      </c>
      <c r="H182" s="195">
        <v>187</v>
      </c>
      <c r="I182" s="196"/>
      <c r="J182" s="197">
        <f>ROUND(I182*H182,2)</f>
        <v>0</v>
      </c>
      <c r="K182" s="193" t="s">
        <v>121</v>
      </c>
      <c r="L182" s="60"/>
      <c r="M182" s="198" t="s">
        <v>21</v>
      </c>
      <c r="N182" s="199" t="s">
        <v>40</v>
      </c>
      <c r="O182" s="41"/>
      <c r="P182" s="200">
        <f>O182*H182</f>
        <v>0</v>
      </c>
      <c r="Q182" s="200">
        <v>0.08978</v>
      </c>
      <c r="R182" s="200">
        <f>Q182*H182</f>
        <v>16.78886</v>
      </c>
      <c r="S182" s="200">
        <v>0</v>
      </c>
      <c r="T182" s="201">
        <f>S182*H182</f>
        <v>0</v>
      </c>
      <c r="AR182" s="23" t="s">
        <v>133</v>
      </c>
      <c r="AT182" s="23" t="s">
        <v>117</v>
      </c>
      <c r="AU182" s="23" t="s">
        <v>79</v>
      </c>
      <c r="AY182" s="23" t="s">
        <v>114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3" t="s">
        <v>74</v>
      </c>
      <c r="BK182" s="202">
        <f>ROUND(I182*H182,2)</f>
        <v>0</v>
      </c>
      <c r="BL182" s="23" t="s">
        <v>133</v>
      </c>
      <c r="BM182" s="23" t="s">
        <v>408</v>
      </c>
    </row>
    <row r="183" spans="2:47" s="1" customFormat="1" ht="27">
      <c r="B183" s="40"/>
      <c r="C183" s="62"/>
      <c r="D183" s="221" t="s">
        <v>153</v>
      </c>
      <c r="E183" s="62"/>
      <c r="F183" s="222" t="s">
        <v>409</v>
      </c>
      <c r="G183" s="62"/>
      <c r="H183" s="62"/>
      <c r="I183" s="161"/>
      <c r="J183" s="62"/>
      <c r="K183" s="62"/>
      <c r="L183" s="60"/>
      <c r="M183" s="210"/>
      <c r="N183" s="41"/>
      <c r="O183" s="41"/>
      <c r="P183" s="41"/>
      <c r="Q183" s="41"/>
      <c r="R183" s="41"/>
      <c r="S183" s="41"/>
      <c r="T183" s="77"/>
      <c r="AT183" s="23" t="s">
        <v>153</v>
      </c>
      <c r="AU183" s="23" t="s">
        <v>79</v>
      </c>
    </row>
    <row r="184" spans="2:65" s="1" customFormat="1" ht="22.5" customHeight="1">
      <c r="B184" s="40"/>
      <c r="C184" s="211" t="s">
        <v>410</v>
      </c>
      <c r="D184" s="211" t="s">
        <v>169</v>
      </c>
      <c r="E184" s="212" t="s">
        <v>411</v>
      </c>
      <c r="F184" s="213" t="s">
        <v>412</v>
      </c>
      <c r="G184" s="214" t="s">
        <v>164</v>
      </c>
      <c r="H184" s="215">
        <v>18.7</v>
      </c>
      <c r="I184" s="216"/>
      <c r="J184" s="217">
        <f>ROUND(I184*H184,2)</f>
        <v>0</v>
      </c>
      <c r="K184" s="213" t="s">
        <v>121</v>
      </c>
      <c r="L184" s="218"/>
      <c r="M184" s="219" t="s">
        <v>21</v>
      </c>
      <c r="N184" s="220" t="s">
        <v>40</v>
      </c>
      <c r="O184" s="41"/>
      <c r="P184" s="200">
        <f>O184*H184</f>
        <v>0</v>
      </c>
      <c r="Q184" s="200">
        <v>0.13</v>
      </c>
      <c r="R184" s="200">
        <f>Q184*H184</f>
        <v>2.431</v>
      </c>
      <c r="S184" s="200">
        <v>0</v>
      </c>
      <c r="T184" s="201">
        <f>S184*H184</f>
        <v>0</v>
      </c>
      <c r="AR184" s="23" t="s">
        <v>172</v>
      </c>
      <c r="AT184" s="23" t="s">
        <v>169</v>
      </c>
      <c r="AU184" s="23" t="s">
        <v>79</v>
      </c>
      <c r="AY184" s="23" t="s">
        <v>114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74</v>
      </c>
      <c r="BK184" s="202">
        <f>ROUND(I184*H184,2)</f>
        <v>0</v>
      </c>
      <c r="BL184" s="23" t="s">
        <v>133</v>
      </c>
      <c r="BM184" s="23" t="s">
        <v>413</v>
      </c>
    </row>
    <row r="185" spans="2:47" s="1" customFormat="1" ht="27">
      <c r="B185" s="40"/>
      <c r="C185" s="62"/>
      <c r="D185" s="208" t="s">
        <v>153</v>
      </c>
      <c r="E185" s="62"/>
      <c r="F185" s="209" t="s">
        <v>414</v>
      </c>
      <c r="G185" s="62"/>
      <c r="H185" s="62"/>
      <c r="I185" s="161"/>
      <c r="J185" s="62"/>
      <c r="K185" s="62"/>
      <c r="L185" s="60"/>
      <c r="M185" s="210"/>
      <c r="N185" s="41"/>
      <c r="O185" s="41"/>
      <c r="P185" s="41"/>
      <c r="Q185" s="41"/>
      <c r="R185" s="41"/>
      <c r="S185" s="41"/>
      <c r="T185" s="77"/>
      <c r="AT185" s="23" t="s">
        <v>153</v>
      </c>
      <c r="AU185" s="23" t="s">
        <v>79</v>
      </c>
    </row>
    <row r="186" spans="2:51" s="12" customFormat="1" ht="13.5">
      <c r="B186" s="234"/>
      <c r="C186" s="235"/>
      <c r="D186" s="221" t="s">
        <v>179</v>
      </c>
      <c r="E186" s="256" t="s">
        <v>21</v>
      </c>
      <c r="F186" s="257" t="s">
        <v>415</v>
      </c>
      <c r="G186" s="235"/>
      <c r="H186" s="258">
        <v>18.7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179</v>
      </c>
      <c r="AU186" s="244" t="s">
        <v>79</v>
      </c>
      <c r="AV186" s="12" t="s">
        <v>79</v>
      </c>
      <c r="AW186" s="12" t="s">
        <v>33</v>
      </c>
      <c r="AX186" s="12" t="s">
        <v>74</v>
      </c>
      <c r="AY186" s="244" t="s">
        <v>114</v>
      </c>
    </row>
    <row r="187" spans="2:65" s="1" customFormat="1" ht="44.25" customHeight="1">
      <c r="B187" s="40"/>
      <c r="C187" s="191" t="s">
        <v>416</v>
      </c>
      <c r="D187" s="191" t="s">
        <v>117</v>
      </c>
      <c r="E187" s="192" t="s">
        <v>417</v>
      </c>
      <c r="F187" s="193" t="s">
        <v>418</v>
      </c>
      <c r="G187" s="194" t="s">
        <v>277</v>
      </c>
      <c r="H187" s="195">
        <v>187.27</v>
      </c>
      <c r="I187" s="196"/>
      <c r="J187" s="197">
        <f>ROUND(I187*H187,2)</f>
        <v>0</v>
      </c>
      <c r="K187" s="193" t="s">
        <v>121</v>
      </c>
      <c r="L187" s="60"/>
      <c r="M187" s="198" t="s">
        <v>21</v>
      </c>
      <c r="N187" s="199" t="s">
        <v>40</v>
      </c>
      <c r="O187" s="41"/>
      <c r="P187" s="200">
        <f>O187*H187</f>
        <v>0</v>
      </c>
      <c r="Q187" s="200">
        <v>0.1554</v>
      </c>
      <c r="R187" s="200">
        <f>Q187*H187</f>
        <v>29.101758000000004</v>
      </c>
      <c r="S187" s="200">
        <v>0</v>
      </c>
      <c r="T187" s="201">
        <f>S187*H187</f>
        <v>0</v>
      </c>
      <c r="AR187" s="23" t="s">
        <v>133</v>
      </c>
      <c r="AT187" s="23" t="s">
        <v>117</v>
      </c>
      <c r="AU187" s="23" t="s">
        <v>79</v>
      </c>
      <c r="AY187" s="23" t="s">
        <v>114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74</v>
      </c>
      <c r="BK187" s="202">
        <f>ROUND(I187*H187,2)</f>
        <v>0</v>
      </c>
      <c r="BL187" s="23" t="s">
        <v>133</v>
      </c>
      <c r="BM187" s="23" t="s">
        <v>419</v>
      </c>
    </row>
    <row r="188" spans="2:51" s="12" customFormat="1" ht="13.5">
      <c r="B188" s="234"/>
      <c r="C188" s="235"/>
      <c r="D188" s="221" t="s">
        <v>179</v>
      </c>
      <c r="E188" s="256" t="s">
        <v>21</v>
      </c>
      <c r="F188" s="257" t="s">
        <v>420</v>
      </c>
      <c r="G188" s="235"/>
      <c r="H188" s="258">
        <v>187.27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179</v>
      </c>
      <c r="AU188" s="244" t="s">
        <v>79</v>
      </c>
      <c r="AV188" s="12" t="s">
        <v>79</v>
      </c>
      <c r="AW188" s="12" t="s">
        <v>33</v>
      </c>
      <c r="AX188" s="12" t="s">
        <v>74</v>
      </c>
      <c r="AY188" s="244" t="s">
        <v>114</v>
      </c>
    </row>
    <row r="189" spans="2:65" s="1" customFormat="1" ht="22.5" customHeight="1">
      <c r="B189" s="40"/>
      <c r="C189" s="211" t="s">
        <v>421</v>
      </c>
      <c r="D189" s="211" t="s">
        <v>169</v>
      </c>
      <c r="E189" s="212" t="s">
        <v>422</v>
      </c>
      <c r="F189" s="213" t="s">
        <v>423</v>
      </c>
      <c r="G189" s="214" t="s">
        <v>120</v>
      </c>
      <c r="H189" s="215">
        <v>183</v>
      </c>
      <c r="I189" s="216"/>
      <c r="J189" s="217">
        <f>ROUND(I189*H189,2)</f>
        <v>0</v>
      </c>
      <c r="K189" s="213" t="s">
        <v>121</v>
      </c>
      <c r="L189" s="218"/>
      <c r="M189" s="219" t="s">
        <v>21</v>
      </c>
      <c r="N189" s="220" t="s">
        <v>40</v>
      </c>
      <c r="O189" s="41"/>
      <c r="P189" s="200">
        <f>O189*H189</f>
        <v>0</v>
      </c>
      <c r="Q189" s="200">
        <v>0.0821</v>
      </c>
      <c r="R189" s="200">
        <f>Q189*H189</f>
        <v>15.024300000000002</v>
      </c>
      <c r="S189" s="200">
        <v>0</v>
      </c>
      <c r="T189" s="201">
        <f>S189*H189</f>
        <v>0</v>
      </c>
      <c r="AR189" s="23" t="s">
        <v>172</v>
      </c>
      <c r="AT189" s="23" t="s">
        <v>169</v>
      </c>
      <c r="AU189" s="23" t="s">
        <v>79</v>
      </c>
      <c r="AY189" s="23" t="s">
        <v>114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74</v>
      </c>
      <c r="BK189" s="202">
        <f>ROUND(I189*H189,2)</f>
        <v>0</v>
      </c>
      <c r="BL189" s="23" t="s">
        <v>133</v>
      </c>
      <c r="BM189" s="23" t="s">
        <v>424</v>
      </c>
    </row>
    <row r="190" spans="2:65" s="1" customFormat="1" ht="22.5" customHeight="1">
      <c r="B190" s="40"/>
      <c r="C190" s="211" t="s">
        <v>425</v>
      </c>
      <c r="D190" s="211" t="s">
        <v>169</v>
      </c>
      <c r="E190" s="212" t="s">
        <v>426</v>
      </c>
      <c r="F190" s="213" t="s">
        <v>427</v>
      </c>
      <c r="G190" s="214" t="s">
        <v>120</v>
      </c>
      <c r="H190" s="215">
        <v>2</v>
      </c>
      <c r="I190" s="216"/>
      <c r="J190" s="217">
        <f>ROUND(I190*H190,2)</f>
        <v>0</v>
      </c>
      <c r="K190" s="213" t="s">
        <v>121</v>
      </c>
      <c r="L190" s="218"/>
      <c r="M190" s="219" t="s">
        <v>21</v>
      </c>
      <c r="N190" s="220" t="s">
        <v>40</v>
      </c>
      <c r="O190" s="41"/>
      <c r="P190" s="200">
        <f>O190*H190</f>
        <v>0</v>
      </c>
      <c r="Q190" s="200">
        <v>0.053</v>
      </c>
      <c r="R190" s="200">
        <f>Q190*H190</f>
        <v>0.106</v>
      </c>
      <c r="S190" s="200">
        <v>0</v>
      </c>
      <c r="T190" s="201">
        <f>S190*H190</f>
        <v>0</v>
      </c>
      <c r="AR190" s="23" t="s">
        <v>172</v>
      </c>
      <c r="AT190" s="23" t="s">
        <v>169</v>
      </c>
      <c r="AU190" s="23" t="s">
        <v>79</v>
      </c>
      <c r="AY190" s="23" t="s">
        <v>114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74</v>
      </c>
      <c r="BK190" s="202">
        <f>ROUND(I190*H190,2)</f>
        <v>0</v>
      </c>
      <c r="BL190" s="23" t="s">
        <v>133</v>
      </c>
      <c r="BM190" s="23" t="s">
        <v>428</v>
      </c>
    </row>
    <row r="191" spans="2:65" s="1" customFormat="1" ht="22.5" customHeight="1">
      <c r="B191" s="40"/>
      <c r="C191" s="211" t="s">
        <v>429</v>
      </c>
      <c r="D191" s="211" t="s">
        <v>169</v>
      </c>
      <c r="E191" s="212" t="s">
        <v>430</v>
      </c>
      <c r="F191" s="213" t="s">
        <v>431</v>
      </c>
      <c r="G191" s="214" t="s">
        <v>120</v>
      </c>
      <c r="H191" s="215">
        <v>5</v>
      </c>
      <c r="I191" s="216"/>
      <c r="J191" s="217">
        <f>ROUND(I191*H191,2)</f>
        <v>0</v>
      </c>
      <c r="K191" s="213" t="s">
        <v>121</v>
      </c>
      <c r="L191" s="218"/>
      <c r="M191" s="219" t="s">
        <v>21</v>
      </c>
      <c r="N191" s="220" t="s">
        <v>40</v>
      </c>
      <c r="O191" s="41"/>
      <c r="P191" s="200">
        <f>O191*H191</f>
        <v>0</v>
      </c>
      <c r="Q191" s="200">
        <v>0.0585</v>
      </c>
      <c r="R191" s="200">
        <f>Q191*H191</f>
        <v>0.29250000000000004</v>
      </c>
      <c r="S191" s="200">
        <v>0</v>
      </c>
      <c r="T191" s="201">
        <f>S191*H191</f>
        <v>0</v>
      </c>
      <c r="AR191" s="23" t="s">
        <v>172</v>
      </c>
      <c r="AT191" s="23" t="s">
        <v>169</v>
      </c>
      <c r="AU191" s="23" t="s">
        <v>79</v>
      </c>
      <c r="AY191" s="23" t="s">
        <v>114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74</v>
      </c>
      <c r="BK191" s="202">
        <f>ROUND(I191*H191,2)</f>
        <v>0</v>
      </c>
      <c r="BL191" s="23" t="s">
        <v>133</v>
      </c>
      <c r="BM191" s="23" t="s">
        <v>432</v>
      </c>
    </row>
    <row r="192" spans="2:51" s="12" customFormat="1" ht="13.5">
      <c r="B192" s="234"/>
      <c r="C192" s="235"/>
      <c r="D192" s="221" t="s">
        <v>179</v>
      </c>
      <c r="E192" s="256" t="s">
        <v>21</v>
      </c>
      <c r="F192" s="257" t="s">
        <v>433</v>
      </c>
      <c r="G192" s="235"/>
      <c r="H192" s="258">
        <v>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179</v>
      </c>
      <c r="AU192" s="244" t="s">
        <v>79</v>
      </c>
      <c r="AV192" s="12" t="s">
        <v>79</v>
      </c>
      <c r="AW192" s="12" t="s">
        <v>33</v>
      </c>
      <c r="AX192" s="12" t="s">
        <v>74</v>
      </c>
      <c r="AY192" s="244" t="s">
        <v>114</v>
      </c>
    </row>
    <row r="193" spans="2:65" s="1" customFormat="1" ht="44.25" customHeight="1">
      <c r="B193" s="40"/>
      <c r="C193" s="191" t="s">
        <v>434</v>
      </c>
      <c r="D193" s="191" t="s">
        <v>117</v>
      </c>
      <c r="E193" s="192" t="s">
        <v>435</v>
      </c>
      <c r="F193" s="193" t="s">
        <v>436</v>
      </c>
      <c r="G193" s="194" t="s">
        <v>277</v>
      </c>
      <c r="H193" s="195">
        <v>24</v>
      </c>
      <c r="I193" s="196"/>
      <c r="J193" s="197">
        <f>ROUND(I193*H193,2)</f>
        <v>0</v>
      </c>
      <c r="K193" s="193" t="s">
        <v>121</v>
      </c>
      <c r="L193" s="60"/>
      <c r="M193" s="198" t="s">
        <v>21</v>
      </c>
      <c r="N193" s="199" t="s">
        <v>40</v>
      </c>
      <c r="O193" s="41"/>
      <c r="P193" s="200">
        <f>O193*H193</f>
        <v>0</v>
      </c>
      <c r="Q193" s="200">
        <v>0.1295</v>
      </c>
      <c r="R193" s="200">
        <f>Q193*H193</f>
        <v>3.108</v>
      </c>
      <c r="S193" s="200">
        <v>0</v>
      </c>
      <c r="T193" s="201">
        <f>S193*H193</f>
        <v>0</v>
      </c>
      <c r="AR193" s="23" t="s">
        <v>133</v>
      </c>
      <c r="AT193" s="23" t="s">
        <v>117</v>
      </c>
      <c r="AU193" s="23" t="s">
        <v>79</v>
      </c>
      <c r="AY193" s="23" t="s">
        <v>114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74</v>
      </c>
      <c r="BK193" s="202">
        <f>ROUND(I193*H193,2)</f>
        <v>0</v>
      </c>
      <c r="BL193" s="23" t="s">
        <v>133</v>
      </c>
      <c r="BM193" s="23" t="s">
        <v>437</v>
      </c>
    </row>
    <row r="194" spans="2:65" s="1" customFormat="1" ht="22.5" customHeight="1">
      <c r="B194" s="40"/>
      <c r="C194" s="211" t="s">
        <v>438</v>
      </c>
      <c r="D194" s="211" t="s">
        <v>169</v>
      </c>
      <c r="E194" s="212" t="s">
        <v>439</v>
      </c>
      <c r="F194" s="213" t="s">
        <v>440</v>
      </c>
      <c r="G194" s="214" t="s">
        <v>120</v>
      </c>
      <c r="H194" s="215">
        <v>26</v>
      </c>
      <c r="I194" s="216"/>
      <c r="J194" s="217">
        <f>ROUND(I194*H194,2)</f>
        <v>0</v>
      </c>
      <c r="K194" s="213" t="s">
        <v>121</v>
      </c>
      <c r="L194" s="218"/>
      <c r="M194" s="219" t="s">
        <v>21</v>
      </c>
      <c r="N194" s="220" t="s">
        <v>40</v>
      </c>
      <c r="O194" s="41"/>
      <c r="P194" s="200">
        <f>O194*H194</f>
        <v>0</v>
      </c>
      <c r="Q194" s="200">
        <v>0.045</v>
      </c>
      <c r="R194" s="200">
        <f>Q194*H194</f>
        <v>1.17</v>
      </c>
      <c r="S194" s="200">
        <v>0</v>
      </c>
      <c r="T194" s="201">
        <f>S194*H194</f>
        <v>0</v>
      </c>
      <c r="AR194" s="23" t="s">
        <v>172</v>
      </c>
      <c r="AT194" s="23" t="s">
        <v>169</v>
      </c>
      <c r="AU194" s="23" t="s">
        <v>79</v>
      </c>
      <c r="AY194" s="23" t="s">
        <v>114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3" t="s">
        <v>74</v>
      </c>
      <c r="BK194" s="202">
        <f>ROUND(I194*H194,2)</f>
        <v>0</v>
      </c>
      <c r="BL194" s="23" t="s">
        <v>133</v>
      </c>
      <c r="BM194" s="23" t="s">
        <v>441</v>
      </c>
    </row>
    <row r="195" spans="2:47" s="1" customFormat="1" ht="27">
      <c r="B195" s="40"/>
      <c r="C195" s="62"/>
      <c r="D195" s="221" t="s">
        <v>153</v>
      </c>
      <c r="E195" s="62"/>
      <c r="F195" s="222" t="s">
        <v>442</v>
      </c>
      <c r="G195" s="62"/>
      <c r="H195" s="62"/>
      <c r="I195" s="161"/>
      <c r="J195" s="62"/>
      <c r="K195" s="62"/>
      <c r="L195" s="60"/>
      <c r="M195" s="210"/>
      <c r="N195" s="41"/>
      <c r="O195" s="41"/>
      <c r="P195" s="41"/>
      <c r="Q195" s="41"/>
      <c r="R195" s="41"/>
      <c r="S195" s="41"/>
      <c r="T195" s="77"/>
      <c r="AT195" s="23" t="s">
        <v>153</v>
      </c>
      <c r="AU195" s="23" t="s">
        <v>79</v>
      </c>
    </row>
    <row r="196" spans="2:65" s="1" customFormat="1" ht="22.5" customHeight="1">
      <c r="B196" s="40"/>
      <c r="C196" s="191" t="s">
        <v>443</v>
      </c>
      <c r="D196" s="191" t="s">
        <v>117</v>
      </c>
      <c r="E196" s="192" t="s">
        <v>444</v>
      </c>
      <c r="F196" s="193" t="s">
        <v>445</v>
      </c>
      <c r="G196" s="194" t="s">
        <v>277</v>
      </c>
      <c r="H196" s="195">
        <v>100</v>
      </c>
      <c r="I196" s="196"/>
      <c r="J196" s="197">
        <f>ROUND(I196*H196,2)</f>
        <v>0</v>
      </c>
      <c r="K196" s="193" t="s">
        <v>121</v>
      </c>
      <c r="L196" s="60"/>
      <c r="M196" s="198" t="s">
        <v>21</v>
      </c>
      <c r="N196" s="199" t="s">
        <v>40</v>
      </c>
      <c r="O196" s="4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3" t="s">
        <v>133</v>
      </c>
      <c r="AT196" s="23" t="s">
        <v>117</v>
      </c>
      <c r="AU196" s="23" t="s">
        <v>79</v>
      </c>
      <c r="AY196" s="23" t="s">
        <v>114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74</v>
      </c>
      <c r="BK196" s="202">
        <f>ROUND(I196*H196,2)</f>
        <v>0</v>
      </c>
      <c r="BL196" s="23" t="s">
        <v>133</v>
      </c>
      <c r="BM196" s="23" t="s">
        <v>446</v>
      </c>
    </row>
    <row r="197" spans="2:65" s="1" customFormat="1" ht="44.25" customHeight="1">
      <c r="B197" s="40"/>
      <c r="C197" s="191" t="s">
        <v>447</v>
      </c>
      <c r="D197" s="191" t="s">
        <v>117</v>
      </c>
      <c r="E197" s="192" t="s">
        <v>448</v>
      </c>
      <c r="F197" s="193" t="s">
        <v>449</v>
      </c>
      <c r="G197" s="194" t="s">
        <v>277</v>
      </c>
      <c r="H197" s="195">
        <v>32</v>
      </c>
      <c r="I197" s="196"/>
      <c r="J197" s="197">
        <f>ROUND(I197*H197,2)</f>
        <v>0</v>
      </c>
      <c r="K197" s="193" t="s">
        <v>121</v>
      </c>
      <c r="L197" s="60"/>
      <c r="M197" s="198" t="s">
        <v>21</v>
      </c>
      <c r="N197" s="199" t="s">
        <v>40</v>
      </c>
      <c r="O197" s="41"/>
      <c r="P197" s="200">
        <f>O197*H197</f>
        <v>0</v>
      </c>
      <c r="Q197" s="200">
        <v>0</v>
      </c>
      <c r="R197" s="200">
        <f>Q197*H197</f>
        <v>0</v>
      </c>
      <c r="S197" s="200">
        <v>0.98</v>
      </c>
      <c r="T197" s="201">
        <f>S197*H197</f>
        <v>31.36</v>
      </c>
      <c r="AR197" s="23" t="s">
        <v>133</v>
      </c>
      <c r="AT197" s="23" t="s">
        <v>117</v>
      </c>
      <c r="AU197" s="23" t="s">
        <v>79</v>
      </c>
      <c r="AY197" s="23" t="s">
        <v>114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3" t="s">
        <v>74</v>
      </c>
      <c r="BK197" s="202">
        <f>ROUND(I197*H197,2)</f>
        <v>0</v>
      </c>
      <c r="BL197" s="23" t="s">
        <v>133</v>
      </c>
      <c r="BM197" s="23" t="s">
        <v>450</v>
      </c>
    </row>
    <row r="198" spans="2:65" s="1" customFormat="1" ht="22.5" customHeight="1">
      <c r="B198" s="40"/>
      <c r="C198" s="211" t="s">
        <v>451</v>
      </c>
      <c r="D198" s="211" t="s">
        <v>169</v>
      </c>
      <c r="E198" s="212" t="s">
        <v>452</v>
      </c>
      <c r="F198" s="213" t="s">
        <v>453</v>
      </c>
      <c r="G198" s="214" t="s">
        <v>120</v>
      </c>
      <c r="H198" s="215">
        <v>2</v>
      </c>
      <c r="I198" s="216"/>
      <c r="J198" s="217">
        <f>ROUND(I198*H198,2)</f>
        <v>0</v>
      </c>
      <c r="K198" s="213" t="s">
        <v>121</v>
      </c>
      <c r="L198" s="218"/>
      <c r="M198" s="219" t="s">
        <v>21</v>
      </c>
      <c r="N198" s="220" t="s">
        <v>40</v>
      </c>
      <c r="O198" s="41"/>
      <c r="P198" s="200">
        <f>O198*H198</f>
        <v>0</v>
      </c>
      <c r="Q198" s="200">
        <v>0.002</v>
      </c>
      <c r="R198" s="200">
        <f>Q198*H198</f>
        <v>0.004</v>
      </c>
      <c r="S198" s="200">
        <v>0</v>
      </c>
      <c r="T198" s="201">
        <f>S198*H198</f>
        <v>0</v>
      </c>
      <c r="AR198" s="23" t="s">
        <v>172</v>
      </c>
      <c r="AT198" s="23" t="s">
        <v>169</v>
      </c>
      <c r="AU198" s="23" t="s">
        <v>79</v>
      </c>
      <c r="AY198" s="23" t="s">
        <v>114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74</v>
      </c>
      <c r="BK198" s="202">
        <f>ROUND(I198*H198,2)</f>
        <v>0</v>
      </c>
      <c r="BL198" s="23" t="s">
        <v>133</v>
      </c>
      <c r="BM198" s="23" t="s">
        <v>454</v>
      </c>
    </row>
    <row r="199" spans="2:47" s="1" customFormat="1" ht="27">
      <c r="B199" s="40"/>
      <c r="C199" s="62"/>
      <c r="D199" s="221" t="s">
        <v>153</v>
      </c>
      <c r="E199" s="62"/>
      <c r="F199" s="222" t="s">
        <v>455</v>
      </c>
      <c r="G199" s="62"/>
      <c r="H199" s="62"/>
      <c r="I199" s="161"/>
      <c r="J199" s="62"/>
      <c r="K199" s="62"/>
      <c r="L199" s="60"/>
      <c r="M199" s="210"/>
      <c r="N199" s="41"/>
      <c r="O199" s="41"/>
      <c r="P199" s="41"/>
      <c r="Q199" s="41"/>
      <c r="R199" s="41"/>
      <c r="S199" s="41"/>
      <c r="T199" s="77"/>
      <c r="AT199" s="23" t="s">
        <v>153</v>
      </c>
      <c r="AU199" s="23" t="s">
        <v>79</v>
      </c>
    </row>
    <row r="200" spans="2:65" s="1" customFormat="1" ht="22.5" customHeight="1">
      <c r="B200" s="40"/>
      <c r="C200" s="211" t="s">
        <v>456</v>
      </c>
      <c r="D200" s="211" t="s">
        <v>169</v>
      </c>
      <c r="E200" s="212" t="s">
        <v>457</v>
      </c>
      <c r="F200" s="213" t="s">
        <v>458</v>
      </c>
      <c r="G200" s="214" t="s">
        <v>120</v>
      </c>
      <c r="H200" s="215">
        <v>2</v>
      </c>
      <c r="I200" s="216"/>
      <c r="J200" s="217">
        <f>ROUND(I200*H200,2)</f>
        <v>0</v>
      </c>
      <c r="K200" s="213" t="s">
        <v>121</v>
      </c>
      <c r="L200" s="218"/>
      <c r="M200" s="219" t="s">
        <v>21</v>
      </c>
      <c r="N200" s="220" t="s">
        <v>40</v>
      </c>
      <c r="O200" s="41"/>
      <c r="P200" s="200">
        <f>O200*H200</f>
        <v>0</v>
      </c>
      <c r="Q200" s="200">
        <v>0.0031</v>
      </c>
      <c r="R200" s="200">
        <f>Q200*H200</f>
        <v>0.0062</v>
      </c>
      <c r="S200" s="200">
        <v>0</v>
      </c>
      <c r="T200" s="201">
        <f>S200*H200</f>
        <v>0</v>
      </c>
      <c r="AR200" s="23" t="s">
        <v>172</v>
      </c>
      <c r="AT200" s="23" t="s">
        <v>169</v>
      </c>
      <c r="AU200" s="23" t="s">
        <v>79</v>
      </c>
      <c r="AY200" s="23" t="s">
        <v>114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74</v>
      </c>
      <c r="BK200" s="202">
        <f>ROUND(I200*H200,2)</f>
        <v>0</v>
      </c>
      <c r="BL200" s="23" t="s">
        <v>133</v>
      </c>
      <c r="BM200" s="23" t="s">
        <v>459</v>
      </c>
    </row>
    <row r="201" spans="2:47" s="1" customFormat="1" ht="54">
      <c r="B201" s="40"/>
      <c r="C201" s="62"/>
      <c r="D201" s="221" t="s">
        <v>153</v>
      </c>
      <c r="E201" s="62"/>
      <c r="F201" s="222" t="s">
        <v>460</v>
      </c>
      <c r="G201" s="62"/>
      <c r="H201" s="62"/>
      <c r="I201" s="161"/>
      <c r="J201" s="62"/>
      <c r="K201" s="62"/>
      <c r="L201" s="60"/>
      <c r="M201" s="210"/>
      <c r="N201" s="41"/>
      <c r="O201" s="41"/>
      <c r="P201" s="41"/>
      <c r="Q201" s="41"/>
      <c r="R201" s="41"/>
      <c r="S201" s="41"/>
      <c r="T201" s="77"/>
      <c r="AT201" s="23" t="s">
        <v>153</v>
      </c>
      <c r="AU201" s="23" t="s">
        <v>79</v>
      </c>
    </row>
    <row r="202" spans="2:65" s="1" customFormat="1" ht="22.5" customHeight="1">
      <c r="B202" s="40"/>
      <c r="C202" s="211" t="s">
        <v>461</v>
      </c>
      <c r="D202" s="211" t="s">
        <v>169</v>
      </c>
      <c r="E202" s="212" t="s">
        <v>462</v>
      </c>
      <c r="F202" s="213" t="s">
        <v>463</v>
      </c>
      <c r="G202" s="214" t="s">
        <v>120</v>
      </c>
      <c r="H202" s="215">
        <v>2</v>
      </c>
      <c r="I202" s="216"/>
      <c r="J202" s="217">
        <f>ROUND(I202*H202,2)</f>
        <v>0</v>
      </c>
      <c r="K202" s="213" t="s">
        <v>121</v>
      </c>
      <c r="L202" s="218"/>
      <c r="M202" s="219" t="s">
        <v>21</v>
      </c>
      <c r="N202" s="220" t="s">
        <v>40</v>
      </c>
      <c r="O202" s="41"/>
      <c r="P202" s="200">
        <f>O202*H202</f>
        <v>0</v>
      </c>
      <c r="Q202" s="200">
        <v>0.0021</v>
      </c>
      <c r="R202" s="200">
        <f>Q202*H202</f>
        <v>0.0042</v>
      </c>
      <c r="S202" s="200">
        <v>0</v>
      </c>
      <c r="T202" s="201">
        <f>S202*H202</f>
        <v>0</v>
      </c>
      <c r="AR202" s="23" t="s">
        <v>172</v>
      </c>
      <c r="AT202" s="23" t="s">
        <v>169</v>
      </c>
      <c r="AU202" s="23" t="s">
        <v>79</v>
      </c>
      <c r="AY202" s="23" t="s">
        <v>114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3" t="s">
        <v>74</v>
      </c>
      <c r="BK202" s="202">
        <f>ROUND(I202*H202,2)</f>
        <v>0</v>
      </c>
      <c r="BL202" s="23" t="s">
        <v>133</v>
      </c>
      <c r="BM202" s="23" t="s">
        <v>464</v>
      </c>
    </row>
    <row r="203" spans="2:47" s="1" customFormat="1" ht="27">
      <c r="B203" s="40"/>
      <c r="C203" s="62"/>
      <c r="D203" s="208" t="s">
        <v>153</v>
      </c>
      <c r="E203" s="62"/>
      <c r="F203" s="209" t="s">
        <v>465</v>
      </c>
      <c r="G203" s="62"/>
      <c r="H203" s="62"/>
      <c r="I203" s="161"/>
      <c r="J203" s="62"/>
      <c r="K203" s="62"/>
      <c r="L203" s="60"/>
      <c r="M203" s="210"/>
      <c r="N203" s="41"/>
      <c r="O203" s="41"/>
      <c r="P203" s="41"/>
      <c r="Q203" s="41"/>
      <c r="R203" s="41"/>
      <c r="S203" s="41"/>
      <c r="T203" s="77"/>
      <c r="AT203" s="23" t="s">
        <v>153</v>
      </c>
      <c r="AU203" s="23" t="s">
        <v>79</v>
      </c>
    </row>
    <row r="204" spans="2:63" s="10" customFormat="1" ht="29.85" customHeight="1">
      <c r="B204" s="174"/>
      <c r="C204" s="175"/>
      <c r="D204" s="188" t="s">
        <v>68</v>
      </c>
      <c r="E204" s="189" t="s">
        <v>466</v>
      </c>
      <c r="F204" s="189" t="s">
        <v>467</v>
      </c>
      <c r="G204" s="175"/>
      <c r="H204" s="175"/>
      <c r="I204" s="178"/>
      <c r="J204" s="190">
        <f>BK204</f>
        <v>0</v>
      </c>
      <c r="K204" s="175"/>
      <c r="L204" s="180"/>
      <c r="M204" s="181"/>
      <c r="N204" s="182"/>
      <c r="O204" s="182"/>
      <c r="P204" s="183">
        <f>SUM(P205:P217)</f>
        <v>0</v>
      </c>
      <c r="Q204" s="182"/>
      <c r="R204" s="183">
        <f>SUM(R205:R217)</f>
        <v>0</v>
      </c>
      <c r="S204" s="182"/>
      <c r="T204" s="184">
        <f>SUM(T205:T217)</f>
        <v>0</v>
      </c>
      <c r="AR204" s="185" t="s">
        <v>74</v>
      </c>
      <c r="AT204" s="186" t="s">
        <v>68</v>
      </c>
      <c r="AU204" s="186" t="s">
        <v>74</v>
      </c>
      <c r="AY204" s="185" t="s">
        <v>114</v>
      </c>
      <c r="BK204" s="187">
        <f>SUM(BK205:BK217)</f>
        <v>0</v>
      </c>
    </row>
    <row r="205" spans="2:65" s="1" customFormat="1" ht="31.5" customHeight="1">
      <c r="B205" s="40"/>
      <c r="C205" s="191" t="s">
        <v>468</v>
      </c>
      <c r="D205" s="191" t="s">
        <v>117</v>
      </c>
      <c r="E205" s="192" t="s">
        <v>469</v>
      </c>
      <c r="F205" s="193" t="s">
        <v>470</v>
      </c>
      <c r="G205" s="194" t="s">
        <v>205</v>
      </c>
      <c r="H205" s="195">
        <v>12.8</v>
      </c>
      <c r="I205" s="196"/>
      <c r="J205" s="197">
        <f>ROUND(I205*H205,2)</f>
        <v>0</v>
      </c>
      <c r="K205" s="193" t="s">
        <v>121</v>
      </c>
      <c r="L205" s="60"/>
      <c r="M205" s="198" t="s">
        <v>21</v>
      </c>
      <c r="N205" s="199" t="s">
        <v>40</v>
      </c>
      <c r="O205" s="4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3" t="s">
        <v>133</v>
      </c>
      <c r="AT205" s="23" t="s">
        <v>117</v>
      </c>
      <c r="AU205" s="23" t="s">
        <v>79</v>
      </c>
      <c r="AY205" s="23" t="s">
        <v>114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74</v>
      </c>
      <c r="BK205" s="202">
        <f>ROUND(I205*H205,2)</f>
        <v>0</v>
      </c>
      <c r="BL205" s="23" t="s">
        <v>133</v>
      </c>
      <c r="BM205" s="23" t="s">
        <v>471</v>
      </c>
    </row>
    <row r="206" spans="2:65" s="1" customFormat="1" ht="31.5" customHeight="1">
      <c r="B206" s="40"/>
      <c r="C206" s="191" t="s">
        <v>472</v>
      </c>
      <c r="D206" s="191" t="s">
        <v>117</v>
      </c>
      <c r="E206" s="192" t="s">
        <v>473</v>
      </c>
      <c r="F206" s="193" t="s">
        <v>474</v>
      </c>
      <c r="G206" s="194" t="s">
        <v>205</v>
      </c>
      <c r="H206" s="195">
        <v>243.2</v>
      </c>
      <c r="I206" s="196"/>
      <c r="J206" s="197">
        <f>ROUND(I206*H206,2)</f>
        <v>0</v>
      </c>
      <c r="K206" s="193" t="s">
        <v>121</v>
      </c>
      <c r="L206" s="60"/>
      <c r="M206" s="198" t="s">
        <v>21</v>
      </c>
      <c r="N206" s="199" t="s">
        <v>40</v>
      </c>
      <c r="O206" s="41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3" t="s">
        <v>133</v>
      </c>
      <c r="AT206" s="23" t="s">
        <v>117</v>
      </c>
      <c r="AU206" s="23" t="s">
        <v>79</v>
      </c>
      <c r="AY206" s="23" t="s">
        <v>114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3" t="s">
        <v>74</v>
      </c>
      <c r="BK206" s="202">
        <f>ROUND(I206*H206,2)</f>
        <v>0</v>
      </c>
      <c r="BL206" s="23" t="s">
        <v>133</v>
      </c>
      <c r="BM206" s="23" t="s">
        <v>475</v>
      </c>
    </row>
    <row r="207" spans="2:47" s="1" customFormat="1" ht="27">
      <c r="B207" s="40"/>
      <c r="C207" s="62"/>
      <c r="D207" s="208" t="s">
        <v>153</v>
      </c>
      <c r="E207" s="62"/>
      <c r="F207" s="209" t="s">
        <v>476</v>
      </c>
      <c r="G207" s="62"/>
      <c r="H207" s="62"/>
      <c r="I207" s="161"/>
      <c r="J207" s="62"/>
      <c r="K207" s="62"/>
      <c r="L207" s="60"/>
      <c r="M207" s="210"/>
      <c r="N207" s="41"/>
      <c r="O207" s="41"/>
      <c r="P207" s="41"/>
      <c r="Q207" s="41"/>
      <c r="R207" s="41"/>
      <c r="S207" s="41"/>
      <c r="T207" s="77"/>
      <c r="AT207" s="23" t="s">
        <v>153</v>
      </c>
      <c r="AU207" s="23" t="s">
        <v>79</v>
      </c>
    </row>
    <row r="208" spans="2:51" s="12" customFormat="1" ht="13.5">
      <c r="B208" s="234"/>
      <c r="C208" s="235"/>
      <c r="D208" s="221" t="s">
        <v>179</v>
      </c>
      <c r="E208" s="235"/>
      <c r="F208" s="257" t="s">
        <v>477</v>
      </c>
      <c r="G208" s="235"/>
      <c r="H208" s="258">
        <v>243.2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179</v>
      </c>
      <c r="AU208" s="244" t="s">
        <v>79</v>
      </c>
      <c r="AV208" s="12" t="s">
        <v>79</v>
      </c>
      <c r="AW208" s="12" t="s">
        <v>6</v>
      </c>
      <c r="AX208" s="12" t="s">
        <v>74</v>
      </c>
      <c r="AY208" s="244" t="s">
        <v>114</v>
      </c>
    </row>
    <row r="209" spans="2:65" s="1" customFormat="1" ht="31.5" customHeight="1">
      <c r="B209" s="40"/>
      <c r="C209" s="191" t="s">
        <v>478</v>
      </c>
      <c r="D209" s="191" t="s">
        <v>117</v>
      </c>
      <c r="E209" s="192" t="s">
        <v>479</v>
      </c>
      <c r="F209" s="193" t="s">
        <v>480</v>
      </c>
      <c r="G209" s="194" t="s">
        <v>205</v>
      </c>
      <c r="H209" s="195">
        <v>87.07</v>
      </c>
      <c r="I209" s="196"/>
      <c r="J209" s="197">
        <f>ROUND(I209*H209,2)</f>
        <v>0</v>
      </c>
      <c r="K209" s="193" t="s">
        <v>121</v>
      </c>
      <c r="L209" s="60"/>
      <c r="M209" s="198" t="s">
        <v>21</v>
      </c>
      <c r="N209" s="199" t="s">
        <v>40</v>
      </c>
      <c r="O209" s="4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3" t="s">
        <v>133</v>
      </c>
      <c r="AT209" s="23" t="s">
        <v>117</v>
      </c>
      <c r="AU209" s="23" t="s">
        <v>79</v>
      </c>
      <c r="AY209" s="23" t="s">
        <v>114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3" t="s">
        <v>74</v>
      </c>
      <c r="BK209" s="202">
        <f>ROUND(I209*H209,2)</f>
        <v>0</v>
      </c>
      <c r="BL209" s="23" t="s">
        <v>133</v>
      </c>
      <c r="BM209" s="23" t="s">
        <v>481</v>
      </c>
    </row>
    <row r="210" spans="2:51" s="12" customFormat="1" ht="13.5">
      <c r="B210" s="234"/>
      <c r="C210" s="235"/>
      <c r="D210" s="221" t="s">
        <v>179</v>
      </c>
      <c r="E210" s="256" t="s">
        <v>21</v>
      </c>
      <c r="F210" s="257" t="s">
        <v>482</v>
      </c>
      <c r="G210" s="235"/>
      <c r="H210" s="258">
        <v>87.07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179</v>
      </c>
      <c r="AU210" s="244" t="s">
        <v>79</v>
      </c>
      <c r="AV210" s="12" t="s">
        <v>79</v>
      </c>
      <c r="AW210" s="12" t="s">
        <v>33</v>
      </c>
      <c r="AX210" s="12" t="s">
        <v>74</v>
      </c>
      <c r="AY210" s="244" t="s">
        <v>114</v>
      </c>
    </row>
    <row r="211" spans="2:65" s="1" customFormat="1" ht="31.5" customHeight="1">
      <c r="B211" s="40"/>
      <c r="C211" s="191" t="s">
        <v>483</v>
      </c>
      <c r="D211" s="191" t="s">
        <v>117</v>
      </c>
      <c r="E211" s="192" t="s">
        <v>484</v>
      </c>
      <c r="F211" s="193" t="s">
        <v>474</v>
      </c>
      <c r="G211" s="194" t="s">
        <v>205</v>
      </c>
      <c r="H211" s="195">
        <v>1654.33</v>
      </c>
      <c r="I211" s="196"/>
      <c r="J211" s="197">
        <f>ROUND(I211*H211,2)</f>
        <v>0</v>
      </c>
      <c r="K211" s="193" t="s">
        <v>121</v>
      </c>
      <c r="L211" s="60"/>
      <c r="M211" s="198" t="s">
        <v>21</v>
      </c>
      <c r="N211" s="199" t="s">
        <v>40</v>
      </c>
      <c r="O211" s="4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3" t="s">
        <v>133</v>
      </c>
      <c r="AT211" s="23" t="s">
        <v>117</v>
      </c>
      <c r="AU211" s="23" t="s">
        <v>79</v>
      </c>
      <c r="AY211" s="23" t="s">
        <v>114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74</v>
      </c>
      <c r="BK211" s="202">
        <f>ROUND(I211*H211,2)</f>
        <v>0</v>
      </c>
      <c r="BL211" s="23" t="s">
        <v>133</v>
      </c>
      <c r="BM211" s="23" t="s">
        <v>485</v>
      </c>
    </row>
    <row r="212" spans="2:47" s="1" customFormat="1" ht="54">
      <c r="B212" s="40"/>
      <c r="C212" s="62"/>
      <c r="D212" s="208" t="s">
        <v>153</v>
      </c>
      <c r="E212" s="62"/>
      <c r="F212" s="209" t="s">
        <v>486</v>
      </c>
      <c r="G212" s="62"/>
      <c r="H212" s="62"/>
      <c r="I212" s="161"/>
      <c r="J212" s="62"/>
      <c r="K212" s="62"/>
      <c r="L212" s="60"/>
      <c r="M212" s="210"/>
      <c r="N212" s="41"/>
      <c r="O212" s="41"/>
      <c r="P212" s="41"/>
      <c r="Q212" s="41"/>
      <c r="R212" s="41"/>
      <c r="S212" s="41"/>
      <c r="T212" s="77"/>
      <c r="AT212" s="23" t="s">
        <v>153</v>
      </c>
      <c r="AU212" s="23" t="s">
        <v>79</v>
      </c>
    </row>
    <row r="213" spans="2:51" s="12" customFormat="1" ht="13.5">
      <c r="B213" s="234"/>
      <c r="C213" s="235"/>
      <c r="D213" s="221" t="s">
        <v>179</v>
      </c>
      <c r="E213" s="235"/>
      <c r="F213" s="257" t="s">
        <v>487</v>
      </c>
      <c r="G213" s="235"/>
      <c r="H213" s="258">
        <v>1654.33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179</v>
      </c>
      <c r="AU213" s="244" t="s">
        <v>79</v>
      </c>
      <c r="AV213" s="12" t="s">
        <v>79</v>
      </c>
      <c r="AW213" s="12" t="s">
        <v>6</v>
      </c>
      <c r="AX213" s="12" t="s">
        <v>74</v>
      </c>
      <c r="AY213" s="244" t="s">
        <v>114</v>
      </c>
    </row>
    <row r="214" spans="2:65" s="1" customFormat="1" ht="22.5" customHeight="1">
      <c r="B214" s="40"/>
      <c r="C214" s="191" t="s">
        <v>488</v>
      </c>
      <c r="D214" s="191" t="s">
        <v>117</v>
      </c>
      <c r="E214" s="192" t="s">
        <v>489</v>
      </c>
      <c r="F214" s="193" t="s">
        <v>490</v>
      </c>
      <c r="G214" s="194" t="s">
        <v>205</v>
      </c>
      <c r="H214" s="195">
        <v>55.6</v>
      </c>
      <c r="I214" s="196"/>
      <c r="J214" s="197">
        <f>ROUND(I214*H214,2)</f>
        <v>0</v>
      </c>
      <c r="K214" s="193" t="s">
        <v>121</v>
      </c>
      <c r="L214" s="60"/>
      <c r="M214" s="198" t="s">
        <v>21</v>
      </c>
      <c r="N214" s="199" t="s">
        <v>40</v>
      </c>
      <c r="O214" s="4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3" t="s">
        <v>133</v>
      </c>
      <c r="AT214" s="23" t="s">
        <v>117</v>
      </c>
      <c r="AU214" s="23" t="s">
        <v>79</v>
      </c>
      <c r="AY214" s="23" t="s">
        <v>114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3" t="s">
        <v>74</v>
      </c>
      <c r="BK214" s="202">
        <f>ROUND(I214*H214,2)</f>
        <v>0</v>
      </c>
      <c r="BL214" s="23" t="s">
        <v>133</v>
      </c>
      <c r="BM214" s="23" t="s">
        <v>491</v>
      </c>
    </row>
    <row r="215" spans="2:51" s="12" customFormat="1" ht="13.5">
      <c r="B215" s="234"/>
      <c r="C215" s="235"/>
      <c r="D215" s="221" t="s">
        <v>179</v>
      </c>
      <c r="E215" s="256" t="s">
        <v>21</v>
      </c>
      <c r="F215" s="257" t="s">
        <v>492</v>
      </c>
      <c r="G215" s="235"/>
      <c r="H215" s="258">
        <v>55.6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179</v>
      </c>
      <c r="AU215" s="244" t="s">
        <v>79</v>
      </c>
      <c r="AV215" s="12" t="s">
        <v>79</v>
      </c>
      <c r="AW215" s="12" t="s">
        <v>33</v>
      </c>
      <c r="AX215" s="12" t="s">
        <v>74</v>
      </c>
      <c r="AY215" s="244" t="s">
        <v>114</v>
      </c>
    </row>
    <row r="216" spans="2:65" s="1" customFormat="1" ht="22.5" customHeight="1">
      <c r="B216" s="40"/>
      <c r="C216" s="191" t="s">
        <v>493</v>
      </c>
      <c r="D216" s="191" t="s">
        <v>117</v>
      </c>
      <c r="E216" s="192" t="s">
        <v>494</v>
      </c>
      <c r="F216" s="193" t="s">
        <v>495</v>
      </c>
      <c r="G216" s="194" t="s">
        <v>205</v>
      </c>
      <c r="H216" s="195">
        <v>44.3</v>
      </c>
      <c r="I216" s="196"/>
      <c r="J216" s="197">
        <f>ROUND(I216*H216,2)</f>
        <v>0</v>
      </c>
      <c r="K216" s="193" t="s">
        <v>121</v>
      </c>
      <c r="L216" s="60"/>
      <c r="M216" s="198" t="s">
        <v>21</v>
      </c>
      <c r="N216" s="199" t="s">
        <v>40</v>
      </c>
      <c r="O216" s="4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AR216" s="23" t="s">
        <v>133</v>
      </c>
      <c r="AT216" s="23" t="s">
        <v>117</v>
      </c>
      <c r="AU216" s="23" t="s">
        <v>79</v>
      </c>
      <c r="AY216" s="23" t="s">
        <v>114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3" t="s">
        <v>74</v>
      </c>
      <c r="BK216" s="202">
        <f>ROUND(I216*H216,2)</f>
        <v>0</v>
      </c>
      <c r="BL216" s="23" t="s">
        <v>133</v>
      </c>
      <c r="BM216" s="23" t="s">
        <v>496</v>
      </c>
    </row>
    <row r="217" spans="2:51" s="12" customFormat="1" ht="13.5">
      <c r="B217" s="234"/>
      <c r="C217" s="235"/>
      <c r="D217" s="208" t="s">
        <v>179</v>
      </c>
      <c r="E217" s="236" t="s">
        <v>21</v>
      </c>
      <c r="F217" s="237" t="s">
        <v>497</v>
      </c>
      <c r="G217" s="235"/>
      <c r="H217" s="238">
        <v>44.3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179</v>
      </c>
      <c r="AU217" s="244" t="s">
        <v>79</v>
      </c>
      <c r="AV217" s="12" t="s">
        <v>79</v>
      </c>
      <c r="AW217" s="12" t="s">
        <v>33</v>
      </c>
      <c r="AX217" s="12" t="s">
        <v>74</v>
      </c>
      <c r="AY217" s="244" t="s">
        <v>114</v>
      </c>
    </row>
    <row r="218" spans="2:63" s="10" customFormat="1" ht="29.85" customHeight="1">
      <c r="B218" s="174"/>
      <c r="C218" s="175"/>
      <c r="D218" s="188" t="s">
        <v>68</v>
      </c>
      <c r="E218" s="189" t="s">
        <v>498</v>
      </c>
      <c r="F218" s="189" t="s">
        <v>499</v>
      </c>
      <c r="G218" s="175"/>
      <c r="H218" s="175"/>
      <c r="I218" s="178"/>
      <c r="J218" s="190">
        <f>BK218</f>
        <v>0</v>
      </c>
      <c r="K218" s="175"/>
      <c r="L218" s="180"/>
      <c r="M218" s="181"/>
      <c r="N218" s="182"/>
      <c r="O218" s="182"/>
      <c r="P218" s="183">
        <f>P219</f>
        <v>0</v>
      </c>
      <c r="Q218" s="182"/>
      <c r="R218" s="183">
        <f>R219</f>
        <v>0</v>
      </c>
      <c r="S218" s="182"/>
      <c r="T218" s="184">
        <f>T219</f>
        <v>0</v>
      </c>
      <c r="AR218" s="185" t="s">
        <v>74</v>
      </c>
      <c r="AT218" s="186" t="s">
        <v>68</v>
      </c>
      <c r="AU218" s="186" t="s">
        <v>74</v>
      </c>
      <c r="AY218" s="185" t="s">
        <v>114</v>
      </c>
      <c r="BK218" s="187">
        <f>BK219</f>
        <v>0</v>
      </c>
    </row>
    <row r="219" spans="2:65" s="1" customFormat="1" ht="31.5" customHeight="1">
      <c r="B219" s="40"/>
      <c r="C219" s="191" t="s">
        <v>500</v>
      </c>
      <c r="D219" s="191" t="s">
        <v>117</v>
      </c>
      <c r="E219" s="192" t="s">
        <v>501</v>
      </c>
      <c r="F219" s="193" t="s">
        <v>502</v>
      </c>
      <c r="G219" s="194" t="s">
        <v>205</v>
      </c>
      <c r="H219" s="195">
        <v>92.981</v>
      </c>
      <c r="I219" s="196"/>
      <c r="J219" s="197">
        <f>ROUND(I219*H219,2)</f>
        <v>0</v>
      </c>
      <c r="K219" s="193" t="s">
        <v>121</v>
      </c>
      <c r="L219" s="60"/>
      <c r="M219" s="198" t="s">
        <v>21</v>
      </c>
      <c r="N219" s="203" t="s">
        <v>40</v>
      </c>
      <c r="O219" s="204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AR219" s="23" t="s">
        <v>133</v>
      </c>
      <c r="AT219" s="23" t="s">
        <v>117</v>
      </c>
      <c r="AU219" s="23" t="s">
        <v>79</v>
      </c>
      <c r="AY219" s="23" t="s">
        <v>114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3" t="s">
        <v>74</v>
      </c>
      <c r="BK219" s="202">
        <f>ROUND(I219*H219,2)</f>
        <v>0</v>
      </c>
      <c r="BL219" s="23" t="s">
        <v>133</v>
      </c>
      <c r="BM219" s="23" t="s">
        <v>503</v>
      </c>
    </row>
    <row r="220" spans="2:12" s="1" customFormat="1" ht="6.95" customHeight="1">
      <c r="B220" s="55"/>
      <c r="C220" s="56"/>
      <c r="D220" s="56"/>
      <c r="E220" s="56"/>
      <c r="F220" s="56"/>
      <c r="G220" s="56"/>
      <c r="H220" s="56"/>
      <c r="I220" s="137"/>
      <c r="J220" s="56"/>
      <c r="K220" s="56"/>
      <c r="L220" s="60"/>
    </row>
  </sheetData>
  <sheetProtection algorithmName="SHA-512" hashValue="Rut5JeHgO6qAWkbB2miAd0aCWSecZWZ7DvxuDgIrReMu5ZpSt4TmemNbrBHoBHEO3ATRqSZPTLmZreQYvhlnnQ==" saltValue="kvAnLoy/Wya4FQUDI9CUIQ==" spinCount="100000" sheet="1" objects="1" scenarios="1" formatCells="0" formatColumns="0" formatRows="0" sort="0" autoFilter="0"/>
  <autoFilter ref="C84:K219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83</v>
      </c>
      <c r="G1" s="381" t="s">
        <v>84</v>
      </c>
      <c r="H1" s="381"/>
      <c r="I1" s="113"/>
      <c r="J1" s="112" t="s">
        <v>85</v>
      </c>
      <c r="K1" s="111" t="s">
        <v>86</v>
      </c>
      <c r="L1" s="112" t="s">
        <v>87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84" t="str">
        <f>'Rekapitulace stavby'!K6</f>
        <v>CHRÁST - DOLANSKÁ ULICE (SILNICE II/180) VÁŽNÉ MÍSTO NÁKLADNÍCH VOZIDEL</v>
      </c>
      <c r="F7" s="385"/>
      <c r="G7" s="385"/>
      <c r="H7" s="385"/>
      <c r="I7" s="115"/>
      <c r="J7" s="28"/>
      <c r="K7" s="30"/>
    </row>
    <row r="8" spans="2:11" s="1" customFormat="1" ht="15">
      <c r="B8" s="40"/>
      <c r="C8" s="41"/>
      <c r="D8" s="36" t="s">
        <v>138</v>
      </c>
      <c r="E8" s="41"/>
      <c r="F8" s="41"/>
      <c r="G8" s="41"/>
      <c r="H8" s="41"/>
      <c r="I8" s="116"/>
      <c r="J8" s="41"/>
      <c r="K8" s="44"/>
    </row>
    <row r="9" spans="2:11" s="1" customFormat="1" ht="36.95" customHeight="1">
      <c r="B9" s="40"/>
      <c r="C9" s="41"/>
      <c r="D9" s="41"/>
      <c r="E9" s="378" t="s">
        <v>504</v>
      </c>
      <c r="F9" s="379"/>
      <c r="G9" s="379"/>
      <c r="H9" s="379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7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7" t="s">
        <v>25</v>
      </c>
      <c r="J12" s="118" t="str">
        <f>'Rekapitulace stavby'!AN8</f>
        <v>27.3.2017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7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7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7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7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7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6"/>
      <c r="J23" s="41"/>
      <c r="K23" s="44"/>
    </row>
    <row r="24" spans="2:11" s="6" customFormat="1" ht="22.5" customHeight="1">
      <c r="B24" s="119"/>
      <c r="C24" s="120"/>
      <c r="D24" s="120"/>
      <c r="E24" s="374" t="s">
        <v>21</v>
      </c>
      <c r="F24" s="374"/>
      <c r="G24" s="374"/>
      <c r="H24" s="374"/>
      <c r="I24" s="121"/>
      <c r="J24" s="120"/>
      <c r="K24" s="12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3"/>
      <c r="J26" s="84"/>
      <c r="K26" s="124"/>
    </row>
    <row r="27" spans="2:11" s="1" customFormat="1" ht="25.35" customHeight="1">
      <c r="B27" s="40"/>
      <c r="C27" s="41"/>
      <c r="D27" s="125" t="s">
        <v>35</v>
      </c>
      <c r="E27" s="41"/>
      <c r="F27" s="41"/>
      <c r="G27" s="41"/>
      <c r="H27" s="41"/>
      <c r="I27" s="116"/>
      <c r="J27" s="126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3"/>
      <c r="J28" s="84"/>
      <c r="K28" s="124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7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8">
        <f>ROUND(SUM(BE83:BE143),2)</f>
        <v>0</v>
      </c>
      <c r="G30" s="41"/>
      <c r="H30" s="41"/>
      <c r="I30" s="129">
        <v>0.21</v>
      </c>
      <c r="J30" s="128">
        <f>ROUND(ROUND((SUM(BE83:BE143)),2)*I30,2)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8">
        <f>ROUND(SUM(BF83:BF143),2)</f>
        <v>0</v>
      </c>
      <c r="G31" s="41"/>
      <c r="H31" s="41"/>
      <c r="I31" s="129">
        <v>0.15</v>
      </c>
      <c r="J31" s="128">
        <f>ROUND(ROUND((SUM(BF83:BF143)),2)*I31,2)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8">
        <f>ROUND(SUM(BG83:BG143),2)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8">
        <f>ROUND(SUM(BH83:BH143),2)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8">
        <f>ROUND(SUM(BI83:BI143),2)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5.35" customHeight="1">
      <c r="B36" s="40"/>
      <c r="C36" s="130"/>
      <c r="D36" s="131" t="s">
        <v>45</v>
      </c>
      <c r="E36" s="78"/>
      <c r="F36" s="78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7"/>
      <c r="J37" s="56"/>
      <c r="K37" s="57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84" t="str">
        <f>E7</f>
        <v>CHRÁST - DOLANSKÁ ULICE (SILNICE II/180) VÁŽNÉ MÍSTO NÁKLADNÍCH VOZIDEL</v>
      </c>
      <c r="F45" s="385"/>
      <c r="G45" s="385"/>
      <c r="H45" s="385"/>
      <c r="I45" s="116"/>
      <c r="J45" s="41"/>
      <c r="K45" s="44"/>
    </row>
    <row r="46" spans="2:11" s="1" customFormat="1" ht="14.45" customHeight="1">
      <c r="B46" s="40"/>
      <c r="C46" s="36" t="s">
        <v>138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02 - ZATRUBNĚNÍ</v>
      </c>
      <c r="F47" s="379"/>
      <c r="G47" s="379"/>
      <c r="H47" s="379"/>
      <c r="I47" s="11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7" t="s">
        <v>25</v>
      </c>
      <c r="J49" s="118" t="str">
        <f>IF(J12="","",J12)</f>
        <v>27.3.2017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7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42" t="s">
        <v>90</v>
      </c>
      <c r="D54" s="130"/>
      <c r="E54" s="130"/>
      <c r="F54" s="130"/>
      <c r="G54" s="130"/>
      <c r="H54" s="130"/>
      <c r="I54" s="143"/>
      <c r="J54" s="144" t="s">
        <v>91</v>
      </c>
      <c r="K54" s="145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6" t="s">
        <v>92</v>
      </c>
      <c r="D56" s="41"/>
      <c r="E56" s="41"/>
      <c r="F56" s="41"/>
      <c r="G56" s="41"/>
      <c r="H56" s="41"/>
      <c r="I56" s="116"/>
      <c r="J56" s="126">
        <f>J83</f>
        <v>0</v>
      </c>
      <c r="K56" s="44"/>
      <c r="AU56" s="23" t="s">
        <v>93</v>
      </c>
    </row>
    <row r="57" spans="2:11" s="7" customFormat="1" ht="24.95" customHeight="1">
      <c r="B57" s="147"/>
      <c r="C57" s="148"/>
      <c r="D57" s="149" t="s">
        <v>140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141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143</v>
      </c>
      <c r="E59" s="157"/>
      <c r="F59" s="157"/>
      <c r="G59" s="157"/>
      <c r="H59" s="157"/>
      <c r="I59" s="158"/>
      <c r="J59" s="159">
        <f>J103</f>
        <v>0</v>
      </c>
      <c r="K59" s="160"/>
    </row>
    <row r="60" spans="2:11" s="8" customFormat="1" ht="19.9" customHeight="1">
      <c r="B60" s="154"/>
      <c r="C60" s="155"/>
      <c r="D60" s="156" t="s">
        <v>144</v>
      </c>
      <c r="E60" s="157"/>
      <c r="F60" s="157"/>
      <c r="G60" s="157"/>
      <c r="H60" s="157"/>
      <c r="I60" s="158"/>
      <c r="J60" s="159">
        <f>J111</f>
        <v>0</v>
      </c>
      <c r="K60" s="160"/>
    </row>
    <row r="61" spans="2:11" s="8" customFormat="1" ht="19.9" customHeight="1">
      <c r="B61" s="154"/>
      <c r="C61" s="155"/>
      <c r="D61" s="156" t="s">
        <v>145</v>
      </c>
      <c r="E61" s="157"/>
      <c r="F61" s="157"/>
      <c r="G61" s="157"/>
      <c r="H61" s="157"/>
      <c r="I61" s="158"/>
      <c r="J61" s="159">
        <f>J114</f>
        <v>0</v>
      </c>
      <c r="K61" s="160"/>
    </row>
    <row r="62" spans="2:11" s="8" customFormat="1" ht="19.9" customHeight="1">
      <c r="B62" s="154"/>
      <c r="C62" s="155"/>
      <c r="D62" s="156" t="s">
        <v>146</v>
      </c>
      <c r="E62" s="157"/>
      <c r="F62" s="157"/>
      <c r="G62" s="157"/>
      <c r="H62" s="157"/>
      <c r="I62" s="158"/>
      <c r="J62" s="159">
        <f>J137</f>
        <v>0</v>
      </c>
      <c r="K62" s="160"/>
    </row>
    <row r="63" spans="2:11" s="8" customFormat="1" ht="19.9" customHeight="1">
      <c r="B63" s="154"/>
      <c r="C63" s="155"/>
      <c r="D63" s="156" t="s">
        <v>148</v>
      </c>
      <c r="E63" s="157"/>
      <c r="F63" s="157"/>
      <c r="G63" s="157"/>
      <c r="H63" s="157"/>
      <c r="I63" s="158"/>
      <c r="J63" s="159">
        <f>J142</f>
        <v>0</v>
      </c>
      <c r="K63" s="160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6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7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0"/>
      <c r="J69" s="59"/>
      <c r="K69" s="59"/>
      <c r="L69" s="60"/>
    </row>
    <row r="70" spans="2:12" s="1" customFormat="1" ht="36.95" customHeight="1">
      <c r="B70" s="40"/>
      <c r="C70" s="61" t="s">
        <v>97</v>
      </c>
      <c r="D70" s="62"/>
      <c r="E70" s="62"/>
      <c r="F70" s="62"/>
      <c r="G70" s="62"/>
      <c r="H70" s="62"/>
      <c r="I70" s="161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1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1"/>
      <c r="J72" s="62"/>
      <c r="K72" s="62"/>
      <c r="L72" s="60"/>
    </row>
    <row r="73" spans="2:12" s="1" customFormat="1" ht="22.5" customHeight="1">
      <c r="B73" s="40"/>
      <c r="C73" s="62"/>
      <c r="D73" s="62"/>
      <c r="E73" s="382" t="str">
        <f>E7</f>
        <v>CHRÁST - DOLANSKÁ ULICE (SILNICE II/180) VÁŽNÉ MÍSTO NÁKLADNÍCH VOZIDEL</v>
      </c>
      <c r="F73" s="383"/>
      <c r="G73" s="383"/>
      <c r="H73" s="383"/>
      <c r="I73" s="161"/>
      <c r="J73" s="62"/>
      <c r="K73" s="62"/>
      <c r="L73" s="60"/>
    </row>
    <row r="74" spans="2:12" s="1" customFormat="1" ht="14.45" customHeight="1">
      <c r="B74" s="40"/>
      <c r="C74" s="64" t="s">
        <v>138</v>
      </c>
      <c r="D74" s="62"/>
      <c r="E74" s="62"/>
      <c r="F74" s="62"/>
      <c r="G74" s="62"/>
      <c r="H74" s="62"/>
      <c r="I74" s="161"/>
      <c r="J74" s="62"/>
      <c r="K74" s="62"/>
      <c r="L74" s="60"/>
    </row>
    <row r="75" spans="2:12" s="1" customFormat="1" ht="23.25" customHeight="1">
      <c r="B75" s="40"/>
      <c r="C75" s="62"/>
      <c r="D75" s="62"/>
      <c r="E75" s="346" t="str">
        <f>E9</f>
        <v>02 - ZATRUBNĚNÍ</v>
      </c>
      <c r="F75" s="380"/>
      <c r="G75" s="380"/>
      <c r="H75" s="380"/>
      <c r="I75" s="161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1"/>
      <c r="J76" s="62"/>
      <c r="K76" s="62"/>
      <c r="L76" s="60"/>
    </row>
    <row r="77" spans="2:12" s="1" customFormat="1" ht="18" customHeight="1">
      <c r="B77" s="40"/>
      <c r="C77" s="64" t="s">
        <v>23</v>
      </c>
      <c r="D77" s="62"/>
      <c r="E77" s="62"/>
      <c r="F77" s="162" t="str">
        <f>F12</f>
        <v xml:space="preserve"> </v>
      </c>
      <c r="G77" s="62"/>
      <c r="H77" s="62"/>
      <c r="I77" s="163" t="s">
        <v>25</v>
      </c>
      <c r="J77" s="72" t="str">
        <f>IF(J12="","",J12)</f>
        <v>27.3.2017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1"/>
      <c r="J78" s="62"/>
      <c r="K78" s="62"/>
      <c r="L78" s="60"/>
    </row>
    <row r="79" spans="2:12" s="1" customFormat="1" ht="15">
      <c r="B79" s="40"/>
      <c r="C79" s="64" t="s">
        <v>27</v>
      </c>
      <c r="D79" s="62"/>
      <c r="E79" s="62"/>
      <c r="F79" s="162" t="str">
        <f>E15</f>
        <v xml:space="preserve"> </v>
      </c>
      <c r="G79" s="62"/>
      <c r="H79" s="62"/>
      <c r="I79" s="163" t="s">
        <v>32</v>
      </c>
      <c r="J79" s="162" t="str">
        <f>E21</f>
        <v xml:space="preserve"> </v>
      </c>
      <c r="K79" s="62"/>
      <c r="L79" s="60"/>
    </row>
    <row r="80" spans="2:12" s="1" customFormat="1" ht="14.45" customHeight="1">
      <c r="B80" s="40"/>
      <c r="C80" s="64" t="s">
        <v>30</v>
      </c>
      <c r="D80" s="62"/>
      <c r="E80" s="62"/>
      <c r="F80" s="162" t="str">
        <f>IF(E18="","",E18)</f>
        <v/>
      </c>
      <c r="G80" s="62"/>
      <c r="H80" s="62"/>
      <c r="I80" s="161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1"/>
      <c r="J81" s="62"/>
      <c r="K81" s="62"/>
      <c r="L81" s="60"/>
    </row>
    <row r="82" spans="2:20" s="9" customFormat="1" ht="29.25" customHeight="1">
      <c r="B82" s="164"/>
      <c r="C82" s="165" t="s">
        <v>98</v>
      </c>
      <c r="D82" s="166" t="s">
        <v>54</v>
      </c>
      <c r="E82" s="166" t="s">
        <v>50</v>
      </c>
      <c r="F82" s="166" t="s">
        <v>99</v>
      </c>
      <c r="G82" s="166" t="s">
        <v>100</v>
      </c>
      <c r="H82" s="166" t="s">
        <v>101</v>
      </c>
      <c r="I82" s="167" t="s">
        <v>102</v>
      </c>
      <c r="J82" s="166" t="s">
        <v>91</v>
      </c>
      <c r="K82" s="168" t="s">
        <v>103</v>
      </c>
      <c r="L82" s="169"/>
      <c r="M82" s="80" t="s">
        <v>104</v>
      </c>
      <c r="N82" s="81" t="s">
        <v>39</v>
      </c>
      <c r="O82" s="81" t="s">
        <v>105</v>
      </c>
      <c r="P82" s="81" t="s">
        <v>106</v>
      </c>
      <c r="Q82" s="81" t="s">
        <v>107</v>
      </c>
      <c r="R82" s="81" t="s">
        <v>108</v>
      </c>
      <c r="S82" s="81" t="s">
        <v>109</v>
      </c>
      <c r="T82" s="82" t="s">
        <v>110</v>
      </c>
    </row>
    <row r="83" spans="2:63" s="1" customFormat="1" ht="29.25" customHeight="1">
      <c r="B83" s="40"/>
      <c r="C83" s="86" t="s">
        <v>92</v>
      </c>
      <c r="D83" s="62"/>
      <c r="E83" s="62"/>
      <c r="F83" s="62"/>
      <c r="G83" s="62"/>
      <c r="H83" s="62"/>
      <c r="I83" s="161"/>
      <c r="J83" s="170">
        <f>BK83</f>
        <v>0</v>
      </c>
      <c r="K83" s="62"/>
      <c r="L83" s="60"/>
      <c r="M83" s="83"/>
      <c r="N83" s="84"/>
      <c r="O83" s="84"/>
      <c r="P83" s="171">
        <f>P84</f>
        <v>0</v>
      </c>
      <c r="Q83" s="84"/>
      <c r="R83" s="171">
        <f>R84</f>
        <v>210.90974576000002</v>
      </c>
      <c r="S83" s="84"/>
      <c r="T83" s="172">
        <f>T84</f>
        <v>0</v>
      </c>
      <c r="AT83" s="23" t="s">
        <v>68</v>
      </c>
      <c r="AU83" s="23" t="s">
        <v>93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68</v>
      </c>
      <c r="E84" s="177" t="s">
        <v>155</v>
      </c>
      <c r="F84" s="177" t="s">
        <v>156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P85+P103+P111+P114+P137+P142</f>
        <v>0</v>
      </c>
      <c r="Q84" s="182"/>
      <c r="R84" s="183">
        <f>R85+R103+R111+R114+R137+R142</f>
        <v>210.90974576000002</v>
      </c>
      <c r="S84" s="182"/>
      <c r="T84" s="184">
        <f>T85+T103+T111+T114+T137+T142</f>
        <v>0</v>
      </c>
      <c r="AR84" s="185" t="s">
        <v>74</v>
      </c>
      <c r="AT84" s="186" t="s">
        <v>68</v>
      </c>
      <c r="AU84" s="186" t="s">
        <v>69</v>
      </c>
      <c r="AY84" s="185" t="s">
        <v>114</v>
      </c>
      <c r="BK84" s="187">
        <f>BK85+BK103+BK111+BK114+BK137+BK142</f>
        <v>0</v>
      </c>
    </row>
    <row r="85" spans="2:63" s="10" customFormat="1" ht="19.9" customHeight="1">
      <c r="B85" s="174"/>
      <c r="C85" s="175"/>
      <c r="D85" s="188" t="s">
        <v>68</v>
      </c>
      <c r="E85" s="189" t="s">
        <v>74</v>
      </c>
      <c r="F85" s="189" t="s">
        <v>157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SUM(P86:P102)</f>
        <v>0</v>
      </c>
      <c r="Q85" s="182"/>
      <c r="R85" s="183">
        <f>SUM(R86:R102)</f>
        <v>128.91718</v>
      </c>
      <c r="S85" s="182"/>
      <c r="T85" s="184">
        <f>SUM(T86:T102)</f>
        <v>0</v>
      </c>
      <c r="AR85" s="185" t="s">
        <v>74</v>
      </c>
      <c r="AT85" s="186" t="s">
        <v>68</v>
      </c>
      <c r="AU85" s="186" t="s">
        <v>74</v>
      </c>
      <c r="AY85" s="185" t="s">
        <v>114</v>
      </c>
      <c r="BK85" s="187">
        <f>SUM(BK86:BK102)</f>
        <v>0</v>
      </c>
    </row>
    <row r="86" spans="2:65" s="1" customFormat="1" ht="31.5" customHeight="1">
      <c r="B86" s="40"/>
      <c r="C86" s="191" t="s">
        <v>74</v>
      </c>
      <c r="D86" s="191" t="s">
        <v>117</v>
      </c>
      <c r="E86" s="192" t="s">
        <v>505</v>
      </c>
      <c r="F86" s="193" t="s">
        <v>506</v>
      </c>
      <c r="G86" s="194" t="s">
        <v>160</v>
      </c>
      <c r="H86" s="195">
        <v>171</v>
      </c>
      <c r="I86" s="196"/>
      <c r="J86" s="197">
        <f>ROUND(I86*H86,2)</f>
        <v>0</v>
      </c>
      <c r="K86" s="193" t="s">
        <v>121</v>
      </c>
      <c r="L86" s="60"/>
      <c r="M86" s="198" t="s">
        <v>21</v>
      </c>
      <c r="N86" s="199" t="s">
        <v>40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133</v>
      </c>
      <c r="AT86" s="23" t="s">
        <v>117</v>
      </c>
      <c r="AU86" s="23" t="s">
        <v>79</v>
      </c>
      <c r="AY86" s="23" t="s">
        <v>114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74</v>
      </c>
      <c r="BK86" s="202">
        <f>ROUND(I86*H86,2)</f>
        <v>0</v>
      </c>
      <c r="BL86" s="23" t="s">
        <v>133</v>
      </c>
      <c r="BM86" s="23" t="s">
        <v>507</v>
      </c>
    </row>
    <row r="87" spans="2:51" s="12" customFormat="1" ht="13.5">
      <c r="B87" s="234"/>
      <c r="C87" s="235"/>
      <c r="D87" s="221" t="s">
        <v>179</v>
      </c>
      <c r="E87" s="256" t="s">
        <v>21</v>
      </c>
      <c r="F87" s="257" t="s">
        <v>508</v>
      </c>
      <c r="G87" s="235"/>
      <c r="H87" s="258">
        <v>171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AT87" s="244" t="s">
        <v>179</v>
      </c>
      <c r="AU87" s="244" t="s">
        <v>79</v>
      </c>
      <c r="AV87" s="12" t="s">
        <v>79</v>
      </c>
      <c r="AW87" s="12" t="s">
        <v>33</v>
      </c>
      <c r="AX87" s="12" t="s">
        <v>74</v>
      </c>
      <c r="AY87" s="244" t="s">
        <v>114</v>
      </c>
    </row>
    <row r="88" spans="2:65" s="1" customFormat="1" ht="31.5" customHeight="1">
      <c r="B88" s="40"/>
      <c r="C88" s="191" t="s">
        <v>79</v>
      </c>
      <c r="D88" s="191" t="s">
        <v>117</v>
      </c>
      <c r="E88" s="192" t="s">
        <v>509</v>
      </c>
      <c r="F88" s="193" t="s">
        <v>510</v>
      </c>
      <c r="G88" s="194" t="s">
        <v>164</v>
      </c>
      <c r="H88" s="195">
        <v>139.5</v>
      </c>
      <c r="I88" s="196"/>
      <c r="J88" s="197">
        <f>ROUND(I88*H88,2)</f>
        <v>0</v>
      </c>
      <c r="K88" s="193" t="s">
        <v>121</v>
      </c>
      <c r="L88" s="60"/>
      <c r="M88" s="198" t="s">
        <v>21</v>
      </c>
      <c r="N88" s="199" t="s">
        <v>40</v>
      </c>
      <c r="O88" s="41"/>
      <c r="P88" s="200">
        <f>O88*H88</f>
        <v>0</v>
      </c>
      <c r="Q88" s="200">
        <v>0.00084</v>
      </c>
      <c r="R88" s="200">
        <f>Q88*H88</f>
        <v>0.11718</v>
      </c>
      <c r="S88" s="200">
        <v>0</v>
      </c>
      <c r="T88" s="201">
        <f>S88*H88</f>
        <v>0</v>
      </c>
      <c r="AR88" s="23" t="s">
        <v>133</v>
      </c>
      <c r="AT88" s="23" t="s">
        <v>117</v>
      </c>
      <c r="AU88" s="23" t="s">
        <v>79</v>
      </c>
      <c r="AY88" s="23" t="s">
        <v>114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74</v>
      </c>
      <c r="BK88" s="202">
        <f>ROUND(I88*H88,2)</f>
        <v>0</v>
      </c>
      <c r="BL88" s="23" t="s">
        <v>133</v>
      </c>
      <c r="BM88" s="23" t="s">
        <v>511</v>
      </c>
    </row>
    <row r="89" spans="2:51" s="12" customFormat="1" ht="13.5">
      <c r="B89" s="234"/>
      <c r="C89" s="235"/>
      <c r="D89" s="221" t="s">
        <v>179</v>
      </c>
      <c r="E89" s="256" t="s">
        <v>21</v>
      </c>
      <c r="F89" s="257" t="s">
        <v>512</v>
      </c>
      <c r="G89" s="235"/>
      <c r="H89" s="258">
        <v>139.5</v>
      </c>
      <c r="I89" s="239"/>
      <c r="J89" s="235"/>
      <c r="K89" s="235"/>
      <c r="L89" s="240"/>
      <c r="M89" s="241"/>
      <c r="N89" s="242"/>
      <c r="O89" s="242"/>
      <c r="P89" s="242"/>
      <c r="Q89" s="242"/>
      <c r="R89" s="242"/>
      <c r="S89" s="242"/>
      <c r="T89" s="243"/>
      <c r="AT89" s="244" t="s">
        <v>179</v>
      </c>
      <c r="AU89" s="244" t="s">
        <v>79</v>
      </c>
      <c r="AV89" s="12" t="s">
        <v>79</v>
      </c>
      <c r="AW89" s="12" t="s">
        <v>33</v>
      </c>
      <c r="AX89" s="12" t="s">
        <v>74</v>
      </c>
      <c r="AY89" s="244" t="s">
        <v>114</v>
      </c>
    </row>
    <row r="90" spans="2:65" s="1" customFormat="1" ht="31.5" customHeight="1">
      <c r="B90" s="40"/>
      <c r="C90" s="191" t="s">
        <v>127</v>
      </c>
      <c r="D90" s="191" t="s">
        <v>117</v>
      </c>
      <c r="E90" s="192" t="s">
        <v>513</v>
      </c>
      <c r="F90" s="193" t="s">
        <v>514</v>
      </c>
      <c r="G90" s="194" t="s">
        <v>164</v>
      </c>
      <c r="H90" s="195">
        <v>139.5</v>
      </c>
      <c r="I90" s="196"/>
      <c r="J90" s="197">
        <f>ROUND(I90*H90,2)</f>
        <v>0</v>
      </c>
      <c r="K90" s="193" t="s">
        <v>121</v>
      </c>
      <c r="L90" s="60"/>
      <c r="M90" s="198" t="s">
        <v>21</v>
      </c>
      <c r="N90" s="199" t="s">
        <v>40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133</v>
      </c>
      <c r="AT90" s="23" t="s">
        <v>117</v>
      </c>
      <c r="AU90" s="23" t="s">
        <v>79</v>
      </c>
      <c r="AY90" s="23" t="s">
        <v>114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74</v>
      </c>
      <c r="BK90" s="202">
        <f>ROUND(I90*H90,2)</f>
        <v>0</v>
      </c>
      <c r="BL90" s="23" t="s">
        <v>133</v>
      </c>
      <c r="BM90" s="23" t="s">
        <v>515</v>
      </c>
    </row>
    <row r="91" spans="2:65" s="1" customFormat="1" ht="44.25" customHeight="1">
      <c r="B91" s="40"/>
      <c r="C91" s="191" t="s">
        <v>133</v>
      </c>
      <c r="D91" s="191" t="s">
        <v>117</v>
      </c>
      <c r="E91" s="192" t="s">
        <v>192</v>
      </c>
      <c r="F91" s="193" t="s">
        <v>193</v>
      </c>
      <c r="G91" s="194" t="s">
        <v>160</v>
      </c>
      <c r="H91" s="195">
        <v>60</v>
      </c>
      <c r="I91" s="196"/>
      <c r="J91" s="197">
        <f>ROUND(I91*H91,2)</f>
        <v>0</v>
      </c>
      <c r="K91" s="193" t="s">
        <v>121</v>
      </c>
      <c r="L91" s="60"/>
      <c r="M91" s="198" t="s">
        <v>21</v>
      </c>
      <c r="N91" s="199" t="s">
        <v>40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133</v>
      </c>
      <c r="AT91" s="23" t="s">
        <v>117</v>
      </c>
      <c r="AU91" s="23" t="s">
        <v>79</v>
      </c>
      <c r="AY91" s="23" t="s">
        <v>114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74</v>
      </c>
      <c r="BK91" s="202">
        <f>ROUND(I91*H91,2)</f>
        <v>0</v>
      </c>
      <c r="BL91" s="23" t="s">
        <v>133</v>
      </c>
      <c r="BM91" s="23" t="s">
        <v>516</v>
      </c>
    </row>
    <row r="92" spans="2:51" s="12" customFormat="1" ht="13.5">
      <c r="B92" s="234"/>
      <c r="C92" s="235"/>
      <c r="D92" s="221" t="s">
        <v>179</v>
      </c>
      <c r="E92" s="256" t="s">
        <v>21</v>
      </c>
      <c r="F92" s="257" t="s">
        <v>517</v>
      </c>
      <c r="G92" s="235"/>
      <c r="H92" s="258">
        <v>60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179</v>
      </c>
      <c r="AU92" s="244" t="s">
        <v>79</v>
      </c>
      <c r="AV92" s="12" t="s">
        <v>79</v>
      </c>
      <c r="AW92" s="12" t="s">
        <v>33</v>
      </c>
      <c r="AX92" s="12" t="s">
        <v>74</v>
      </c>
      <c r="AY92" s="244" t="s">
        <v>114</v>
      </c>
    </row>
    <row r="93" spans="2:65" s="1" customFormat="1" ht="44.25" customHeight="1">
      <c r="B93" s="40"/>
      <c r="C93" s="191" t="s">
        <v>113</v>
      </c>
      <c r="D93" s="191" t="s">
        <v>117</v>
      </c>
      <c r="E93" s="192" t="s">
        <v>197</v>
      </c>
      <c r="F93" s="193" t="s">
        <v>198</v>
      </c>
      <c r="G93" s="194" t="s">
        <v>160</v>
      </c>
      <c r="H93" s="195">
        <v>60</v>
      </c>
      <c r="I93" s="196"/>
      <c r="J93" s="197">
        <f>ROUND(I93*H93,2)</f>
        <v>0</v>
      </c>
      <c r="K93" s="193" t="s">
        <v>121</v>
      </c>
      <c r="L93" s="60"/>
      <c r="M93" s="198" t="s">
        <v>21</v>
      </c>
      <c r="N93" s="199" t="s">
        <v>40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133</v>
      </c>
      <c r="AT93" s="23" t="s">
        <v>117</v>
      </c>
      <c r="AU93" s="23" t="s">
        <v>79</v>
      </c>
      <c r="AY93" s="23" t="s">
        <v>114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74</v>
      </c>
      <c r="BK93" s="202">
        <f>ROUND(I93*H93,2)</f>
        <v>0</v>
      </c>
      <c r="BL93" s="23" t="s">
        <v>133</v>
      </c>
      <c r="BM93" s="23" t="s">
        <v>518</v>
      </c>
    </row>
    <row r="94" spans="2:65" s="1" customFormat="1" ht="22.5" customHeight="1">
      <c r="B94" s="40"/>
      <c r="C94" s="191" t="s">
        <v>175</v>
      </c>
      <c r="D94" s="191" t="s">
        <v>117</v>
      </c>
      <c r="E94" s="192" t="s">
        <v>203</v>
      </c>
      <c r="F94" s="193" t="s">
        <v>204</v>
      </c>
      <c r="G94" s="194" t="s">
        <v>205</v>
      </c>
      <c r="H94" s="195">
        <v>120</v>
      </c>
      <c r="I94" s="196"/>
      <c r="J94" s="197">
        <f>ROUND(I94*H94,2)</f>
        <v>0</v>
      </c>
      <c r="K94" s="193" t="s">
        <v>121</v>
      </c>
      <c r="L94" s="60"/>
      <c r="M94" s="198" t="s">
        <v>21</v>
      </c>
      <c r="N94" s="199" t="s">
        <v>40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133</v>
      </c>
      <c r="AT94" s="23" t="s">
        <v>117</v>
      </c>
      <c r="AU94" s="23" t="s">
        <v>79</v>
      </c>
      <c r="AY94" s="23" t="s">
        <v>114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74</v>
      </c>
      <c r="BK94" s="202">
        <f>ROUND(I94*H94,2)</f>
        <v>0</v>
      </c>
      <c r="BL94" s="23" t="s">
        <v>133</v>
      </c>
      <c r="BM94" s="23" t="s">
        <v>519</v>
      </c>
    </row>
    <row r="95" spans="2:51" s="12" customFormat="1" ht="13.5">
      <c r="B95" s="234"/>
      <c r="C95" s="235"/>
      <c r="D95" s="221" t="s">
        <v>179</v>
      </c>
      <c r="E95" s="235"/>
      <c r="F95" s="257" t="s">
        <v>520</v>
      </c>
      <c r="G95" s="235"/>
      <c r="H95" s="258">
        <v>120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179</v>
      </c>
      <c r="AU95" s="244" t="s">
        <v>79</v>
      </c>
      <c r="AV95" s="12" t="s">
        <v>79</v>
      </c>
      <c r="AW95" s="12" t="s">
        <v>6</v>
      </c>
      <c r="AX95" s="12" t="s">
        <v>74</v>
      </c>
      <c r="AY95" s="244" t="s">
        <v>114</v>
      </c>
    </row>
    <row r="96" spans="2:65" s="1" customFormat="1" ht="31.5" customHeight="1">
      <c r="B96" s="40"/>
      <c r="C96" s="191" t="s">
        <v>187</v>
      </c>
      <c r="D96" s="191" t="s">
        <v>117</v>
      </c>
      <c r="E96" s="192" t="s">
        <v>209</v>
      </c>
      <c r="F96" s="193" t="s">
        <v>210</v>
      </c>
      <c r="G96" s="194" t="s">
        <v>160</v>
      </c>
      <c r="H96" s="195">
        <v>110.4</v>
      </c>
      <c r="I96" s="196"/>
      <c r="J96" s="197">
        <f>ROUND(I96*H96,2)</f>
        <v>0</v>
      </c>
      <c r="K96" s="193" t="s">
        <v>121</v>
      </c>
      <c r="L96" s="60"/>
      <c r="M96" s="198" t="s">
        <v>21</v>
      </c>
      <c r="N96" s="199" t="s">
        <v>40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133</v>
      </c>
      <c r="AT96" s="23" t="s">
        <v>117</v>
      </c>
      <c r="AU96" s="23" t="s">
        <v>79</v>
      </c>
      <c r="AY96" s="23" t="s">
        <v>114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74</v>
      </c>
      <c r="BK96" s="202">
        <f>ROUND(I96*H96,2)</f>
        <v>0</v>
      </c>
      <c r="BL96" s="23" t="s">
        <v>133</v>
      </c>
      <c r="BM96" s="23" t="s">
        <v>521</v>
      </c>
    </row>
    <row r="97" spans="2:51" s="12" customFormat="1" ht="13.5">
      <c r="B97" s="234"/>
      <c r="C97" s="235"/>
      <c r="D97" s="221" t="s">
        <v>179</v>
      </c>
      <c r="E97" s="256" t="s">
        <v>21</v>
      </c>
      <c r="F97" s="257" t="s">
        <v>522</v>
      </c>
      <c r="G97" s="235"/>
      <c r="H97" s="258">
        <v>110.4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179</v>
      </c>
      <c r="AU97" s="244" t="s">
        <v>79</v>
      </c>
      <c r="AV97" s="12" t="s">
        <v>79</v>
      </c>
      <c r="AW97" s="12" t="s">
        <v>33</v>
      </c>
      <c r="AX97" s="12" t="s">
        <v>74</v>
      </c>
      <c r="AY97" s="244" t="s">
        <v>114</v>
      </c>
    </row>
    <row r="98" spans="2:65" s="1" customFormat="1" ht="44.25" customHeight="1">
      <c r="B98" s="40"/>
      <c r="C98" s="191" t="s">
        <v>172</v>
      </c>
      <c r="D98" s="191" t="s">
        <v>117</v>
      </c>
      <c r="E98" s="192" t="s">
        <v>215</v>
      </c>
      <c r="F98" s="193" t="s">
        <v>216</v>
      </c>
      <c r="G98" s="194" t="s">
        <v>160</v>
      </c>
      <c r="H98" s="195">
        <v>64.4</v>
      </c>
      <c r="I98" s="196"/>
      <c r="J98" s="197">
        <f>ROUND(I98*H98,2)</f>
        <v>0</v>
      </c>
      <c r="K98" s="193" t="s">
        <v>121</v>
      </c>
      <c r="L98" s="60"/>
      <c r="M98" s="198" t="s">
        <v>21</v>
      </c>
      <c r="N98" s="199" t="s">
        <v>40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133</v>
      </c>
      <c r="AT98" s="23" t="s">
        <v>117</v>
      </c>
      <c r="AU98" s="23" t="s">
        <v>79</v>
      </c>
      <c r="AY98" s="23" t="s">
        <v>114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74</v>
      </c>
      <c r="BK98" s="202">
        <f>ROUND(I98*H98,2)</f>
        <v>0</v>
      </c>
      <c r="BL98" s="23" t="s">
        <v>133</v>
      </c>
      <c r="BM98" s="23" t="s">
        <v>523</v>
      </c>
    </row>
    <row r="99" spans="2:51" s="12" customFormat="1" ht="13.5">
      <c r="B99" s="234"/>
      <c r="C99" s="235"/>
      <c r="D99" s="221" t="s">
        <v>179</v>
      </c>
      <c r="E99" s="256" t="s">
        <v>21</v>
      </c>
      <c r="F99" s="257" t="s">
        <v>524</v>
      </c>
      <c r="G99" s="235"/>
      <c r="H99" s="258">
        <v>64.4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179</v>
      </c>
      <c r="AU99" s="244" t="s">
        <v>79</v>
      </c>
      <c r="AV99" s="12" t="s">
        <v>79</v>
      </c>
      <c r="AW99" s="12" t="s">
        <v>33</v>
      </c>
      <c r="AX99" s="12" t="s">
        <v>74</v>
      </c>
      <c r="AY99" s="244" t="s">
        <v>114</v>
      </c>
    </row>
    <row r="100" spans="2:65" s="1" customFormat="1" ht="22.5" customHeight="1">
      <c r="B100" s="40"/>
      <c r="C100" s="211" t="s">
        <v>196</v>
      </c>
      <c r="D100" s="211" t="s">
        <v>169</v>
      </c>
      <c r="E100" s="212" t="s">
        <v>525</v>
      </c>
      <c r="F100" s="213" t="s">
        <v>526</v>
      </c>
      <c r="G100" s="214" t="s">
        <v>205</v>
      </c>
      <c r="H100" s="215">
        <v>128.8</v>
      </c>
      <c r="I100" s="216"/>
      <c r="J100" s="217">
        <f>ROUND(I100*H100,2)</f>
        <v>0</v>
      </c>
      <c r="K100" s="213" t="s">
        <v>121</v>
      </c>
      <c r="L100" s="218"/>
      <c r="M100" s="219" t="s">
        <v>21</v>
      </c>
      <c r="N100" s="220" t="s">
        <v>40</v>
      </c>
      <c r="O100" s="41"/>
      <c r="P100" s="200">
        <f>O100*H100</f>
        <v>0</v>
      </c>
      <c r="Q100" s="200">
        <v>1</v>
      </c>
      <c r="R100" s="200">
        <f>Q100*H100</f>
        <v>128.8</v>
      </c>
      <c r="S100" s="200">
        <v>0</v>
      </c>
      <c r="T100" s="201">
        <f>S100*H100</f>
        <v>0</v>
      </c>
      <c r="AR100" s="23" t="s">
        <v>172</v>
      </c>
      <c r="AT100" s="23" t="s">
        <v>169</v>
      </c>
      <c r="AU100" s="23" t="s">
        <v>79</v>
      </c>
      <c r="AY100" s="23" t="s">
        <v>114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74</v>
      </c>
      <c r="BK100" s="202">
        <f>ROUND(I100*H100,2)</f>
        <v>0</v>
      </c>
      <c r="BL100" s="23" t="s">
        <v>133</v>
      </c>
      <c r="BM100" s="23" t="s">
        <v>527</v>
      </c>
    </row>
    <row r="101" spans="2:51" s="12" customFormat="1" ht="13.5">
      <c r="B101" s="234"/>
      <c r="C101" s="235"/>
      <c r="D101" s="221" t="s">
        <v>179</v>
      </c>
      <c r="E101" s="235"/>
      <c r="F101" s="257" t="s">
        <v>528</v>
      </c>
      <c r="G101" s="235"/>
      <c r="H101" s="258">
        <v>128.8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179</v>
      </c>
      <c r="AU101" s="244" t="s">
        <v>79</v>
      </c>
      <c r="AV101" s="12" t="s">
        <v>79</v>
      </c>
      <c r="AW101" s="12" t="s">
        <v>6</v>
      </c>
      <c r="AX101" s="12" t="s">
        <v>74</v>
      </c>
      <c r="AY101" s="244" t="s">
        <v>114</v>
      </c>
    </row>
    <row r="102" spans="2:65" s="1" customFormat="1" ht="31.5" customHeight="1">
      <c r="B102" s="40"/>
      <c r="C102" s="191" t="s">
        <v>202</v>
      </c>
      <c r="D102" s="191" t="s">
        <v>117</v>
      </c>
      <c r="E102" s="192" t="s">
        <v>529</v>
      </c>
      <c r="F102" s="193" t="s">
        <v>530</v>
      </c>
      <c r="G102" s="194" t="s">
        <v>164</v>
      </c>
      <c r="H102" s="195">
        <v>30</v>
      </c>
      <c r="I102" s="196"/>
      <c r="J102" s="197">
        <f>ROUND(I102*H102,2)</f>
        <v>0</v>
      </c>
      <c r="K102" s="193" t="s">
        <v>121</v>
      </c>
      <c r="L102" s="60"/>
      <c r="M102" s="198" t="s">
        <v>21</v>
      </c>
      <c r="N102" s="199" t="s">
        <v>40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133</v>
      </c>
      <c r="AT102" s="23" t="s">
        <v>117</v>
      </c>
      <c r="AU102" s="23" t="s">
        <v>79</v>
      </c>
      <c r="AY102" s="23" t="s">
        <v>114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74</v>
      </c>
      <c r="BK102" s="202">
        <f>ROUND(I102*H102,2)</f>
        <v>0</v>
      </c>
      <c r="BL102" s="23" t="s">
        <v>133</v>
      </c>
      <c r="BM102" s="23" t="s">
        <v>531</v>
      </c>
    </row>
    <row r="103" spans="2:63" s="10" customFormat="1" ht="29.85" customHeight="1">
      <c r="B103" s="174"/>
      <c r="C103" s="175"/>
      <c r="D103" s="188" t="s">
        <v>68</v>
      </c>
      <c r="E103" s="189" t="s">
        <v>133</v>
      </c>
      <c r="F103" s="189" t="s">
        <v>279</v>
      </c>
      <c r="G103" s="175"/>
      <c r="H103" s="175"/>
      <c r="I103" s="178"/>
      <c r="J103" s="190">
        <f>BK103</f>
        <v>0</v>
      </c>
      <c r="K103" s="175"/>
      <c r="L103" s="180"/>
      <c r="M103" s="181"/>
      <c r="N103" s="182"/>
      <c r="O103" s="182"/>
      <c r="P103" s="183">
        <f>SUM(P104:P110)</f>
        <v>0</v>
      </c>
      <c r="Q103" s="182"/>
      <c r="R103" s="183">
        <f>SUM(R104:R110)</f>
        <v>0.06102576</v>
      </c>
      <c r="S103" s="182"/>
      <c r="T103" s="184">
        <f>SUM(T104:T110)</f>
        <v>0</v>
      </c>
      <c r="AR103" s="185" t="s">
        <v>74</v>
      </c>
      <c r="AT103" s="186" t="s">
        <v>68</v>
      </c>
      <c r="AU103" s="186" t="s">
        <v>74</v>
      </c>
      <c r="AY103" s="185" t="s">
        <v>114</v>
      </c>
      <c r="BK103" s="187">
        <f>SUM(BK104:BK110)</f>
        <v>0</v>
      </c>
    </row>
    <row r="104" spans="2:65" s="1" customFormat="1" ht="31.5" customHeight="1">
      <c r="B104" s="40"/>
      <c r="C104" s="191" t="s">
        <v>208</v>
      </c>
      <c r="D104" s="191" t="s">
        <v>117</v>
      </c>
      <c r="E104" s="192" t="s">
        <v>532</v>
      </c>
      <c r="F104" s="193" t="s">
        <v>533</v>
      </c>
      <c r="G104" s="194" t="s">
        <v>160</v>
      </c>
      <c r="H104" s="195">
        <v>9.2</v>
      </c>
      <c r="I104" s="196"/>
      <c r="J104" s="197">
        <f>ROUND(I104*H104,2)</f>
        <v>0</v>
      </c>
      <c r="K104" s="193" t="s">
        <v>121</v>
      </c>
      <c r="L104" s="60"/>
      <c r="M104" s="198" t="s">
        <v>21</v>
      </c>
      <c r="N104" s="199" t="s">
        <v>40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133</v>
      </c>
      <c r="AT104" s="23" t="s">
        <v>117</v>
      </c>
      <c r="AU104" s="23" t="s">
        <v>79</v>
      </c>
      <c r="AY104" s="23" t="s">
        <v>114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74</v>
      </c>
      <c r="BK104" s="202">
        <f>ROUND(I104*H104,2)</f>
        <v>0</v>
      </c>
      <c r="BL104" s="23" t="s">
        <v>133</v>
      </c>
      <c r="BM104" s="23" t="s">
        <v>534</v>
      </c>
    </row>
    <row r="105" spans="2:47" s="1" customFormat="1" ht="40.5">
      <c r="B105" s="40"/>
      <c r="C105" s="62"/>
      <c r="D105" s="208" t="s">
        <v>153</v>
      </c>
      <c r="E105" s="62"/>
      <c r="F105" s="209" t="s">
        <v>535</v>
      </c>
      <c r="G105" s="62"/>
      <c r="H105" s="62"/>
      <c r="I105" s="161"/>
      <c r="J105" s="62"/>
      <c r="K105" s="62"/>
      <c r="L105" s="60"/>
      <c r="M105" s="210"/>
      <c r="N105" s="41"/>
      <c r="O105" s="41"/>
      <c r="P105" s="41"/>
      <c r="Q105" s="41"/>
      <c r="R105" s="41"/>
      <c r="S105" s="41"/>
      <c r="T105" s="77"/>
      <c r="AT105" s="23" t="s">
        <v>153</v>
      </c>
      <c r="AU105" s="23" t="s">
        <v>79</v>
      </c>
    </row>
    <row r="106" spans="2:51" s="12" customFormat="1" ht="13.5">
      <c r="B106" s="234"/>
      <c r="C106" s="235"/>
      <c r="D106" s="221" t="s">
        <v>179</v>
      </c>
      <c r="E106" s="256" t="s">
        <v>21</v>
      </c>
      <c r="F106" s="257" t="s">
        <v>536</v>
      </c>
      <c r="G106" s="235"/>
      <c r="H106" s="258">
        <v>9.2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179</v>
      </c>
      <c r="AU106" s="244" t="s">
        <v>79</v>
      </c>
      <c r="AV106" s="12" t="s">
        <v>79</v>
      </c>
      <c r="AW106" s="12" t="s">
        <v>33</v>
      </c>
      <c r="AX106" s="12" t="s">
        <v>74</v>
      </c>
      <c r="AY106" s="244" t="s">
        <v>114</v>
      </c>
    </row>
    <row r="107" spans="2:65" s="1" customFormat="1" ht="31.5" customHeight="1">
      <c r="B107" s="40"/>
      <c r="C107" s="191" t="s">
        <v>214</v>
      </c>
      <c r="D107" s="191" t="s">
        <v>117</v>
      </c>
      <c r="E107" s="192" t="s">
        <v>537</v>
      </c>
      <c r="F107" s="193" t="s">
        <v>538</v>
      </c>
      <c r="G107" s="194" t="s">
        <v>205</v>
      </c>
      <c r="H107" s="195">
        <v>0.072</v>
      </c>
      <c r="I107" s="196"/>
      <c r="J107" s="197">
        <f>ROUND(I107*H107,2)</f>
        <v>0</v>
      </c>
      <c r="K107" s="193" t="s">
        <v>121</v>
      </c>
      <c r="L107" s="60"/>
      <c r="M107" s="198" t="s">
        <v>21</v>
      </c>
      <c r="N107" s="199" t="s">
        <v>40</v>
      </c>
      <c r="O107" s="41"/>
      <c r="P107" s="200">
        <f>O107*H107</f>
        <v>0</v>
      </c>
      <c r="Q107" s="200">
        <v>0.84758</v>
      </c>
      <c r="R107" s="200">
        <f>Q107*H107</f>
        <v>0.06102576</v>
      </c>
      <c r="S107" s="200">
        <v>0</v>
      </c>
      <c r="T107" s="201">
        <f>S107*H107</f>
        <v>0</v>
      </c>
      <c r="AR107" s="23" t="s">
        <v>133</v>
      </c>
      <c r="AT107" s="23" t="s">
        <v>117</v>
      </c>
      <c r="AU107" s="23" t="s">
        <v>79</v>
      </c>
      <c r="AY107" s="23" t="s">
        <v>114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74</v>
      </c>
      <c r="BK107" s="202">
        <f>ROUND(I107*H107,2)</f>
        <v>0</v>
      </c>
      <c r="BL107" s="23" t="s">
        <v>133</v>
      </c>
      <c r="BM107" s="23" t="s">
        <v>539</v>
      </c>
    </row>
    <row r="108" spans="2:51" s="12" customFormat="1" ht="13.5">
      <c r="B108" s="234"/>
      <c r="C108" s="235"/>
      <c r="D108" s="208" t="s">
        <v>179</v>
      </c>
      <c r="E108" s="236" t="s">
        <v>21</v>
      </c>
      <c r="F108" s="237" t="s">
        <v>540</v>
      </c>
      <c r="G108" s="235"/>
      <c r="H108" s="238">
        <v>24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179</v>
      </c>
      <c r="AU108" s="244" t="s">
        <v>79</v>
      </c>
      <c r="AV108" s="12" t="s">
        <v>79</v>
      </c>
      <c r="AW108" s="12" t="s">
        <v>33</v>
      </c>
      <c r="AX108" s="12" t="s">
        <v>69</v>
      </c>
      <c r="AY108" s="244" t="s">
        <v>114</v>
      </c>
    </row>
    <row r="109" spans="2:51" s="13" customFormat="1" ht="13.5">
      <c r="B109" s="245"/>
      <c r="C109" s="246"/>
      <c r="D109" s="208" t="s">
        <v>179</v>
      </c>
      <c r="E109" s="259" t="s">
        <v>21</v>
      </c>
      <c r="F109" s="260" t="s">
        <v>186</v>
      </c>
      <c r="G109" s="246"/>
      <c r="H109" s="261">
        <v>24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179</v>
      </c>
      <c r="AU109" s="255" t="s">
        <v>79</v>
      </c>
      <c r="AV109" s="13" t="s">
        <v>133</v>
      </c>
      <c r="AW109" s="13" t="s">
        <v>33</v>
      </c>
      <c r="AX109" s="13" t="s">
        <v>74</v>
      </c>
      <c r="AY109" s="255" t="s">
        <v>114</v>
      </c>
    </row>
    <row r="110" spans="2:51" s="12" customFormat="1" ht="13.5">
      <c r="B110" s="234"/>
      <c r="C110" s="235"/>
      <c r="D110" s="208" t="s">
        <v>179</v>
      </c>
      <c r="E110" s="235"/>
      <c r="F110" s="237" t="s">
        <v>541</v>
      </c>
      <c r="G110" s="235"/>
      <c r="H110" s="238">
        <v>0.072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179</v>
      </c>
      <c r="AU110" s="244" t="s">
        <v>79</v>
      </c>
      <c r="AV110" s="12" t="s">
        <v>79</v>
      </c>
      <c r="AW110" s="12" t="s">
        <v>6</v>
      </c>
      <c r="AX110" s="12" t="s">
        <v>74</v>
      </c>
      <c r="AY110" s="244" t="s">
        <v>114</v>
      </c>
    </row>
    <row r="111" spans="2:63" s="10" customFormat="1" ht="29.85" customHeight="1">
      <c r="B111" s="174"/>
      <c r="C111" s="175"/>
      <c r="D111" s="188" t="s">
        <v>68</v>
      </c>
      <c r="E111" s="189" t="s">
        <v>113</v>
      </c>
      <c r="F111" s="189" t="s">
        <v>285</v>
      </c>
      <c r="G111" s="175"/>
      <c r="H111" s="175"/>
      <c r="I111" s="178"/>
      <c r="J111" s="190">
        <f>BK111</f>
        <v>0</v>
      </c>
      <c r="K111" s="175"/>
      <c r="L111" s="180"/>
      <c r="M111" s="181"/>
      <c r="N111" s="182"/>
      <c r="O111" s="182"/>
      <c r="P111" s="183">
        <f>SUM(P112:P113)</f>
        <v>0</v>
      </c>
      <c r="Q111" s="182"/>
      <c r="R111" s="183">
        <f>SUM(R112:R113)</f>
        <v>6.8528</v>
      </c>
      <c r="S111" s="182"/>
      <c r="T111" s="184">
        <f>SUM(T112:T113)</f>
        <v>0</v>
      </c>
      <c r="AR111" s="185" t="s">
        <v>74</v>
      </c>
      <c r="AT111" s="186" t="s">
        <v>68</v>
      </c>
      <c r="AU111" s="186" t="s">
        <v>74</v>
      </c>
      <c r="AY111" s="185" t="s">
        <v>114</v>
      </c>
      <c r="BK111" s="187">
        <f>SUM(BK112:BK113)</f>
        <v>0</v>
      </c>
    </row>
    <row r="112" spans="2:65" s="1" customFormat="1" ht="31.5" customHeight="1">
      <c r="B112" s="40"/>
      <c r="C112" s="191" t="s">
        <v>219</v>
      </c>
      <c r="D112" s="191" t="s">
        <v>117</v>
      </c>
      <c r="E112" s="192" t="s">
        <v>542</v>
      </c>
      <c r="F112" s="193" t="s">
        <v>543</v>
      </c>
      <c r="G112" s="194" t="s">
        <v>164</v>
      </c>
      <c r="H112" s="195">
        <v>8</v>
      </c>
      <c r="I112" s="196"/>
      <c r="J112" s="197">
        <f>ROUND(I112*H112,2)</f>
        <v>0</v>
      </c>
      <c r="K112" s="193" t="s">
        <v>121</v>
      </c>
      <c r="L112" s="60"/>
      <c r="M112" s="198" t="s">
        <v>21</v>
      </c>
      <c r="N112" s="199" t="s">
        <v>40</v>
      </c>
      <c r="O112" s="41"/>
      <c r="P112" s="200">
        <f>O112*H112</f>
        <v>0</v>
      </c>
      <c r="Q112" s="200">
        <v>0.8566</v>
      </c>
      <c r="R112" s="200">
        <f>Q112*H112</f>
        <v>6.8528</v>
      </c>
      <c r="S112" s="200">
        <v>0</v>
      </c>
      <c r="T112" s="201">
        <f>S112*H112</f>
        <v>0</v>
      </c>
      <c r="AR112" s="23" t="s">
        <v>133</v>
      </c>
      <c r="AT112" s="23" t="s">
        <v>117</v>
      </c>
      <c r="AU112" s="23" t="s">
        <v>79</v>
      </c>
      <c r="AY112" s="23" t="s">
        <v>114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74</v>
      </c>
      <c r="BK112" s="202">
        <f>ROUND(I112*H112,2)</f>
        <v>0</v>
      </c>
      <c r="BL112" s="23" t="s">
        <v>133</v>
      </c>
      <c r="BM112" s="23" t="s">
        <v>544</v>
      </c>
    </row>
    <row r="113" spans="2:47" s="1" customFormat="1" ht="27">
      <c r="B113" s="40"/>
      <c r="C113" s="62"/>
      <c r="D113" s="208" t="s">
        <v>153</v>
      </c>
      <c r="E113" s="62"/>
      <c r="F113" s="209" t="s">
        <v>545</v>
      </c>
      <c r="G113" s="62"/>
      <c r="H113" s="62"/>
      <c r="I113" s="161"/>
      <c r="J113" s="62"/>
      <c r="K113" s="62"/>
      <c r="L113" s="60"/>
      <c r="M113" s="210"/>
      <c r="N113" s="41"/>
      <c r="O113" s="41"/>
      <c r="P113" s="41"/>
      <c r="Q113" s="41"/>
      <c r="R113" s="41"/>
      <c r="S113" s="41"/>
      <c r="T113" s="77"/>
      <c r="AT113" s="23" t="s">
        <v>153</v>
      </c>
      <c r="AU113" s="23" t="s">
        <v>79</v>
      </c>
    </row>
    <row r="114" spans="2:63" s="10" customFormat="1" ht="29.85" customHeight="1">
      <c r="B114" s="174"/>
      <c r="C114" s="175"/>
      <c r="D114" s="188" t="s">
        <v>68</v>
      </c>
      <c r="E114" s="189" t="s">
        <v>172</v>
      </c>
      <c r="F114" s="189" t="s">
        <v>342</v>
      </c>
      <c r="G114" s="175"/>
      <c r="H114" s="175"/>
      <c r="I114" s="178"/>
      <c r="J114" s="190">
        <f>BK114</f>
        <v>0</v>
      </c>
      <c r="K114" s="175"/>
      <c r="L114" s="180"/>
      <c r="M114" s="181"/>
      <c r="N114" s="182"/>
      <c r="O114" s="182"/>
      <c r="P114" s="183">
        <f>SUM(P115:P136)</f>
        <v>0</v>
      </c>
      <c r="Q114" s="182"/>
      <c r="R114" s="183">
        <f>SUM(R115:R136)</f>
        <v>40.044320000000006</v>
      </c>
      <c r="S114" s="182"/>
      <c r="T114" s="184">
        <f>SUM(T115:T136)</f>
        <v>0</v>
      </c>
      <c r="AR114" s="185" t="s">
        <v>74</v>
      </c>
      <c r="AT114" s="186" t="s">
        <v>68</v>
      </c>
      <c r="AU114" s="186" t="s">
        <v>74</v>
      </c>
      <c r="AY114" s="185" t="s">
        <v>114</v>
      </c>
      <c r="BK114" s="187">
        <f>SUM(BK115:BK136)</f>
        <v>0</v>
      </c>
    </row>
    <row r="115" spans="2:65" s="1" customFormat="1" ht="31.5" customHeight="1">
      <c r="B115" s="40"/>
      <c r="C115" s="191" t="s">
        <v>224</v>
      </c>
      <c r="D115" s="191" t="s">
        <v>117</v>
      </c>
      <c r="E115" s="192" t="s">
        <v>546</v>
      </c>
      <c r="F115" s="193" t="s">
        <v>547</v>
      </c>
      <c r="G115" s="194" t="s">
        <v>277</v>
      </c>
      <c r="H115" s="195">
        <v>93</v>
      </c>
      <c r="I115" s="196"/>
      <c r="J115" s="197">
        <f>ROUND(I115*H115,2)</f>
        <v>0</v>
      </c>
      <c r="K115" s="193" t="s">
        <v>121</v>
      </c>
      <c r="L115" s="60"/>
      <c r="M115" s="198" t="s">
        <v>21</v>
      </c>
      <c r="N115" s="199" t="s">
        <v>40</v>
      </c>
      <c r="O115" s="41"/>
      <c r="P115" s="200">
        <f>O115*H115</f>
        <v>0</v>
      </c>
      <c r="Q115" s="200">
        <v>1E-05</v>
      </c>
      <c r="R115" s="200">
        <f>Q115*H115</f>
        <v>0.00093</v>
      </c>
      <c r="S115" s="200">
        <v>0</v>
      </c>
      <c r="T115" s="201">
        <f>S115*H115</f>
        <v>0</v>
      </c>
      <c r="AR115" s="23" t="s">
        <v>133</v>
      </c>
      <c r="AT115" s="23" t="s">
        <v>117</v>
      </c>
      <c r="AU115" s="23" t="s">
        <v>79</v>
      </c>
      <c r="AY115" s="23" t="s">
        <v>114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74</v>
      </c>
      <c r="BK115" s="202">
        <f>ROUND(I115*H115,2)</f>
        <v>0</v>
      </c>
      <c r="BL115" s="23" t="s">
        <v>133</v>
      </c>
      <c r="BM115" s="23" t="s">
        <v>548</v>
      </c>
    </row>
    <row r="116" spans="2:65" s="1" customFormat="1" ht="22.5" customHeight="1">
      <c r="B116" s="40"/>
      <c r="C116" s="211" t="s">
        <v>10</v>
      </c>
      <c r="D116" s="211" t="s">
        <v>169</v>
      </c>
      <c r="E116" s="212" t="s">
        <v>549</v>
      </c>
      <c r="F116" s="213" t="s">
        <v>550</v>
      </c>
      <c r="G116" s="214" t="s">
        <v>120</v>
      </c>
      <c r="H116" s="215">
        <v>38</v>
      </c>
      <c r="I116" s="216"/>
      <c r="J116" s="217">
        <f>ROUND(I116*H116,2)</f>
        <v>0</v>
      </c>
      <c r="K116" s="213" t="s">
        <v>121</v>
      </c>
      <c r="L116" s="218"/>
      <c r="M116" s="219" t="s">
        <v>21</v>
      </c>
      <c r="N116" s="220" t="s">
        <v>40</v>
      </c>
      <c r="O116" s="41"/>
      <c r="P116" s="200">
        <f>O116*H116</f>
        <v>0</v>
      </c>
      <c r="Q116" s="200">
        <v>0.76</v>
      </c>
      <c r="R116" s="200">
        <f>Q116*H116</f>
        <v>28.88</v>
      </c>
      <c r="S116" s="200">
        <v>0</v>
      </c>
      <c r="T116" s="201">
        <f>S116*H116</f>
        <v>0</v>
      </c>
      <c r="AR116" s="23" t="s">
        <v>172</v>
      </c>
      <c r="AT116" s="23" t="s">
        <v>169</v>
      </c>
      <c r="AU116" s="23" t="s">
        <v>79</v>
      </c>
      <c r="AY116" s="23" t="s">
        <v>114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74</v>
      </c>
      <c r="BK116" s="202">
        <f>ROUND(I116*H116,2)</f>
        <v>0</v>
      </c>
      <c r="BL116" s="23" t="s">
        <v>133</v>
      </c>
      <c r="BM116" s="23" t="s">
        <v>551</v>
      </c>
    </row>
    <row r="117" spans="2:65" s="1" customFormat="1" ht="22.5" customHeight="1">
      <c r="B117" s="40"/>
      <c r="C117" s="191" t="s">
        <v>232</v>
      </c>
      <c r="D117" s="191" t="s">
        <v>117</v>
      </c>
      <c r="E117" s="192" t="s">
        <v>552</v>
      </c>
      <c r="F117" s="193" t="s">
        <v>553</v>
      </c>
      <c r="G117" s="194" t="s">
        <v>120</v>
      </c>
      <c r="H117" s="195">
        <v>3</v>
      </c>
      <c r="I117" s="196"/>
      <c r="J117" s="197">
        <f>ROUND(I117*H117,2)</f>
        <v>0</v>
      </c>
      <c r="K117" s="193" t="s">
        <v>121</v>
      </c>
      <c r="L117" s="60"/>
      <c r="M117" s="198" t="s">
        <v>21</v>
      </c>
      <c r="N117" s="199" t="s">
        <v>40</v>
      </c>
      <c r="O117" s="41"/>
      <c r="P117" s="200">
        <f>O117*H117</f>
        <v>0</v>
      </c>
      <c r="Q117" s="200">
        <v>0.47612</v>
      </c>
      <c r="R117" s="200">
        <f>Q117*H117</f>
        <v>1.42836</v>
      </c>
      <c r="S117" s="200">
        <v>0</v>
      </c>
      <c r="T117" s="201">
        <f>S117*H117</f>
        <v>0</v>
      </c>
      <c r="AR117" s="23" t="s">
        <v>133</v>
      </c>
      <c r="AT117" s="23" t="s">
        <v>117</v>
      </c>
      <c r="AU117" s="23" t="s">
        <v>79</v>
      </c>
      <c r="AY117" s="23" t="s">
        <v>114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74</v>
      </c>
      <c r="BK117" s="202">
        <f>ROUND(I117*H117,2)</f>
        <v>0</v>
      </c>
      <c r="BL117" s="23" t="s">
        <v>133</v>
      </c>
      <c r="BM117" s="23" t="s">
        <v>554</v>
      </c>
    </row>
    <row r="118" spans="2:47" s="1" customFormat="1" ht="40.5">
      <c r="B118" s="40"/>
      <c r="C118" s="62"/>
      <c r="D118" s="221" t="s">
        <v>153</v>
      </c>
      <c r="E118" s="62"/>
      <c r="F118" s="222" t="s">
        <v>555</v>
      </c>
      <c r="G118" s="62"/>
      <c r="H118" s="62"/>
      <c r="I118" s="161"/>
      <c r="J118" s="62"/>
      <c r="K118" s="62"/>
      <c r="L118" s="60"/>
      <c r="M118" s="210"/>
      <c r="N118" s="41"/>
      <c r="O118" s="41"/>
      <c r="P118" s="41"/>
      <c r="Q118" s="41"/>
      <c r="R118" s="41"/>
      <c r="S118" s="41"/>
      <c r="T118" s="77"/>
      <c r="AT118" s="23" t="s">
        <v>153</v>
      </c>
      <c r="AU118" s="23" t="s">
        <v>79</v>
      </c>
    </row>
    <row r="119" spans="2:65" s="1" customFormat="1" ht="31.5" customHeight="1">
      <c r="B119" s="40"/>
      <c r="C119" s="211" t="s">
        <v>236</v>
      </c>
      <c r="D119" s="211" t="s">
        <v>169</v>
      </c>
      <c r="E119" s="212" t="s">
        <v>556</v>
      </c>
      <c r="F119" s="213" t="s">
        <v>557</v>
      </c>
      <c r="G119" s="214" t="s">
        <v>120</v>
      </c>
      <c r="H119" s="215">
        <v>3</v>
      </c>
      <c r="I119" s="216"/>
      <c r="J119" s="217">
        <f>ROUND(I119*H119,2)</f>
        <v>0</v>
      </c>
      <c r="K119" s="213" t="s">
        <v>21</v>
      </c>
      <c r="L119" s="218"/>
      <c r="M119" s="219" t="s">
        <v>21</v>
      </c>
      <c r="N119" s="220" t="s">
        <v>40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172</v>
      </c>
      <c r="AT119" s="23" t="s">
        <v>169</v>
      </c>
      <c r="AU119" s="23" t="s">
        <v>79</v>
      </c>
      <c r="AY119" s="23" t="s">
        <v>114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74</v>
      </c>
      <c r="BK119" s="202">
        <f>ROUND(I119*H119,2)</f>
        <v>0</v>
      </c>
      <c r="BL119" s="23" t="s">
        <v>133</v>
      </c>
      <c r="BM119" s="23" t="s">
        <v>558</v>
      </c>
    </row>
    <row r="120" spans="2:47" s="1" customFormat="1" ht="27">
      <c r="B120" s="40"/>
      <c r="C120" s="62"/>
      <c r="D120" s="221" t="s">
        <v>153</v>
      </c>
      <c r="E120" s="62"/>
      <c r="F120" s="222" t="s">
        <v>559</v>
      </c>
      <c r="G120" s="62"/>
      <c r="H120" s="62"/>
      <c r="I120" s="161"/>
      <c r="J120" s="62"/>
      <c r="K120" s="62"/>
      <c r="L120" s="60"/>
      <c r="M120" s="210"/>
      <c r="N120" s="41"/>
      <c r="O120" s="41"/>
      <c r="P120" s="41"/>
      <c r="Q120" s="41"/>
      <c r="R120" s="41"/>
      <c r="S120" s="41"/>
      <c r="T120" s="77"/>
      <c r="AT120" s="23" t="s">
        <v>153</v>
      </c>
      <c r="AU120" s="23" t="s">
        <v>79</v>
      </c>
    </row>
    <row r="121" spans="2:65" s="1" customFormat="1" ht="22.5" customHeight="1">
      <c r="B121" s="40"/>
      <c r="C121" s="191" t="s">
        <v>240</v>
      </c>
      <c r="D121" s="191" t="s">
        <v>117</v>
      </c>
      <c r="E121" s="192" t="s">
        <v>560</v>
      </c>
      <c r="F121" s="193" t="s">
        <v>561</v>
      </c>
      <c r="G121" s="194" t="s">
        <v>120</v>
      </c>
      <c r="H121" s="195">
        <v>2</v>
      </c>
      <c r="I121" s="196"/>
      <c r="J121" s="197">
        <f>ROUND(I121*H121,2)</f>
        <v>0</v>
      </c>
      <c r="K121" s="193" t="s">
        <v>21</v>
      </c>
      <c r="L121" s="60"/>
      <c r="M121" s="198" t="s">
        <v>21</v>
      </c>
      <c r="N121" s="199" t="s">
        <v>40</v>
      </c>
      <c r="O121" s="4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3" t="s">
        <v>133</v>
      </c>
      <c r="AT121" s="23" t="s">
        <v>117</v>
      </c>
      <c r="AU121" s="23" t="s">
        <v>79</v>
      </c>
      <c r="AY121" s="23" t="s">
        <v>114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74</v>
      </c>
      <c r="BK121" s="202">
        <f>ROUND(I121*H121,2)</f>
        <v>0</v>
      </c>
      <c r="BL121" s="23" t="s">
        <v>133</v>
      </c>
      <c r="BM121" s="23" t="s">
        <v>562</v>
      </c>
    </row>
    <row r="122" spans="2:47" s="1" customFormat="1" ht="27">
      <c r="B122" s="40"/>
      <c r="C122" s="62"/>
      <c r="D122" s="221" t="s">
        <v>153</v>
      </c>
      <c r="E122" s="62"/>
      <c r="F122" s="222" t="s">
        <v>563</v>
      </c>
      <c r="G122" s="62"/>
      <c r="H122" s="62"/>
      <c r="I122" s="161"/>
      <c r="J122" s="62"/>
      <c r="K122" s="62"/>
      <c r="L122" s="60"/>
      <c r="M122" s="210"/>
      <c r="N122" s="41"/>
      <c r="O122" s="41"/>
      <c r="P122" s="41"/>
      <c r="Q122" s="41"/>
      <c r="R122" s="41"/>
      <c r="S122" s="41"/>
      <c r="T122" s="77"/>
      <c r="AT122" s="23" t="s">
        <v>153</v>
      </c>
      <c r="AU122" s="23" t="s">
        <v>79</v>
      </c>
    </row>
    <row r="123" spans="2:65" s="1" customFormat="1" ht="31.5" customHeight="1">
      <c r="B123" s="40"/>
      <c r="C123" s="191" t="s">
        <v>244</v>
      </c>
      <c r="D123" s="191" t="s">
        <v>117</v>
      </c>
      <c r="E123" s="192" t="s">
        <v>564</v>
      </c>
      <c r="F123" s="193" t="s">
        <v>565</v>
      </c>
      <c r="G123" s="194" t="s">
        <v>277</v>
      </c>
      <c r="H123" s="195">
        <v>9</v>
      </c>
      <c r="I123" s="196"/>
      <c r="J123" s="197">
        <f aca="true" t="shared" si="0" ref="J123:J134">ROUND(I123*H123,2)</f>
        <v>0</v>
      </c>
      <c r="K123" s="193" t="s">
        <v>121</v>
      </c>
      <c r="L123" s="60"/>
      <c r="M123" s="198" t="s">
        <v>21</v>
      </c>
      <c r="N123" s="199" t="s">
        <v>40</v>
      </c>
      <c r="O123" s="41"/>
      <c r="P123" s="200">
        <f aca="true" t="shared" si="1" ref="P123:P134">O123*H123</f>
        <v>0</v>
      </c>
      <c r="Q123" s="200">
        <v>2E-05</v>
      </c>
      <c r="R123" s="200">
        <f aca="true" t="shared" si="2" ref="R123:R134">Q123*H123</f>
        <v>0.00018</v>
      </c>
      <c r="S123" s="200">
        <v>0</v>
      </c>
      <c r="T123" s="201">
        <f aca="true" t="shared" si="3" ref="T123:T134">S123*H123</f>
        <v>0</v>
      </c>
      <c r="AR123" s="23" t="s">
        <v>133</v>
      </c>
      <c r="AT123" s="23" t="s">
        <v>117</v>
      </c>
      <c r="AU123" s="23" t="s">
        <v>79</v>
      </c>
      <c r="AY123" s="23" t="s">
        <v>114</v>
      </c>
      <c r="BE123" s="202">
        <f aca="true" t="shared" si="4" ref="BE123:BE134">IF(N123="základní",J123,0)</f>
        <v>0</v>
      </c>
      <c r="BF123" s="202">
        <f aca="true" t="shared" si="5" ref="BF123:BF134">IF(N123="snížená",J123,0)</f>
        <v>0</v>
      </c>
      <c r="BG123" s="202">
        <f aca="true" t="shared" si="6" ref="BG123:BG134">IF(N123="zákl. přenesená",J123,0)</f>
        <v>0</v>
      </c>
      <c r="BH123" s="202">
        <f aca="true" t="shared" si="7" ref="BH123:BH134">IF(N123="sníž. přenesená",J123,0)</f>
        <v>0</v>
      </c>
      <c r="BI123" s="202">
        <f aca="true" t="shared" si="8" ref="BI123:BI134">IF(N123="nulová",J123,0)</f>
        <v>0</v>
      </c>
      <c r="BJ123" s="23" t="s">
        <v>74</v>
      </c>
      <c r="BK123" s="202">
        <f aca="true" t="shared" si="9" ref="BK123:BK134">ROUND(I123*H123,2)</f>
        <v>0</v>
      </c>
      <c r="BL123" s="23" t="s">
        <v>133</v>
      </c>
      <c r="BM123" s="23" t="s">
        <v>566</v>
      </c>
    </row>
    <row r="124" spans="2:65" s="1" customFormat="1" ht="22.5" customHeight="1">
      <c r="B124" s="40"/>
      <c r="C124" s="211" t="s">
        <v>250</v>
      </c>
      <c r="D124" s="211" t="s">
        <v>169</v>
      </c>
      <c r="E124" s="212" t="s">
        <v>567</v>
      </c>
      <c r="F124" s="213" t="s">
        <v>568</v>
      </c>
      <c r="G124" s="214" t="s">
        <v>120</v>
      </c>
      <c r="H124" s="215">
        <v>4</v>
      </c>
      <c r="I124" s="216"/>
      <c r="J124" s="217">
        <f t="shared" si="0"/>
        <v>0</v>
      </c>
      <c r="K124" s="213" t="s">
        <v>121</v>
      </c>
      <c r="L124" s="218"/>
      <c r="M124" s="219" t="s">
        <v>21</v>
      </c>
      <c r="N124" s="220" t="s">
        <v>40</v>
      </c>
      <c r="O124" s="41"/>
      <c r="P124" s="200">
        <f t="shared" si="1"/>
        <v>0</v>
      </c>
      <c r="Q124" s="200">
        <v>0.01418</v>
      </c>
      <c r="R124" s="200">
        <f t="shared" si="2"/>
        <v>0.05672</v>
      </c>
      <c r="S124" s="200">
        <v>0</v>
      </c>
      <c r="T124" s="201">
        <f t="shared" si="3"/>
        <v>0</v>
      </c>
      <c r="AR124" s="23" t="s">
        <v>172</v>
      </c>
      <c r="AT124" s="23" t="s">
        <v>169</v>
      </c>
      <c r="AU124" s="23" t="s">
        <v>79</v>
      </c>
      <c r="AY124" s="23" t="s">
        <v>114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23" t="s">
        <v>74</v>
      </c>
      <c r="BK124" s="202">
        <f t="shared" si="9"/>
        <v>0</v>
      </c>
      <c r="BL124" s="23" t="s">
        <v>133</v>
      </c>
      <c r="BM124" s="23" t="s">
        <v>569</v>
      </c>
    </row>
    <row r="125" spans="2:65" s="1" customFormat="1" ht="22.5" customHeight="1">
      <c r="B125" s="40"/>
      <c r="C125" s="211" t="s">
        <v>9</v>
      </c>
      <c r="D125" s="211" t="s">
        <v>169</v>
      </c>
      <c r="E125" s="212" t="s">
        <v>570</v>
      </c>
      <c r="F125" s="213" t="s">
        <v>571</v>
      </c>
      <c r="G125" s="214" t="s">
        <v>120</v>
      </c>
      <c r="H125" s="215">
        <v>1</v>
      </c>
      <c r="I125" s="216"/>
      <c r="J125" s="217">
        <f t="shared" si="0"/>
        <v>0</v>
      </c>
      <c r="K125" s="213" t="s">
        <v>121</v>
      </c>
      <c r="L125" s="218"/>
      <c r="M125" s="219" t="s">
        <v>21</v>
      </c>
      <c r="N125" s="220" t="s">
        <v>40</v>
      </c>
      <c r="O125" s="41"/>
      <c r="P125" s="200">
        <f t="shared" si="1"/>
        <v>0</v>
      </c>
      <c r="Q125" s="200">
        <v>0.00752</v>
      </c>
      <c r="R125" s="200">
        <f t="shared" si="2"/>
        <v>0.00752</v>
      </c>
      <c r="S125" s="200">
        <v>0</v>
      </c>
      <c r="T125" s="201">
        <f t="shared" si="3"/>
        <v>0</v>
      </c>
      <c r="AR125" s="23" t="s">
        <v>172</v>
      </c>
      <c r="AT125" s="23" t="s">
        <v>169</v>
      </c>
      <c r="AU125" s="23" t="s">
        <v>79</v>
      </c>
      <c r="AY125" s="23" t="s">
        <v>114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23" t="s">
        <v>74</v>
      </c>
      <c r="BK125" s="202">
        <f t="shared" si="9"/>
        <v>0</v>
      </c>
      <c r="BL125" s="23" t="s">
        <v>133</v>
      </c>
      <c r="BM125" s="23" t="s">
        <v>572</v>
      </c>
    </row>
    <row r="126" spans="2:65" s="1" customFormat="1" ht="31.5" customHeight="1">
      <c r="B126" s="40"/>
      <c r="C126" s="191" t="s">
        <v>260</v>
      </c>
      <c r="D126" s="191" t="s">
        <v>117</v>
      </c>
      <c r="E126" s="192" t="s">
        <v>573</v>
      </c>
      <c r="F126" s="193" t="s">
        <v>574</v>
      </c>
      <c r="G126" s="194" t="s">
        <v>120</v>
      </c>
      <c r="H126" s="195">
        <v>1</v>
      </c>
      <c r="I126" s="196"/>
      <c r="J126" s="197">
        <f t="shared" si="0"/>
        <v>0</v>
      </c>
      <c r="K126" s="193" t="s">
        <v>121</v>
      </c>
      <c r="L126" s="60"/>
      <c r="M126" s="198" t="s">
        <v>21</v>
      </c>
      <c r="N126" s="199" t="s">
        <v>40</v>
      </c>
      <c r="O126" s="41"/>
      <c r="P126" s="200">
        <f t="shared" si="1"/>
        <v>0</v>
      </c>
      <c r="Q126" s="200">
        <v>1E-05</v>
      </c>
      <c r="R126" s="200">
        <f t="shared" si="2"/>
        <v>1E-05</v>
      </c>
      <c r="S126" s="200">
        <v>0</v>
      </c>
      <c r="T126" s="201">
        <f t="shared" si="3"/>
        <v>0</v>
      </c>
      <c r="AR126" s="23" t="s">
        <v>133</v>
      </c>
      <c r="AT126" s="23" t="s">
        <v>117</v>
      </c>
      <c r="AU126" s="23" t="s">
        <v>79</v>
      </c>
      <c r="AY126" s="23" t="s">
        <v>114</v>
      </c>
      <c r="BE126" s="202">
        <f t="shared" si="4"/>
        <v>0</v>
      </c>
      <c r="BF126" s="202">
        <f t="shared" si="5"/>
        <v>0</v>
      </c>
      <c r="BG126" s="202">
        <f t="shared" si="6"/>
        <v>0</v>
      </c>
      <c r="BH126" s="202">
        <f t="shared" si="7"/>
        <v>0</v>
      </c>
      <c r="BI126" s="202">
        <f t="shared" si="8"/>
        <v>0</v>
      </c>
      <c r="BJ126" s="23" t="s">
        <v>74</v>
      </c>
      <c r="BK126" s="202">
        <f t="shared" si="9"/>
        <v>0</v>
      </c>
      <c r="BL126" s="23" t="s">
        <v>133</v>
      </c>
      <c r="BM126" s="23" t="s">
        <v>575</v>
      </c>
    </row>
    <row r="127" spans="2:65" s="1" customFormat="1" ht="22.5" customHeight="1">
      <c r="B127" s="40"/>
      <c r="C127" s="211" t="s">
        <v>266</v>
      </c>
      <c r="D127" s="211" t="s">
        <v>169</v>
      </c>
      <c r="E127" s="212" t="s">
        <v>576</v>
      </c>
      <c r="F127" s="213" t="s">
        <v>577</v>
      </c>
      <c r="G127" s="214" t="s">
        <v>120</v>
      </c>
      <c r="H127" s="215">
        <v>1</v>
      </c>
      <c r="I127" s="216"/>
      <c r="J127" s="217">
        <f t="shared" si="0"/>
        <v>0</v>
      </c>
      <c r="K127" s="213" t="s">
        <v>121</v>
      </c>
      <c r="L127" s="218"/>
      <c r="M127" s="219" t="s">
        <v>21</v>
      </c>
      <c r="N127" s="220" t="s">
        <v>40</v>
      </c>
      <c r="O127" s="41"/>
      <c r="P127" s="200">
        <f t="shared" si="1"/>
        <v>0</v>
      </c>
      <c r="Q127" s="200">
        <v>0.00718</v>
      </c>
      <c r="R127" s="200">
        <f t="shared" si="2"/>
        <v>0.00718</v>
      </c>
      <c r="S127" s="200">
        <v>0</v>
      </c>
      <c r="T127" s="201">
        <f t="shared" si="3"/>
        <v>0</v>
      </c>
      <c r="AR127" s="23" t="s">
        <v>172</v>
      </c>
      <c r="AT127" s="23" t="s">
        <v>169</v>
      </c>
      <c r="AU127" s="23" t="s">
        <v>79</v>
      </c>
      <c r="AY127" s="23" t="s">
        <v>114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23" t="s">
        <v>74</v>
      </c>
      <c r="BK127" s="202">
        <f t="shared" si="9"/>
        <v>0</v>
      </c>
      <c r="BL127" s="23" t="s">
        <v>133</v>
      </c>
      <c r="BM127" s="23" t="s">
        <v>578</v>
      </c>
    </row>
    <row r="128" spans="2:65" s="1" customFormat="1" ht="31.5" customHeight="1">
      <c r="B128" s="40"/>
      <c r="C128" s="191" t="s">
        <v>274</v>
      </c>
      <c r="D128" s="191" t="s">
        <v>117</v>
      </c>
      <c r="E128" s="192" t="s">
        <v>579</v>
      </c>
      <c r="F128" s="193" t="s">
        <v>580</v>
      </c>
      <c r="G128" s="194" t="s">
        <v>120</v>
      </c>
      <c r="H128" s="195">
        <v>2</v>
      </c>
      <c r="I128" s="196"/>
      <c r="J128" s="197">
        <f t="shared" si="0"/>
        <v>0</v>
      </c>
      <c r="K128" s="193" t="s">
        <v>121</v>
      </c>
      <c r="L128" s="60"/>
      <c r="M128" s="198" t="s">
        <v>21</v>
      </c>
      <c r="N128" s="199" t="s">
        <v>40</v>
      </c>
      <c r="O128" s="41"/>
      <c r="P128" s="200">
        <f t="shared" si="1"/>
        <v>0</v>
      </c>
      <c r="Q128" s="200">
        <v>2.25689</v>
      </c>
      <c r="R128" s="200">
        <f t="shared" si="2"/>
        <v>4.51378</v>
      </c>
      <c r="S128" s="200">
        <v>0</v>
      </c>
      <c r="T128" s="201">
        <f t="shared" si="3"/>
        <v>0</v>
      </c>
      <c r="AR128" s="23" t="s">
        <v>133</v>
      </c>
      <c r="AT128" s="23" t="s">
        <v>117</v>
      </c>
      <c r="AU128" s="23" t="s">
        <v>79</v>
      </c>
      <c r="AY128" s="23" t="s">
        <v>114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23" t="s">
        <v>74</v>
      </c>
      <c r="BK128" s="202">
        <f t="shared" si="9"/>
        <v>0</v>
      </c>
      <c r="BL128" s="23" t="s">
        <v>133</v>
      </c>
      <c r="BM128" s="23" t="s">
        <v>581</v>
      </c>
    </row>
    <row r="129" spans="2:65" s="1" customFormat="1" ht="22.5" customHeight="1">
      <c r="B129" s="40"/>
      <c r="C129" s="211" t="s">
        <v>280</v>
      </c>
      <c r="D129" s="211" t="s">
        <v>169</v>
      </c>
      <c r="E129" s="212" t="s">
        <v>582</v>
      </c>
      <c r="F129" s="213" t="s">
        <v>583</v>
      </c>
      <c r="G129" s="214" t="s">
        <v>120</v>
      </c>
      <c r="H129" s="215">
        <v>2</v>
      </c>
      <c r="I129" s="216"/>
      <c r="J129" s="217">
        <f t="shared" si="0"/>
        <v>0</v>
      </c>
      <c r="K129" s="213" t="s">
        <v>121</v>
      </c>
      <c r="L129" s="218"/>
      <c r="M129" s="219" t="s">
        <v>21</v>
      </c>
      <c r="N129" s="220" t="s">
        <v>40</v>
      </c>
      <c r="O129" s="41"/>
      <c r="P129" s="200">
        <f t="shared" si="1"/>
        <v>0</v>
      </c>
      <c r="Q129" s="200">
        <v>2.1</v>
      </c>
      <c r="R129" s="200">
        <f t="shared" si="2"/>
        <v>4.2</v>
      </c>
      <c r="S129" s="200">
        <v>0</v>
      </c>
      <c r="T129" s="201">
        <f t="shared" si="3"/>
        <v>0</v>
      </c>
      <c r="AR129" s="23" t="s">
        <v>172</v>
      </c>
      <c r="AT129" s="23" t="s">
        <v>169</v>
      </c>
      <c r="AU129" s="23" t="s">
        <v>79</v>
      </c>
      <c r="AY129" s="23" t="s">
        <v>114</v>
      </c>
      <c r="BE129" s="202">
        <f t="shared" si="4"/>
        <v>0</v>
      </c>
      <c r="BF129" s="202">
        <f t="shared" si="5"/>
        <v>0</v>
      </c>
      <c r="BG129" s="202">
        <f t="shared" si="6"/>
        <v>0</v>
      </c>
      <c r="BH129" s="202">
        <f t="shared" si="7"/>
        <v>0</v>
      </c>
      <c r="BI129" s="202">
        <f t="shared" si="8"/>
        <v>0</v>
      </c>
      <c r="BJ129" s="23" t="s">
        <v>74</v>
      </c>
      <c r="BK129" s="202">
        <f t="shared" si="9"/>
        <v>0</v>
      </c>
      <c r="BL129" s="23" t="s">
        <v>133</v>
      </c>
      <c r="BM129" s="23" t="s">
        <v>584</v>
      </c>
    </row>
    <row r="130" spans="2:65" s="1" customFormat="1" ht="22.5" customHeight="1">
      <c r="B130" s="40"/>
      <c r="C130" s="211" t="s">
        <v>286</v>
      </c>
      <c r="D130" s="211" t="s">
        <v>169</v>
      </c>
      <c r="E130" s="212" t="s">
        <v>585</v>
      </c>
      <c r="F130" s="213" t="s">
        <v>586</v>
      </c>
      <c r="G130" s="214" t="s">
        <v>120</v>
      </c>
      <c r="H130" s="215">
        <v>1</v>
      </c>
      <c r="I130" s="216"/>
      <c r="J130" s="217">
        <f t="shared" si="0"/>
        <v>0</v>
      </c>
      <c r="K130" s="213" t="s">
        <v>121</v>
      </c>
      <c r="L130" s="218"/>
      <c r="M130" s="219" t="s">
        <v>21</v>
      </c>
      <c r="N130" s="220" t="s">
        <v>40</v>
      </c>
      <c r="O130" s="41"/>
      <c r="P130" s="200">
        <f t="shared" si="1"/>
        <v>0</v>
      </c>
      <c r="Q130" s="200">
        <v>0.449</v>
      </c>
      <c r="R130" s="200">
        <f t="shared" si="2"/>
        <v>0.449</v>
      </c>
      <c r="S130" s="200">
        <v>0</v>
      </c>
      <c r="T130" s="201">
        <f t="shared" si="3"/>
        <v>0</v>
      </c>
      <c r="AR130" s="23" t="s">
        <v>172</v>
      </c>
      <c r="AT130" s="23" t="s">
        <v>169</v>
      </c>
      <c r="AU130" s="23" t="s">
        <v>79</v>
      </c>
      <c r="AY130" s="23" t="s">
        <v>114</v>
      </c>
      <c r="BE130" s="202">
        <f t="shared" si="4"/>
        <v>0</v>
      </c>
      <c r="BF130" s="202">
        <f t="shared" si="5"/>
        <v>0</v>
      </c>
      <c r="BG130" s="202">
        <f t="shared" si="6"/>
        <v>0</v>
      </c>
      <c r="BH130" s="202">
        <f t="shared" si="7"/>
        <v>0</v>
      </c>
      <c r="BI130" s="202">
        <f t="shared" si="8"/>
        <v>0</v>
      </c>
      <c r="BJ130" s="23" t="s">
        <v>74</v>
      </c>
      <c r="BK130" s="202">
        <f t="shared" si="9"/>
        <v>0</v>
      </c>
      <c r="BL130" s="23" t="s">
        <v>133</v>
      </c>
      <c r="BM130" s="23" t="s">
        <v>587</v>
      </c>
    </row>
    <row r="131" spans="2:65" s="1" customFormat="1" ht="22.5" customHeight="1">
      <c r="B131" s="40"/>
      <c r="C131" s="211" t="s">
        <v>290</v>
      </c>
      <c r="D131" s="211" t="s">
        <v>169</v>
      </c>
      <c r="E131" s="212" t="s">
        <v>588</v>
      </c>
      <c r="F131" s="213" t="s">
        <v>589</v>
      </c>
      <c r="G131" s="214" t="s">
        <v>120</v>
      </c>
      <c r="H131" s="215">
        <v>1</v>
      </c>
      <c r="I131" s="216"/>
      <c r="J131" s="217">
        <f t="shared" si="0"/>
        <v>0</v>
      </c>
      <c r="K131" s="213" t="s">
        <v>21</v>
      </c>
      <c r="L131" s="218"/>
      <c r="M131" s="219" t="s">
        <v>21</v>
      </c>
      <c r="N131" s="220" t="s">
        <v>40</v>
      </c>
      <c r="O131" s="41"/>
      <c r="P131" s="200">
        <f t="shared" si="1"/>
        <v>0</v>
      </c>
      <c r="Q131" s="200">
        <v>0.393</v>
      </c>
      <c r="R131" s="200">
        <f t="shared" si="2"/>
        <v>0.393</v>
      </c>
      <c r="S131" s="200">
        <v>0</v>
      </c>
      <c r="T131" s="201">
        <f t="shared" si="3"/>
        <v>0</v>
      </c>
      <c r="AR131" s="23" t="s">
        <v>172</v>
      </c>
      <c r="AT131" s="23" t="s">
        <v>169</v>
      </c>
      <c r="AU131" s="23" t="s">
        <v>79</v>
      </c>
      <c r="AY131" s="23" t="s">
        <v>114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23" t="s">
        <v>74</v>
      </c>
      <c r="BK131" s="202">
        <f t="shared" si="9"/>
        <v>0</v>
      </c>
      <c r="BL131" s="23" t="s">
        <v>133</v>
      </c>
      <c r="BM131" s="23" t="s">
        <v>590</v>
      </c>
    </row>
    <row r="132" spans="2:65" s="1" customFormat="1" ht="22.5" customHeight="1">
      <c r="B132" s="40"/>
      <c r="C132" s="211" t="s">
        <v>294</v>
      </c>
      <c r="D132" s="211" t="s">
        <v>169</v>
      </c>
      <c r="E132" s="212" t="s">
        <v>591</v>
      </c>
      <c r="F132" s="213" t="s">
        <v>592</v>
      </c>
      <c r="G132" s="214" t="s">
        <v>120</v>
      </c>
      <c r="H132" s="215">
        <v>1</v>
      </c>
      <c r="I132" s="216"/>
      <c r="J132" s="217">
        <f t="shared" si="0"/>
        <v>0</v>
      </c>
      <c r="K132" s="213" t="s">
        <v>121</v>
      </c>
      <c r="L132" s="218"/>
      <c r="M132" s="219" t="s">
        <v>21</v>
      </c>
      <c r="N132" s="220" t="s">
        <v>40</v>
      </c>
      <c r="O132" s="41"/>
      <c r="P132" s="200">
        <f t="shared" si="1"/>
        <v>0</v>
      </c>
      <c r="Q132" s="200">
        <v>0.033</v>
      </c>
      <c r="R132" s="200">
        <f t="shared" si="2"/>
        <v>0.033</v>
      </c>
      <c r="S132" s="200">
        <v>0</v>
      </c>
      <c r="T132" s="201">
        <f t="shared" si="3"/>
        <v>0</v>
      </c>
      <c r="AR132" s="23" t="s">
        <v>172</v>
      </c>
      <c r="AT132" s="23" t="s">
        <v>169</v>
      </c>
      <c r="AU132" s="23" t="s">
        <v>79</v>
      </c>
      <c r="AY132" s="23" t="s">
        <v>114</v>
      </c>
      <c r="BE132" s="202">
        <f t="shared" si="4"/>
        <v>0</v>
      </c>
      <c r="BF132" s="202">
        <f t="shared" si="5"/>
        <v>0</v>
      </c>
      <c r="BG132" s="202">
        <f t="shared" si="6"/>
        <v>0</v>
      </c>
      <c r="BH132" s="202">
        <f t="shared" si="7"/>
        <v>0</v>
      </c>
      <c r="BI132" s="202">
        <f t="shared" si="8"/>
        <v>0</v>
      </c>
      <c r="BJ132" s="23" t="s">
        <v>74</v>
      </c>
      <c r="BK132" s="202">
        <f t="shared" si="9"/>
        <v>0</v>
      </c>
      <c r="BL132" s="23" t="s">
        <v>133</v>
      </c>
      <c r="BM132" s="23" t="s">
        <v>593</v>
      </c>
    </row>
    <row r="133" spans="2:65" s="1" customFormat="1" ht="31.5" customHeight="1">
      <c r="B133" s="40"/>
      <c r="C133" s="191" t="s">
        <v>300</v>
      </c>
      <c r="D133" s="191" t="s">
        <v>117</v>
      </c>
      <c r="E133" s="192" t="s">
        <v>594</v>
      </c>
      <c r="F133" s="193" t="s">
        <v>595</v>
      </c>
      <c r="G133" s="194" t="s">
        <v>120</v>
      </c>
      <c r="H133" s="195">
        <v>2</v>
      </c>
      <c r="I133" s="196"/>
      <c r="J133" s="197">
        <f t="shared" si="0"/>
        <v>0</v>
      </c>
      <c r="K133" s="193" t="s">
        <v>121</v>
      </c>
      <c r="L133" s="60"/>
      <c r="M133" s="198" t="s">
        <v>21</v>
      </c>
      <c r="N133" s="199" t="s">
        <v>40</v>
      </c>
      <c r="O133" s="41"/>
      <c r="P133" s="200">
        <f t="shared" si="1"/>
        <v>0</v>
      </c>
      <c r="Q133" s="200">
        <v>0.00702</v>
      </c>
      <c r="R133" s="200">
        <f t="shared" si="2"/>
        <v>0.01404</v>
      </c>
      <c r="S133" s="200">
        <v>0</v>
      </c>
      <c r="T133" s="201">
        <f t="shared" si="3"/>
        <v>0</v>
      </c>
      <c r="AR133" s="23" t="s">
        <v>133</v>
      </c>
      <c r="AT133" s="23" t="s">
        <v>117</v>
      </c>
      <c r="AU133" s="23" t="s">
        <v>79</v>
      </c>
      <c r="AY133" s="23" t="s">
        <v>114</v>
      </c>
      <c r="BE133" s="202">
        <f t="shared" si="4"/>
        <v>0</v>
      </c>
      <c r="BF133" s="202">
        <f t="shared" si="5"/>
        <v>0</v>
      </c>
      <c r="BG133" s="202">
        <f t="shared" si="6"/>
        <v>0</v>
      </c>
      <c r="BH133" s="202">
        <f t="shared" si="7"/>
        <v>0</v>
      </c>
      <c r="BI133" s="202">
        <f t="shared" si="8"/>
        <v>0</v>
      </c>
      <c r="BJ133" s="23" t="s">
        <v>74</v>
      </c>
      <c r="BK133" s="202">
        <f t="shared" si="9"/>
        <v>0</v>
      </c>
      <c r="BL133" s="23" t="s">
        <v>133</v>
      </c>
      <c r="BM133" s="23" t="s">
        <v>596</v>
      </c>
    </row>
    <row r="134" spans="2:65" s="1" customFormat="1" ht="22.5" customHeight="1">
      <c r="B134" s="40"/>
      <c r="C134" s="211" t="s">
        <v>304</v>
      </c>
      <c r="D134" s="211" t="s">
        <v>169</v>
      </c>
      <c r="E134" s="212" t="s">
        <v>597</v>
      </c>
      <c r="F134" s="213" t="s">
        <v>598</v>
      </c>
      <c r="G134" s="214" t="s">
        <v>120</v>
      </c>
      <c r="H134" s="215">
        <v>2</v>
      </c>
      <c r="I134" s="216"/>
      <c r="J134" s="217">
        <f t="shared" si="0"/>
        <v>0</v>
      </c>
      <c r="K134" s="213" t="s">
        <v>121</v>
      </c>
      <c r="L134" s="218"/>
      <c r="M134" s="219" t="s">
        <v>21</v>
      </c>
      <c r="N134" s="220" t="s">
        <v>40</v>
      </c>
      <c r="O134" s="41"/>
      <c r="P134" s="200">
        <f t="shared" si="1"/>
        <v>0</v>
      </c>
      <c r="Q134" s="200">
        <v>0.03</v>
      </c>
      <c r="R134" s="200">
        <f t="shared" si="2"/>
        <v>0.06</v>
      </c>
      <c r="S134" s="200">
        <v>0</v>
      </c>
      <c r="T134" s="201">
        <f t="shared" si="3"/>
        <v>0</v>
      </c>
      <c r="AR134" s="23" t="s">
        <v>172</v>
      </c>
      <c r="AT134" s="23" t="s">
        <v>169</v>
      </c>
      <c r="AU134" s="23" t="s">
        <v>79</v>
      </c>
      <c r="AY134" s="23" t="s">
        <v>114</v>
      </c>
      <c r="BE134" s="202">
        <f t="shared" si="4"/>
        <v>0</v>
      </c>
      <c r="BF134" s="202">
        <f t="shared" si="5"/>
        <v>0</v>
      </c>
      <c r="BG134" s="202">
        <f t="shared" si="6"/>
        <v>0</v>
      </c>
      <c r="BH134" s="202">
        <f t="shared" si="7"/>
        <v>0</v>
      </c>
      <c r="BI134" s="202">
        <f t="shared" si="8"/>
        <v>0</v>
      </c>
      <c r="BJ134" s="23" t="s">
        <v>74</v>
      </c>
      <c r="BK134" s="202">
        <f t="shared" si="9"/>
        <v>0</v>
      </c>
      <c r="BL134" s="23" t="s">
        <v>133</v>
      </c>
      <c r="BM134" s="23" t="s">
        <v>599</v>
      </c>
    </row>
    <row r="135" spans="2:47" s="1" customFormat="1" ht="27">
      <c r="B135" s="40"/>
      <c r="C135" s="62"/>
      <c r="D135" s="221" t="s">
        <v>153</v>
      </c>
      <c r="E135" s="62"/>
      <c r="F135" s="222" t="s">
        <v>600</v>
      </c>
      <c r="G135" s="62"/>
      <c r="H135" s="62"/>
      <c r="I135" s="161"/>
      <c r="J135" s="62"/>
      <c r="K135" s="62"/>
      <c r="L135" s="60"/>
      <c r="M135" s="210"/>
      <c r="N135" s="41"/>
      <c r="O135" s="41"/>
      <c r="P135" s="41"/>
      <c r="Q135" s="41"/>
      <c r="R135" s="41"/>
      <c r="S135" s="41"/>
      <c r="T135" s="77"/>
      <c r="AT135" s="23" t="s">
        <v>153</v>
      </c>
      <c r="AU135" s="23" t="s">
        <v>79</v>
      </c>
    </row>
    <row r="136" spans="2:65" s="1" customFormat="1" ht="22.5" customHeight="1">
      <c r="B136" s="40"/>
      <c r="C136" s="211" t="s">
        <v>308</v>
      </c>
      <c r="D136" s="211" t="s">
        <v>169</v>
      </c>
      <c r="E136" s="212" t="s">
        <v>601</v>
      </c>
      <c r="F136" s="213" t="s">
        <v>602</v>
      </c>
      <c r="G136" s="214" t="s">
        <v>120</v>
      </c>
      <c r="H136" s="215">
        <v>2</v>
      </c>
      <c r="I136" s="216"/>
      <c r="J136" s="217">
        <f>ROUND(I136*H136,2)</f>
        <v>0</v>
      </c>
      <c r="K136" s="213" t="s">
        <v>121</v>
      </c>
      <c r="L136" s="218"/>
      <c r="M136" s="219" t="s">
        <v>21</v>
      </c>
      <c r="N136" s="220" t="s">
        <v>40</v>
      </c>
      <c r="O136" s="41"/>
      <c r="P136" s="200">
        <f>O136*H136</f>
        <v>0</v>
      </c>
      <c r="Q136" s="200">
        <v>0.0003</v>
      </c>
      <c r="R136" s="200">
        <f>Q136*H136</f>
        <v>0.0006</v>
      </c>
      <c r="S136" s="200">
        <v>0</v>
      </c>
      <c r="T136" s="201">
        <f>S136*H136</f>
        <v>0</v>
      </c>
      <c r="AR136" s="23" t="s">
        <v>172</v>
      </c>
      <c r="AT136" s="23" t="s">
        <v>169</v>
      </c>
      <c r="AU136" s="23" t="s">
        <v>79</v>
      </c>
      <c r="AY136" s="23" t="s">
        <v>114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74</v>
      </c>
      <c r="BK136" s="202">
        <f>ROUND(I136*H136,2)</f>
        <v>0</v>
      </c>
      <c r="BL136" s="23" t="s">
        <v>133</v>
      </c>
      <c r="BM136" s="23" t="s">
        <v>603</v>
      </c>
    </row>
    <row r="137" spans="2:63" s="10" customFormat="1" ht="29.85" customHeight="1">
      <c r="B137" s="174"/>
      <c r="C137" s="175"/>
      <c r="D137" s="188" t="s">
        <v>68</v>
      </c>
      <c r="E137" s="189" t="s">
        <v>196</v>
      </c>
      <c r="F137" s="189" t="s">
        <v>392</v>
      </c>
      <c r="G137" s="175"/>
      <c r="H137" s="175"/>
      <c r="I137" s="178"/>
      <c r="J137" s="190">
        <f>BK137</f>
        <v>0</v>
      </c>
      <c r="K137" s="175"/>
      <c r="L137" s="180"/>
      <c r="M137" s="181"/>
      <c r="N137" s="182"/>
      <c r="O137" s="182"/>
      <c r="P137" s="183">
        <f>SUM(P138:P141)</f>
        <v>0</v>
      </c>
      <c r="Q137" s="182"/>
      <c r="R137" s="183">
        <f>SUM(R138:R141)</f>
        <v>35.03442</v>
      </c>
      <c r="S137" s="182"/>
      <c r="T137" s="184">
        <f>SUM(T138:T141)</f>
        <v>0</v>
      </c>
      <c r="AR137" s="185" t="s">
        <v>74</v>
      </c>
      <c r="AT137" s="186" t="s">
        <v>68</v>
      </c>
      <c r="AU137" s="186" t="s">
        <v>74</v>
      </c>
      <c r="AY137" s="185" t="s">
        <v>114</v>
      </c>
      <c r="BK137" s="187">
        <f>SUM(BK138:BK141)</f>
        <v>0</v>
      </c>
    </row>
    <row r="138" spans="2:65" s="1" customFormat="1" ht="31.5" customHeight="1">
      <c r="B138" s="40"/>
      <c r="C138" s="191" t="s">
        <v>312</v>
      </c>
      <c r="D138" s="191" t="s">
        <v>117</v>
      </c>
      <c r="E138" s="192" t="s">
        <v>604</v>
      </c>
      <c r="F138" s="193" t="s">
        <v>605</v>
      </c>
      <c r="G138" s="194" t="s">
        <v>120</v>
      </c>
      <c r="H138" s="195">
        <v>1</v>
      </c>
      <c r="I138" s="196"/>
      <c r="J138" s="197">
        <f>ROUND(I138*H138,2)</f>
        <v>0</v>
      </c>
      <c r="K138" s="193" t="s">
        <v>121</v>
      </c>
      <c r="L138" s="60"/>
      <c r="M138" s="198" t="s">
        <v>21</v>
      </c>
      <c r="N138" s="199" t="s">
        <v>40</v>
      </c>
      <c r="O138" s="41"/>
      <c r="P138" s="200">
        <f>O138*H138</f>
        <v>0</v>
      </c>
      <c r="Q138" s="200">
        <v>9.895</v>
      </c>
      <c r="R138" s="200">
        <f>Q138*H138</f>
        <v>9.895</v>
      </c>
      <c r="S138" s="200">
        <v>0</v>
      </c>
      <c r="T138" s="201">
        <f>S138*H138</f>
        <v>0</v>
      </c>
      <c r="AR138" s="23" t="s">
        <v>133</v>
      </c>
      <c r="AT138" s="23" t="s">
        <v>117</v>
      </c>
      <c r="AU138" s="23" t="s">
        <v>79</v>
      </c>
      <c r="AY138" s="23" t="s">
        <v>114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74</v>
      </c>
      <c r="BK138" s="202">
        <f>ROUND(I138*H138,2)</f>
        <v>0</v>
      </c>
      <c r="BL138" s="23" t="s">
        <v>133</v>
      </c>
      <c r="BM138" s="23" t="s">
        <v>606</v>
      </c>
    </row>
    <row r="139" spans="2:65" s="1" customFormat="1" ht="31.5" customHeight="1">
      <c r="B139" s="40"/>
      <c r="C139" s="191" t="s">
        <v>316</v>
      </c>
      <c r="D139" s="191" t="s">
        <v>117</v>
      </c>
      <c r="E139" s="192" t="s">
        <v>607</v>
      </c>
      <c r="F139" s="193" t="s">
        <v>608</v>
      </c>
      <c r="G139" s="194" t="s">
        <v>120</v>
      </c>
      <c r="H139" s="195">
        <v>1</v>
      </c>
      <c r="I139" s="196"/>
      <c r="J139" s="197">
        <f>ROUND(I139*H139,2)</f>
        <v>0</v>
      </c>
      <c r="K139" s="193" t="s">
        <v>121</v>
      </c>
      <c r="L139" s="60"/>
      <c r="M139" s="198" t="s">
        <v>21</v>
      </c>
      <c r="N139" s="199" t="s">
        <v>40</v>
      </c>
      <c r="O139" s="41"/>
      <c r="P139" s="200">
        <f>O139*H139</f>
        <v>0</v>
      </c>
      <c r="Q139" s="200">
        <v>7.00566</v>
      </c>
      <c r="R139" s="200">
        <f>Q139*H139</f>
        <v>7.00566</v>
      </c>
      <c r="S139" s="200">
        <v>0</v>
      </c>
      <c r="T139" s="201">
        <f>S139*H139</f>
        <v>0</v>
      </c>
      <c r="AR139" s="23" t="s">
        <v>133</v>
      </c>
      <c r="AT139" s="23" t="s">
        <v>117</v>
      </c>
      <c r="AU139" s="23" t="s">
        <v>79</v>
      </c>
      <c r="AY139" s="23" t="s">
        <v>114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74</v>
      </c>
      <c r="BK139" s="202">
        <f>ROUND(I139*H139,2)</f>
        <v>0</v>
      </c>
      <c r="BL139" s="23" t="s">
        <v>133</v>
      </c>
      <c r="BM139" s="23" t="s">
        <v>609</v>
      </c>
    </row>
    <row r="140" spans="2:65" s="1" customFormat="1" ht="31.5" customHeight="1">
      <c r="B140" s="40"/>
      <c r="C140" s="191" t="s">
        <v>320</v>
      </c>
      <c r="D140" s="191" t="s">
        <v>117</v>
      </c>
      <c r="E140" s="192" t="s">
        <v>610</v>
      </c>
      <c r="F140" s="193" t="s">
        <v>611</v>
      </c>
      <c r="G140" s="194" t="s">
        <v>160</v>
      </c>
      <c r="H140" s="195">
        <v>8</v>
      </c>
      <c r="I140" s="196"/>
      <c r="J140" s="197">
        <f>ROUND(I140*H140,2)</f>
        <v>0</v>
      </c>
      <c r="K140" s="193" t="s">
        <v>121</v>
      </c>
      <c r="L140" s="60"/>
      <c r="M140" s="198" t="s">
        <v>21</v>
      </c>
      <c r="N140" s="199" t="s">
        <v>40</v>
      </c>
      <c r="O140" s="41"/>
      <c r="P140" s="200">
        <f>O140*H140</f>
        <v>0</v>
      </c>
      <c r="Q140" s="200">
        <v>2.26672</v>
      </c>
      <c r="R140" s="200">
        <f>Q140*H140</f>
        <v>18.13376</v>
      </c>
      <c r="S140" s="200">
        <v>0</v>
      </c>
      <c r="T140" s="201">
        <f>S140*H140</f>
        <v>0</v>
      </c>
      <c r="AR140" s="23" t="s">
        <v>133</v>
      </c>
      <c r="AT140" s="23" t="s">
        <v>117</v>
      </c>
      <c r="AU140" s="23" t="s">
        <v>79</v>
      </c>
      <c r="AY140" s="23" t="s">
        <v>114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74</v>
      </c>
      <c r="BK140" s="202">
        <f>ROUND(I140*H140,2)</f>
        <v>0</v>
      </c>
      <c r="BL140" s="23" t="s">
        <v>133</v>
      </c>
      <c r="BM140" s="23" t="s">
        <v>612</v>
      </c>
    </row>
    <row r="141" spans="2:51" s="12" customFormat="1" ht="13.5">
      <c r="B141" s="234"/>
      <c r="C141" s="235"/>
      <c r="D141" s="208" t="s">
        <v>179</v>
      </c>
      <c r="E141" s="236" t="s">
        <v>21</v>
      </c>
      <c r="F141" s="237" t="s">
        <v>613</v>
      </c>
      <c r="G141" s="235"/>
      <c r="H141" s="238">
        <v>8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179</v>
      </c>
      <c r="AU141" s="244" t="s">
        <v>79</v>
      </c>
      <c r="AV141" s="12" t="s">
        <v>79</v>
      </c>
      <c r="AW141" s="12" t="s">
        <v>33</v>
      </c>
      <c r="AX141" s="12" t="s">
        <v>74</v>
      </c>
      <c r="AY141" s="244" t="s">
        <v>114</v>
      </c>
    </row>
    <row r="142" spans="2:63" s="10" customFormat="1" ht="29.85" customHeight="1">
      <c r="B142" s="174"/>
      <c r="C142" s="175"/>
      <c r="D142" s="188" t="s">
        <v>68</v>
      </c>
      <c r="E142" s="189" t="s">
        <v>498</v>
      </c>
      <c r="F142" s="189" t="s">
        <v>499</v>
      </c>
      <c r="G142" s="175"/>
      <c r="H142" s="175"/>
      <c r="I142" s="178"/>
      <c r="J142" s="190">
        <f>BK142</f>
        <v>0</v>
      </c>
      <c r="K142" s="175"/>
      <c r="L142" s="180"/>
      <c r="M142" s="181"/>
      <c r="N142" s="182"/>
      <c r="O142" s="182"/>
      <c r="P142" s="183">
        <f>P143</f>
        <v>0</v>
      </c>
      <c r="Q142" s="182"/>
      <c r="R142" s="183">
        <f>R143</f>
        <v>0</v>
      </c>
      <c r="S142" s="182"/>
      <c r="T142" s="184">
        <f>T143</f>
        <v>0</v>
      </c>
      <c r="AR142" s="185" t="s">
        <v>74</v>
      </c>
      <c r="AT142" s="186" t="s">
        <v>68</v>
      </c>
      <c r="AU142" s="186" t="s">
        <v>74</v>
      </c>
      <c r="AY142" s="185" t="s">
        <v>114</v>
      </c>
      <c r="BK142" s="187">
        <f>BK143</f>
        <v>0</v>
      </c>
    </row>
    <row r="143" spans="2:65" s="1" customFormat="1" ht="31.5" customHeight="1">
      <c r="B143" s="40"/>
      <c r="C143" s="191" t="s">
        <v>324</v>
      </c>
      <c r="D143" s="191" t="s">
        <v>117</v>
      </c>
      <c r="E143" s="192" t="s">
        <v>614</v>
      </c>
      <c r="F143" s="193" t="s">
        <v>615</v>
      </c>
      <c r="G143" s="194" t="s">
        <v>205</v>
      </c>
      <c r="H143" s="195">
        <v>210.91</v>
      </c>
      <c r="I143" s="196"/>
      <c r="J143" s="197">
        <f>ROUND(I143*H143,2)</f>
        <v>0</v>
      </c>
      <c r="K143" s="193" t="s">
        <v>121</v>
      </c>
      <c r="L143" s="60"/>
      <c r="M143" s="198" t="s">
        <v>21</v>
      </c>
      <c r="N143" s="203" t="s">
        <v>40</v>
      </c>
      <c r="O143" s="204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AR143" s="23" t="s">
        <v>133</v>
      </c>
      <c r="AT143" s="23" t="s">
        <v>117</v>
      </c>
      <c r="AU143" s="23" t="s">
        <v>79</v>
      </c>
      <c r="AY143" s="23" t="s">
        <v>114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74</v>
      </c>
      <c r="BK143" s="202">
        <f>ROUND(I143*H143,2)</f>
        <v>0</v>
      </c>
      <c r="BL143" s="23" t="s">
        <v>133</v>
      </c>
      <c r="BM143" s="23" t="s">
        <v>616</v>
      </c>
    </row>
    <row r="144" spans="2:12" s="1" customFormat="1" ht="6.95" customHeight="1">
      <c r="B144" s="55"/>
      <c r="C144" s="56"/>
      <c r="D144" s="56"/>
      <c r="E144" s="56"/>
      <c r="F144" s="56"/>
      <c r="G144" s="56"/>
      <c r="H144" s="56"/>
      <c r="I144" s="137"/>
      <c r="J144" s="56"/>
      <c r="K144" s="56"/>
      <c r="L144" s="60"/>
    </row>
  </sheetData>
  <sheetProtection algorithmName="SHA-512" hashValue="VyFjJGzB1U4iWWgn8l3O/oFhlF1YOX9ydjJc/Bm3YhFdFJvIvYmMVJeRQOgJ00twfFliE6hS2+XyMnCz17AO6Q==" saltValue="UUEJeTGUfLwApEHqIK0NSA==" spinCount="100000" sheet="1" objects="1" scenarios="1" formatCells="0" formatColumns="0" formatRows="0" sort="0" autoFilter="0"/>
  <autoFilter ref="C82:K14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4" customFormat="1" ht="45" customHeight="1">
      <c r="B3" s="266"/>
      <c r="C3" s="387" t="s">
        <v>617</v>
      </c>
      <c r="D3" s="387"/>
      <c r="E3" s="387"/>
      <c r="F3" s="387"/>
      <c r="G3" s="387"/>
      <c r="H3" s="387"/>
      <c r="I3" s="387"/>
      <c r="J3" s="387"/>
      <c r="K3" s="267"/>
    </row>
    <row r="4" spans="2:11" ht="25.5" customHeight="1">
      <c r="B4" s="268"/>
      <c r="C4" s="388" t="s">
        <v>618</v>
      </c>
      <c r="D4" s="388"/>
      <c r="E4" s="388"/>
      <c r="F4" s="388"/>
      <c r="G4" s="388"/>
      <c r="H4" s="388"/>
      <c r="I4" s="388"/>
      <c r="J4" s="388"/>
      <c r="K4" s="269"/>
    </row>
    <row r="5" spans="2:1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8"/>
      <c r="C6" s="386" t="s">
        <v>619</v>
      </c>
      <c r="D6" s="386"/>
      <c r="E6" s="386"/>
      <c r="F6" s="386"/>
      <c r="G6" s="386"/>
      <c r="H6" s="386"/>
      <c r="I6" s="386"/>
      <c r="J6" s="386"/>
      <c r="K6" s="269"/>
    </row>
    <row r="7" spans="2:11" ht="15" customHeight="1">
      <c r="B7" s="272"/>
      <c r="C7" s="386" t="s">
        <v>620</v>
      </c>
      <c r="D7" s="386"/>
      <c r="E7" s="386"/>
      <c r="F7" s="386"/>
      <c r="G7" s="386"/>
      <c r="H7" s="386"/>
      <c r="I7" s="386"/>
      <c r="J7" s="386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386" t="s">
        <v>621</v>
      </c>
      <c r="D9" s="386"/>
      <c r="E9" s="386"/>
      <c r="F9" s="386"/>
      <c r="G9" s="386"/>
      <c r="H9" s="386"/>
      <c r="I9" s="386"/>
      <c r="J9" s="386"/>
      <c r="K9" s="269"/>
    </row>
    <row r="10" spans="2:11" ht="15" customHeight="1">
      <c r="B10" s="272"/>
      <c r="C10" s="271"/>
      <c r="D10" s="386" t="s">
        <v>622</v>
      </c>
      <c r="E10" s="386"/>
      <c r="F10" s="386"/>
      <c r="G10" s="386"/>
      <c r="H10" s="386"/>
      <c r="I10" s="386"/>
      <c r="J10" s="386"/>
      <c r="K10" s="269"/>
    </row>
    <row r="11" spans="2:11" ht="15" customHeight="1">
      <c r="B11" s="272"/>
      <c r="C11" s="273"/>
      <c r="D11" s="386" t="s">
        <v>623</v>
      </c>
      <c r="E11" s="386"/>
      <c r="F11" s="386"/>
      <c r="G11" s="386"/>
      <c r="H11" s="386"/>
      <c r="I11" s="386"/>
      <c r="J11" s="386"/>
      <c r="K11" s="269"/>
    </row>
    <row r="12" spans="2:11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>
      <c r="B13" s="272"/>
      <c r="C13" s="273"/>
      <c r="D13" s="386" t="s">
        <v>624</v>
      </c>
      <c r="E13" s="386"/>
      <c r="F13" s="386"/>
      <c r="G13" s="386"/>
      <c r="H13" s="386"/>
      <c r="I13" s="386"/>
      <c r="J13" s="386"/>
      <c r="K13" s="269"/>
    </row>
    <row r="14" spans="2:11" ht="15" customHeight="1">
      <c r="B14" s="272"/>
      <c r="C14" s="273"/>
      <c r="D14" s="386" t="s">
        <v>625</v>
      </c>
      <c r="E14" s="386"/>
      <c r="F14" s="386"/>
      <c r="G14" s="386"/>
      <c r="H14" s="386"/>
      <c r="I14" s="386"/>
      <c r="J14" s="386"/>
      <c r="K14" s="269"/>
    </row>
    <row r="15" spans="2:11" ht="15" customHeight="1">
      <c r="B15" s="272"/>
      <c r="C15" s="273"/>
      <c r="D15" s="386" t="s">
        <v>626</v>
      </c>
      <c r="E15" s="386"/>
      <c r="F15" s="386"/>
      <c r="G15" s="386"/>
      <c r="H15" s="386"/>
      <c r="I15" s="386"/>
      <c r="J15" s="386"/>
      <c r="K15" s="269"/>
    </row>
    <row r="16" spans="2:11" ht="15" customHeight="1">
      <c r="B16" s="272"/>
      <c r="C16" s="273"/>
      <c r="D16" s="273"/>
      <c r="E16" s="274" t="s">
        <v>73</v>
      </c>
      <c r="F16" s="386" t="s">
        <v>627</v>
      </c>
      <c r="G16" s="386"/>
      <c r="H16" s="386"/>
      <c r="I16" s="386"/>
      <c r="J16" s="386"/>
      <c r="K16" s="269"/>
    </row>
    <row r="17" spans="2:11" ht="15" customHeight="1">
      <c r="B17" s="272"/>
      <c r="C17" s="273"/>
      <c r="D17" s="273"/>
      <c r="E17" s="274" t="s">
        <v>628</v>
      </c>
      <c r="F17" s="386" t="s">
        <v>629</v>
      </c>
      <c r="G17" s="386"/>
      <c r="H17" s="386"/>
      <c r="I17" s="386"/>
      <c r="J17" s="386"/>
      <c r="K17" s="269"/>
    </row>
    <row r="18" spans="2:11" ht="15" customHeight="1">
      <c r="B18" s="272"/>
      <c r="C18" s="273"/>
      <c r="D18" s="273"/>
      <c r="E18" s="274" t="s">
        <v>630</v>
      </c>
      <c r="F18" s="386" t="s">
        <v>631</v>
      </c>
      <c r="G18" s="386"/>
      <c r="H18" s="386"/>
      <c r="I18" s="386"/>
      <c r="J18" s="386"/>
      <c r="K18" s="269"/>
    </row>
    <row r="19" spans="2:11" ht="15" customHeight="1">
      <c r="B19" s="272"/>
      <c r="C19" s="273"/>
      <c r="D19" s="273"/>
      <c r="E19" s="274" t="s">
        <v>632</v>
      </c>
      <c r="F19" s="386" t="s">
        <v>633</v>
      </c>
      <c r="G19" s="386"/>
      <c r="H19" s="386"/>
      <c r="I19" s="386"/>
      <c r="J19" s="386"/>
      <c r="K19" s="269"/>
    </row>
    <row r="20" spans="2:11" ht="15" customHeight="1">
      <c r="B20" s="272"/>
      <c r="C20" s="273"/>
      <c r="D20" s="273"/>
      <c r="E20" s="274" t="s">
        <v>634</v>
      </c>
      <c r="F20" s="386" t="s">
        <v>635</v>
      </c>
      <c r="G20" s="386"/>
      <c r="H20" s="386"/>
      <c r="I20" s="386"/>
      <c r="J20" s="386"/>
      <c r="K20" s="269"/>
    </row>
    <row r="21" spans="2:11" ht="15" customHeight="1">
      <c r="B21" s="272"/>
      <c r="C21" s="273"/>
      <c r="D21" s="273"/>
      <c r="E21" s="274" t="s">
        <v>636</v>
      </c>
      <c r="F21" s="386" t="s">
        <v>637</v>
      </c>
      <c r="G21" s="386"/>
      <c r="H21" s="386"/>
      <c r="I21" s="386"/>
      <c r="J21" s="386"/>
      <c r="K21" s="269"/>
    </row>
    <row r="22" spans="2:11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>
      <c r="B23" s="272"/>
      <c r="C23" s="386" t="s">
        <v>638</v>
      </c>
      <c r="D23" s="386"/>
      <c r="E23" s="386"/>
      <c r="F23" s="386"/>
      <c r="G23" s="386"/>
      <c r="H23" s="386"/>
      <c r="I23" s="386"/>
      <c r="J23" s="386"/>
      <c r="K23" s="269"/>
    </row>
    <row r="24" spans="2:11" ht="15" customHeight="1">
      <c r="B24" s="272"/>
      <c r="C24" s="386" t="s">
        <v>639</v>
      </c>
      <c r="D24" s="386"/>
      <c r="E24" s="386"/>
      <c r="F24" s="386"/>
      <c r="G24" s="386"/>
      <c r="H24" s="386"/>
      <c r="I24" s="386"/>
      <c r="J24" s="386"/>
      <c r="K24" s="269"/>
    </row>
    <row r="25" spans="2:11" ht="15" customHeight="1">
      <c r="B25" s="272"/>
      <c r="C25" s="271"/>
      <c r="D25" s="386" t="s">
        <v>640</v>
      </c>
      <c r="E25" s="386"/>
      <c r="F25" s="386"/>
      <c r="G25" s="386"/>
      <c r="H25" s="386"/>
      <c r="I25" s="386"/>
      <c r="J25" s="386"/>
      <c r="K25" s="269"/>
    </row>
    <row r="26" spans="2:11" ht="15" customHeight="1">
      <c r="B26" s="272"/>
      <c r="C26" s="273"/>
      <c r="D26" s="386" t="s">
        <v>641</v>
      </c>
      <c r="E26" s="386"/>
      <c r="F26" s="386"/>
      <c r="G26" s="386"/>
      <c r="H26" s="386"/>
      <c r="I26" s="386"/>
      <c r="J26" s="386"/>
      <c r="K26" s="269"/>
    </row>
    <row r="27" spans="2:11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>
      <c r="B28" s="272"/>
      <c r="C28" s="273"/>
      <c r="D28" s="386" t="s">
        <v>642</v>
      </c>
      <c r="E28" s="386"/>
      <c r="F28" s="386"/>
      <c r="G28" s="386"/>
      <c r="H28" s="386"/>
      <c r="I28" s="386"/>
      <c r="J28" s="386"/>
      <c r="K28" s="269"/>
    </row>
    <row r="29" spans="2:11" ht="15" customHeight="1">
      <c r="B29" s="272"/>
      <c r="C29" s="273"/>
      <c r="D29" s="386" t="s">
        <v>643</v>
      </c>
      <c r="E29" s="386"/>
      <c r="F29" s="386"/>
      <c r="G29" s="386"/>
      <c r="H29" s="386"/>
      <c r="I29" s="386"/>
      <c r="J29" s="386"/>
      <c r="K29" s="269"/>
    </row>
    <row r="30" spans="2:11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>
      <c r="B31" s="272"/>
      <c r="C31" s="273"/>
      <c r="D31" s="386" t="s">
        <v>644</v>
      </c>
      <c r="E31" s="386"/>
      <c r="F31" s="386"/>
      <c r="G31" s="386"/>
      <c r="H31" s="386"/>
      <c r="I31" s="386"/>
      <c r="J31" s="386"/>
      <c r="K31" s="269"/>
    </row>
    <row r="32" spans="2:11" ht="15" customHeight="1">
      <c r="B32" s="272"/>
      <c r="C32" s="273"/>
      <c r="D32" s="386" t="s">
        <v>645</v>
      </c>
      <c r="E32" s="386"/>
      <c r="F32" s="386"/>
      <c r="G32" s="386"/>
      <c r="H32" s="386"/>
      <c r="I32" s="386"/>
      <c r="J32" s="386"/>
      <c r="K32" s="269"/>
    </row>
    <row r="33" spans="2:11" ht="15" customHeight="1">
      <c r="B33" s="272"/>
      <c r="C33" s="273"/>
      <c r="D33" s="386" t="s">
        <v>646</v>
      </c>
      <c r="E33" s="386"/>
      <c r="F33" s="386"/>
      <c r="G33" s="386"/>
      <c r="H33" s="386"/>
      <c r="I33" s="386"/>
      <c r="J33" s="386"/>
      <c r="K33" s="269"/>
    </row>
    <row r="34" spans="2:11" ht="15" customHeight="1">
      <c r="B34" s="272"/>
      <c r="C34" s="273"/>
      <c r="D34" s="271"/>
      <c r="E34" s="275" t="s">
        <v>98</v>
      </c>
      <c r="F34" s="271"/>
      <c r="G34" s="386" t="s">
        <v>647</v>
      </c>
      <c r="H34" s="386"/>
      <c r="I34" s="386"/>
      <c r="J34" s="386"/>
      <c r="K34" s="269"/>
    </row>
    <row r="35" spans="2:11" ht="30.75" customHeight="1">
      <c r="B35" s="272"/>
      <c r="C35" s="273"/>
      <c r="D35" s="271"/>
      <c r="E35" s="275" t="s">
        <v>648</v>
      </c>
      <c r="F35" s="271"/>
      <c r="G35" s="386" t="s">
        <v>649</v>
      </c>
      <c r="H35" s="386"/>
      <c r="I35" s="386"/>
      <c r="J35" s="386"/>
      <c r="K35" s="269"/>
    </row>
    <row r="36" spans="2:11" ht="15" customHeight="1">
      <c r="B36" s="272"/>
      <c r="C36" s="273"/>
      <c r="D36" s="271"/>
      <c r="E36" s="275" t="s">
        <v>50</v>
      </c>
      <c r="F36" s="271"/>
      <c r="G36" s="386" t="s">
        <v>650</v>
      </c>
      <c r="H36" s="386"/>
      <c r="I36" s="386"/>
      <c r="J36" s="386"/>
      <c r="K36" s="269"/>
    </row>
    <row r="37" spans="2:11" ht="15" customHeight="1">
      <c r="B37" s="272"/>
      <c r="C37" s="273"/>
      <c r="D37" s="271"/>
      <c r="E37" s="275" t="s">
        <v>99</v>
      </c>
      <c r="F37" s="271"/>
      <c r="G37" s="386" t="s">
        <v>651</v>
      </c>
      <c r="H37" s="386"/>
      <c r="I37" s="386"/>
      <c r="J37" s="386"/>
      <c r="K37" s="269"/>
    </row>
    <row r="38" spans="2:11" ht="15" customHeight="1">
      <c r="B38" s="272"/>
      <c r="C38" s="273"/>
      <c r="D38" s="271"/>
      <c r="E38" s="275" t="s">
        <v>100</v>
      </c>
      <c r="F38" s="271"/>
      <c r="G38" s="386" t="s">
        <v>652</v>
      </c>
      <c r="H38" s="386"/>
      <c r="I38" s="386"/>
      <c r="J38" s="386"/>
      <c r="K38" s="269"/>
    </row>
    <row r="39" spans="2:11" ht="15" customHeight="1">
      <c r="B39" s="272"/>
      <c r="C39" s="273"/>
      <c r="D39" s="271"/>
      <c r="E39" s="275" t="s">
        <v>101</v>
      </c>
      <c r="F39" s="271"/>
      <c r="G39" s="386" t="s">
        <v>653</v>
      </c>
      <c r="H39" s="386"/>
      <c r="I39" s="386"/>
      <c r="J39" s="386"/>
      <c r="K39" s="269"/>
    </row>
    <row r="40" spans="2:11" ht="15" customHeight="1">
      <c r="B40" s="272"/>
      <c r="C40" s="273"/>
      <c r="D40" s="271"/>
      <c r="E40" s="275" t="s">
        <v>654</v>
      </c>
      <c r="F40" s="271"/>
      <c r="G40" s="386" t="s">
        <v>655</v>
      </c>
      <c r="H40" s="386"/>
      <c r="I40" s="386"/>
      <c r="J40" s="386"/>
      <c r="K40" s="269"/>
    </row>
    <row r="41" spans="2:11" ht="15" customHeight="1">
      <c r="B41" s="272"/>
      <c r="C41" s="273"/>
      <c r="D41" s="271"/>
      <c r="E41" s="275"/>
      <c r="F41" s="271"/>
      <c r="G41" s="386" t="s">
        <v>656</v>
      </c>
      <c r="H41" s="386"/>
      <c r="I41" s="386"/>
      <c r="J41" s="386"/>
      <c r="K41" s="269"/>
    </row>
    <row r="42" spans="2:11" ht="15" customHeight="1">
      <c r="B42" s="272"/>
      <c r="C42" s="273"/>
      <c r="D42" s="271"/>
      <c r="E42" s="275" t="s">
        <v>657</v>
      </c>
      <c r="F42" s="271"/>
      <c r="G42" s="386" t="s">
        <v>658</v>
      </c>
      <c r="H42" s="386"/>
      <c r="I42" s="386"/>
      <c r="J42" s="386"/>
      <c r="K42" s="269"/>
    </row>
    <row r="43" spans="2:11" ht="15" customHeight="1">
      <c r="B43" s="272"/>
      <c r="C43" s="273"/>
      <c r="D43" s="271"/>
      <c r="E43" s="275" t="s">
        <v>103</v>
      </c>
      <c r="F43" s="271"/>
      <c r="G43" s="386" t="s">
        <v>659</v>
      </c>
      <c r="H43" s="386"/>
      <c r="I43" s="386"/>
      <c r="J43" s="386"/>
      <c r="K43" s="269"/>
    </row>
    <row r="44" spans="2:11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>
      <c r="B45" s="272"/>
      <c r="C45" s="273"/>
      <c r="D45" s="386" t="s">
        <v>660</v>
      </c>
      <c r="E45" s="386"/>
      <c r="F45" s="386"/>
      <c r="G45" s="386"/>
      <c r="H45" s="386"/>
      <c r="I45" s="386"/>
      <c r="J45" s="386"/>
      <c r="K45" s="269"/>
    </row>
    <row r="46" spans="2:11" ht="15" customHeight="1">
      <c r="B46" s="272"/>
      <c r="C46" s="273"/>
      <c r="D46" s="273"/>
      <c r="E46" s="386" t="s">
        <v>661</v>
      </c>
      <c r="F46" s="386"/>
      <c r="G46" s="386"/>
      <c r="H46" s="386"/>
      <c r="I46" s="386"/>
      <c r="J46" s="386"/>
      <c r="K46" s="269"/>
    </row>
    <row r="47" spans="2:11" ht="15" customHeight="1">
      <c r="B47" s="272"/>
      <c r="C47" s="273"/>
      <c r="D47" s="273"/>
      <c r="E47" s="386" t="s">
        <v>662</v>
      </c>
      <c r="F47" s="386"/>
      <c r="G47" s="386"/>
      <c r="H47" s="386"/>
      <c r="I47" s="386"/>
      <c r="J47" s="386"/>
      <c r="K47" s="269"/>
    </row>
    <row r="48" spans="2:11" ht="15" customHeight="1">
      <c r="B48" s="272"/>
      <c r="C48" s="273"/>
      <c r="D48" s="273"/>
      <c r="E48" s="386" t="s">
        <v>663</v>
      </c>
      <c r="F48" s="386"/>
      <c r="G48" s="386"/>
      <c r="H48" s="386"/>
      <c r="I48" s="386"/>
      <c r="J48" s="386"/>
      <c r="K48" s="269"/>
    </row>
    <row r="49" spans="2:11" ht="15" customHeight="1">
      <c r="B49" s="272"/>
      <c r="C49" s="273"/>
      <c r="D49" s="386" t="s">
        <v>664</v>
      </c>
      <c r="E49" s="386"/>
      <c r="F49" s="386"/>
      <c r="G49" s="386"/>
      <c r="H49" s="386"/>
      <c r="I49" s="386"/>
      <c r="J49" s="386"/>
      <c r="K49" s="269"/>
    </row>
    <row r="50" spans="2:11" ht="25.5" customHeight="1">
      <c r="B50" s="268"/>
      <c r="C50" s="388" t="s">
        <v>665</v>
      </c>
      <c r="D50" s="388"/>
      <c r="E50" s="388"/>
      <c r="F50" s="388"/>
      <c r="G50" s="388"/>
      <c r="H50" s="388"/>
      <c r="I50" s="388"/>
      <c r="J50" s="388"/>
      <c r="K50" s="269"/>
    </row>
    <row r="51" spans="2:11" ht="5.25" customHeight="1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8"/>
      <c r="C52" s="386" t="s">
        <v>666</v>
      </c>
      <c r="D52" s="386"/>
      <c r="E52" s="386"/>
      <c r="F52" s="386"/>
      <c r="G52" s="386"/>
      <c r="H52" s="386"/>
      <c r="I52" s="386"/>
      <c r="J52" s="386"/>
      <c r="K52" s="269"/>
    </row>
    <row r="53" spans="2:11" ht="15" customHeight="1">
      <c r="B53" s="268"/>
      <c r="C53" s="386" t="s">
        <v>667</v>
      </c>
      <c r="D53" s="386"/>
      <c r="E53" s="386"/>
      <c r="F53" s="386"/>
      <c r="G53" s="386"/>
      <c r="H53" s="386"/>
      <c r="I53" s="386"/>
      <c r="J53" s="386"/>
      <c r="K53" s="269"/>
    </row>
    <row r="54" spans="2:11" ht="12.75" customHeight="1">
      <c r="B54" s="268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8"/>
      <c r="C55" s="386" t="s">
        <v>668</v>
      </c>
      <c r="D55" s="386"/>
      <c r="E55" s="386"/>
      <c r="F55" s="386"/>
      <c r="G55" s="386"/>
      <c r="H55" s="386"/>
      <c r="I55" s="386"/>
      <c r="J55" s="386"/>
      <c r="K55" s="269"/>
    </row>
    <row r="56" spans="2:11" ht="15" customHeight="1">
      <c r="B56" s="268"/>
      <c r="C56" s="273"/>
      <c r="D56" s="386" t="s">
        <v>669</v>
      </c>
      <c r="E56" s="386"/>
      <c r="F56" s="386"/>
      <c r="G56" s="386"/>
      <c r="H56" s="386"/>
      <c r="I56" s="386"/>
      <c r="J56" s="386"/>
      <c r="K56" s="269"/>
    </row>
    <row r="57" spans="2:11" ht="15" customHeight="1">
      <c r="B57" s="268"/>
      <c r="C57" s="273"/>
      <c r="D57" s="386" t="s">
        <v>670</v>
      </c>
      <c r="E57" s="386"/>
      <c r="F57" s="386"/>
      <c r="G57" s="386"/>
      <c r="H57" s="386"/>
      <c r="I57" s="386"/>
      <c r="J57" s="386"/>
      <c r="K57" s="269"/>
    </row>
    <row r="58" spans="2:11" ht="15" customHeight="1">
      <c r="B58" s="268"/>
      <c r="C58" s="273"/>
      <c r="D58" s="386" t="s">
        <v>671</v>
      </c>
      <c r="E58" s="386"/>
      <c r="F58" s="386"/>
      <c r="G58" s="386"/>
      <c r="H58" s="386"/>
      <c r="I58" s="386"/>
      <c r="J58" s="386"/>
      <c r="K58" s="269"/>
    </row>
    <row r="59" spans="2:11" ht="15" customHeight="1">
      <c r="B59" s="268"/>
      <c r="C59" s="273"/>
      <c r="D59" s="386" t="s">
        <v>672</v>
      </c>
      <c r="E59" s="386"/>
      <c r="F59" s="386"/>
      <c r="G59" s="386"/>
      <c r="H59" s="386"/>
      <c r="I59" s="386"/>
      <c r="J59" s="386"/>
      <c r="K59" s="269"/>
    </row>
    <row r="60" spans="2:11" ht="15" customHeight="1">
      <c r="B60" s="268"/>
      <c r="C60" s="273"/>
      <c r="D60" s="390" t="s">
        <v>673</v>
      </c>
      <c r="E60" s="390"/>
      <c r="F60" s="390"/>
      <c r="G60" s="390"/>
      <c r="H60" s="390"/>
      <c r="I60" s="390"/>
      <c r="J60" s="390"/>
      <c r="K60" s="269"/>
    </row>
    <row r="61" spans="2:11" ht="15" customHeight="1">
      <c r="B61" s="268"/>
      <c r="C61" s="273"/>
      <c r="D61" s="386" t="s">
        <v>674</v>
      </c>
      <c r="E61" s="386"/>
      <c r="F61" s="386"/>
      <c r="G61" s="386"/>
      <c r="H61" s="386"/>
      <c r="I61" s="386"/>
      <c r="J61" s="386"/>
      <c r="K61" s="269"/>
    </row>
    <row r="62" spans="2:11" ht="12.75" customHeight="1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>
      <c r="B63" s="268"/>
      <c r="C63" s="273"/>
      <c r="D63" s="386" t="s">
        <v>675</v>
      </c>
      <c r="E63" s="386"/>
      <c r="F63" s="386"/>
      <c r="G63" s="386"/>
      <c r="H63" s="386"/>
      <c r="I63" s="386"/>
      <c r="J63" s="386"/>
      <c r="K63" s="269"/>
    </row>
    <row r="64" spans="2:11" ht="15" customHeight="1">
      <c r="B64" s="268"/>
      <c r="C64" s="273"/>
      <c r="D64" s="390" t="s">
        <v>676</v>
      </c>
      <c r="E64" s="390"/>
      <c r="F64" s="390"/>
      <c r="G64" s="390"/>
      <c r="H64" s="390"/>
      <c r="I64" s="390"/>
      <c r="J64" s="390"/>
      <c r="K64" s="269"/>
    </row>
    <row r="65" spans="2:11" ht="15" customHeight="1">
      <c r="B65" s="268"/>
      <c r="C65" s="273"/>
      <c r="D65" s="386" t="s">
        <v>677</v>
      </c>
      <c r="E65" s="386"/>
      <c r="F65" s="386"/>
      <c r="G65" s="386"/>
      <c r="H65" s="386"/>
      <c r="I65" s="386"/>
      <c r="J65" s="386"/>
      <c r="K65" s="269"/>
    </row>
    <row r="66" spans="2:11" ht="15" customHeight="1">
      <c r="B66" s="268"/>
      <c r="C66" s="273"/>
      <c r="D66" s="386" t="s">
        <v>678</v>
      </c>
      <c r="E66" s="386"/>
      <c r="F66" s="386"/>
      <c r="G66" s="386"/>
      <c r="H66" s="386"/>
      <c r="I66" s="386"/>
      <c r="J66" s="386"/>
      <c r="K66" s="269"/>
    </row>
    <row r="67" spans="2:11" ht="15" customHeight="1">
      <c r="B67" s="268"/>
      <c r="C67" s="273"/>
      <c r="D67" s="386" t="s">
        <v>679</v>
      </c>
      <c r="E67" s="386"/>
      <c r="F67" s="386"/>
      <c r="G67" s="386"/>
      <c r="H67" s="386"/>
      <c r="I67" s="386"/>
      <c r="J67" s="386"/>
      <c r="K67" s="269"/>
    </row>
    <row r="68" spans="2:11" ht="15" customHeight="1">
      <c r="B68" s="268"/>
      <c r="C68" s="273"/>
      <c r="D68" s="386" t="s">
        <v>680</v>
      </c>
      <c r="E68" s="386"/>
      <c r="F68" s="386"/>
      <c r="G68" s="386"/>
      <c r="H68" s="386"/>
      <c r="I68" s="386"/>
      <c r="J68" s="386"/>
      <c r="K68" s="269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391" t="s">
        <v>87</v>
      </c>
      <c r="D73" s="391"/>
      <c r="E73" s="391"/>
      <c r="F73" s="391"/>
      <c r="G73" s="391"/>
      <c r="H73" s="391"/>
      <c r="I73" s="391"/>
      <c r="J73" s="391"/>
      <c r="K73" s="286"/>
    </row>
    <row r="74" spans="2:11" ht="17.25" customHeight="1">
      <c r="B74" s="285"/>
      <c r="C74" s="287" t="s">
        <v>681</v>
      </c>
      <c r="D74" s="287"/>
      <c r="E74" s="287"/>
      <c r="F74" s="287" t="s">
        <v>682</v>
      </c>
      <c r="G74" s="288"/>
      <c r="H74" s="287" t="s">
        <v>99</v>
      </c>
      <c r="I74" s="287" t="s">
        <v>54</v>
      </c>
      <c r="J74" s="287" t="s">
        <v>683</v>
      </c>
      <c r="K74" s="286"/>
    </row>
    <row r="75" spans="2:11" ht="17.25" customHeight="1">
      <c r="B75" s="285"/>
      <c r="C75" s="289" t="s">
        <v>684</v>
      </c>
      <c r="D75" s="289"/>
      <c r="E75" s="289"/>
      <c r="F75" s="290" t="s">
        <v>685</v>
      </c>
      <c r="G75" s="291"/>
      <c r="H75" s="289"/>
      <c r="I75" s="289"/>
      <c r="J75" s="289" t="s">
        <v>686</v>
      </c>
      <c r="K75" s="286"/>
    </row>
    <row r="76" spans="2:11" ht="5.25" customHeight="1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5"/>
      <c r="C77" s="275" t="s">
        <v>50</v>
      </c>
      <c r="D77" s="292"/>
      <c r="E77" s="292"/>
      <c r="F77" s="294" t="s">
        <v>687</v>
      </c>
      <c r="G77" s="293"/>
      <c r="H77" s="275" t="s">
        <v>688</v>
      </c>
      <c r="I77" s="275" t="s">
        <v>689</v>
      </c>
      <c r="J77" s="275">
        <v>20</v>
      </c>
      <c r="K77" s="286"/>
    </row>
    <row r="78" spans="2:11" ht="15" customHeight="1">
      <c r="B78" s="285"/>
      <c r="C78" s="275" t="s">
        <v>690</v>
      </c>
      <c r="D78" s="275"/>
      <c r="E78" s="275"/>
      <c r="F78" s="294" t="s">
        <v>687</v>
      </c>
      <c r="G78" s="293"/>
      <c r="H78" s="275" t="s">
        <v>691</v>
      </c>
      <c r="I78" s="275" t="s">
        <v>689</v>
      </c>
      <c r="J78" s="275">
        <v>120</v>
      </c>
      <c r="K78" s="286"/>
    </row>
    <row r="79" spans="2:11" ht="15" customHeight="1">
      <c r="B79" s="295"/>
      <c r="C79" s="275" t="s">
        <v>692</v>
      </c>
      <c r="D79" s="275"/>
      <c r="E79" s="275"/>
      <c r="F79" s="294" t="s">
        <v>693</v>
      </c>
      <c r="G79" s="293"/>
      <c r="H79" s="275" t="s">
        <v>694</v>
      </c>
      <c r="I79" s="275" t="s">
        <v>689</v>
      </c>
      <c r="J79" s="275">
        <v>50</v>
      </c>
      <c r="K79" s="286"/>
    </row>
    <row r="80" spans="2:11" ht="15" customHeight="1">
      <c r="B80" s="295"/>
      <c r="C80" s="275" t="s">
        <v>695</v>
      </c>
      <c r="D80" s="275"/>
      <c r="E80" s="275"/>
      <c r="F80" s="294" t="s">
        <v>687</v>
      </c>
      <c r="G80" s="293"/>
      <c r="H80" s="275" t="s">
        <v>696</v>
      </c>
      <c r="I80" s="275" t="s">
        <v>697</v>
      </c>
      <c r="J80" s="275"/>
      <c r="K80" s="286"/>
    </row>
    <row r="81" spans="2:11" ht="15" customHeight="1">
      <c r="B81" s="295"/>
      <c r="C81" s="296" t="s">
        <v>698</v>
      </c>
      <c r="D81" s="296"/>
      <c r="E81" s="296"/>
      <c r="F81" s="297" t="s">
        <v>693</v>
      </c>
      <c r="G81" s="296"/>
      <c r="H81" s="296" t="s">
        <v>699</v>
      </c>
      <c r="I81" s="296" t="s">
        <v>689</v>
      </c>
      <c r="J81" s="296">
        <v>15</v>
      </c>
      <c r="K81" s="286"/>
    </row>
    <row r="82" spans="2:11" ht="15" customHeight="1">
      <c r="B82" s="295"/>
      <c r="C82" s="296" t="s">
        <v>700</v>
      </c>
      <c r="D82" s="296"/>
      <c r="E82" s="296"/>
      <c r="F82" s="297" t="s">
        <v>693</v>
      </c>
      <c r="G82" s="296"/>
      <c r="H82" s="296" t="s">
        <v>701</v>
      </c>
      <c r="I82" s="296" t="s">
        <v>689</v>
      </c>
      <c r="J82" s="296">
        <v>15</v>
      </c>
      <c r="K82" s="286"/>
    </row>
    <row r="83" spans="2:11" ht="15" customHeight="1">
      <c r="B83" s="295"/>
      <c r="C83" s="296" t="s">
        <v>702</v>
      </c>
      <c r="D83" s="296"/>
      <c r="E83" s="296"/>
      <c r="F83" s="297" t="s">
        <v>693</v>
      </c>
      <c r="G83" s="296"/>
      <c r="H83" s="296" t="s">
        <v>703</v>
      </c>
      <c r="I83" s="296" t="s">
        <v>689</v>
      </c>
      <c r="J83" s="296">
        <v>20</v>
      </c>
      <c r="K83" s="286"/>
    </row>
    <row r="84" spans="2:11" ht="15" customHeight="1">
      <c r="B84" s="295"/>
      <c r="C84" s="296" t="s">
        <v>704</v>
      </c>
      <c r="D84" s="296"/>
      <c r="E84" s="296"/>
      <c r="F84" s="297" t="s">
        <v>693</v>
      </c>
      <c r="G84" s="296"/>
      <c r="H84" s="296" t="s">
        <v>705</v>
      </c>
      <c r="I84" s="296" t="s">
        <v>689</v>
      </c>
      <c r="J84" s="296">
        <v>20</v>
      </c>
      <c r="K84" s="286"/>
    </row>
    <row r="85" spans="2:11" ht="15" customHeight="1">
      <c r="B85" s="295"/>
      <c r="C85" s="275" t="s">
        <v>706</v>
      </c>
      <c r="D85" s="275"/>
      <c r="E85" s="275"/>
      <c r="F85" s="294" t="s">
        <v>693</v>
      </c>
      <c r="G85" s="293"/>
      <c r="H85" s="275" t="s">
        <v>707</v>
      </c>
      <c r="I85" s="275" t="s">
        <v>689</v>
      </c>
      <c r="J85" s="275">
        <v>50</v>
      </c>
      <c r="K85" s="286"/>
    </row>
    <row r="86" spans="2:11" ht="15" customHeight="1">
      <c r="B86" s="295"/>
      <c r="C86" s="275" t="s">
        <v>708</v>
      </c>
      <c r="D86" s="275"/>
      <c r="E86" s="275"/>
      <c r="F86" s="294" t="s">
        <v>693</v>
      </c>
      <c r="G86" s="293"/>
      <c r="H86" s="275" t="s">
        <v>709</v>
      </c>
      <c r="I86" s="275" t="s">
        <v>689</v>
      </c>
      <c r="J86" s="275">
        <v>20</v>
      </c>
      <c r="K86" s="286"/>
    </row>
    <row r="87" spans="2:11" ht="15" customHeight="1">
      <c r="B87" s="295"/>
      <c r="C87" s="275" t="s">
        <v>710</v>
      </c>
      <c r="D87" s="275"/>
      <c r="E87" s="275"/>
      <c r="F87" s="294" t="s">
        <v>693</v>
      </c>
      <c r="G87" s="293"/>
      <c r="H87" s="275" t="s">
        <v>711</v>
      </c>
      <c r="I87" s="275" t="s">
        <v>689</v>
      </c>
      <c r="J87" s="275">
        <v>20</v>
      </c>
      <c r="K87" s="286"/>
    </row>
    <row r="88" spans="2:11" ht="15" customHeight="1">
      <c r="B88" s="295"/>
      <c r="C88" s="275" t="s">
        <v>712</v>
      </c>
      <c r="D88" s="275"/>
      <c r="E88" s="275"/>
      <c r="F88" s="294" t="s">
        <v>693</v>
      </c>
      <c r="G88" s="293"/>
      <c r="H88" s="275" t="s">
        <v>713</v>
      </c>
      <c r="I88" s="275" t="s">
        <v>689</v>
      </c>
      <c r="J88" s="275">
        <v>50</v>
      </c>
      <c r="K88" s="286"/>
    </row>
    <row r="89" spans="2:11" ht="15" customHeight="1">
      <c r="B89" s="295"/>
      <c r="C89" s="275" t="s">
        <v>714</v>
      </c>
      <c r="D89" s="275"/>
      <c r="E89" s="275"/>
      <c r="F89" s="294" t="s">
        <v>693</v>
      </c>
      <c r="G89" s="293"/>
      <c r="H89" s="275" t="s">
        <v>714</v>
      </c>
      <c r="I89" s="275" t="s">
        <v>689</v>
      </c>
      <c r="J89" s="275">
        <v>50</v>
      </c>
      <c r="K89" s="286"/>
    </row>
    <row r="90" spans="2:11" ht="15" customHeight="1">
      <c r="B90" s="295"/>
      <c r="C90" s="275" t="s">
        <v>104</v>
      </c>
      <c r="D90" s="275"/>
      <c r="E90" s="275"/>
      <c r="F90" s="294" t="s">
        <v>693</v>
      </c>
      <c r="G90" s="293"/>
      <c r="H90" s="275" t="s">
        <v>715</v>
      </c>
      <c r="I90" s="275" t="s">
        <v>689</v>
      </c>
      <c r="J90" s="275">
        <v>255</v>
      </c>
      <c r="K90" s="286"/>
    </row>
    <row r="91" spans="2:11" ht="15" customHeight="1">
      <c r="B91" s="295"/>
      <c r="C91" s="275" t="s">
        <v>716</v>
      </c>
      <c r="D91" s="275"/>
      <c r="E91" s="275"/>
      <c r="F91" s="294" t="s">
        <v>687</v>
      </c>
      <c r="G91" s="293"/>
      <c r="H91" s="275" t="s">
        <v>717</v>
      </c>
      <c r="I91" s="275" t="s">
        <v>718</v>
      </c>
      <c r="J91" s="275"/>
      <c r="K91" s="286"/>
    </row>
    <row r="92" spans="2:11" ht="15" customHeight="1">
      <c r="B92" s="295"/>
      <c r="C92" s="275" t="s">
        <v>719</v>
      </c>
      <c r="D92" s="275"/>
      <c r="E92" s="275"/>
      <c r="F92" s="294" t="s">
        <v>687</v>
      </c>
      <c r="G92" s="293"/>
      <c r="H92" s="275" t="s">
        <v>720</v>
      </c>
      <c r="I92" s="275" t="s">
        <v>721</v>
      </c>
      <c r="J92" s="275"/>
      <c r="K92" s="286"/>
    </row>
    <row r="93" spans="2:11" ht="15" customHeight="1">
      <c r="B93" s="295"/>
      <c r="C93" s="275" t="s">
        <v>722</v>
      </c>
      <c r="D93" s="275"/>
      <c r="E93" s="275"/>
      <c r="F93" s="294" t="s">
        <v>687</v>
      </c>
      <c r="G93" s="293"/>
      <c r="H93" s="275" t="s">
        <v>722</v>
      </c>
      <c r="I93" s="275" t="s">
        <v>721</v>
      </c>
      <c r="J93" s="275"/>
      <c r="K93" s="286"/>
    </row>
    <row r="94" spans="2:11" ht="15" customHeight="1">
      <c r="B94" s="295"/>
      <c r="C94" s="275" t="s">
        <v>35</v>
      </c>
      <c r="D94" s="275"/>
      <c r="E94" s="275"/>
      <c r="F94" s="294" t="s">
        <v>687</v>
      </c>
      <c r="G94" s="293"/>
      <c r="H94" s="275" t="s">
        <v>723</v>
      </c>
      <c r="I94" s="275" t="s">
        <v>721</v>
      </c>
      <c r="J94" s="275"/>
      <c r="K94" s="286"/>
    </row>
    <row r="95" spans="2:11" ht="15" customHeight="1">
      <c r="B95" s="295"/>
      <c r="C95" s="275" t="s">
        <v>45</v>
      </c>
      <c r="D95" s="275"/>
      <c r="E95" s="275"/>
      <c r="F95" s="294" t="s">
        <v>687</v>
      </c>
      <c r="G95" s="293"/>
      <c r="H95" s="275" t="s">
        <v>724</v>
      </c>
      <c r="I95" s="275" t="s">
        <v>721</v>
      </c>
      <c r="J95" s="275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391" t="s">
        <v>725</v>
      </c>
      <c r="D100" s="391"/>
      <c r="E100" s="391"/>
      <c r="F100" s="391"/>
      <c r="G100" s="391"/>
      <c r="H100" s="391"/>
      <c r="I100" s="391"/>
      <c r="J100" s="391"/>
      <c r="K100" s="286"/>
    </row>
    <row r="101" spans="2:11" ht="17.25" customHeight="1">
      <c r="B101" s="285"/>
      <c r="C101" s="287" t="s">
        <v>681</v>
      </c>
      <c r="D101" s="287"/>
      <c r="E101" s="287"/>
      <c r="F101" s="287" t="s">
        <v>682</v>
      </c>
      <c r="G101" s="288"/>
      <c r="H101" s="287" t="s">
        <v>99</v>
      </c>
      <c r="I101" s="287" t="s">
        <v>54</v>
      </c>
      <c r="J101" s="287" t="s">
        <v>683</v>
      </c>
      <c r="K101" s="286"/>
    </row>
    <row r="102" spans="2:11" ht="17.25" customHeight="1">
      <c r="B102" s="285"/>
      <c r="C102" s="289" t="s">
        <v>684</v>
      </c>
      <c r="D102" s="289"/>
      <c r="E102" s="289"/>
      <c r="F102" s="290" t="s">
        <v>685</v>
      </c>
      <c r="G102" s="291"/>
      <c r="H102" s="289"/>
      <c r="I102" s="289"/>
      <c r="J102" s="289" t="s">
        <v>686</v>
      </c>
      <c r="K102" s="286"/>
    </row>
    <row r="103" spans="2:11" ht="5.25" customHeight="1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5"/>
      <c r="C104" s="275" t="s">
        <v>50</v>
      </c>
      <c r="D104" s="292"/>
      <c r="E104" s="292"/>
      <c r="F104" s="294" t="s">
        <v>687</v>
      </c>
      <c r="G104" s="303"/>
      <c r="H104" s="275" t="s">
        <v>726</v>
      </c>
      <c r="I104" s="275" t="s">
        <v>689</v>
      </c>
      <c r="J104" s="275">
        <v>20</v>
      </c>
      <c r="K104" s="286"/>
    </row>
    <row r="105" spans="2:11" ht="15" customHeight="1">
      <c r="B105" s="285"/>
      <c r="C105" s="275" t="s">
        <v>690</v>
      </c>
      <c r="D105" s="275"/>
      <c r="E105" s="275"/>
      <c r="F105" s="294" t="s">
        <v>687</v>
      </c>
      <c r="G105" s="275"/>
      <c r="H105" s="275" t="s">
        <v>726</v>
      </c>
      <c r="I105" s="275" t="s">
        <v>689</v>
      </c>
      <c r="J105" s="275">
        <v>120</v>
      </c>
      <c r="K105" s="286"/>
    </row>
    <row r="106" spans="2:11" ht="15" customHeight="1">
      <c r="B106" s="295"/>
      <c r="C106" s="275" t="s">
        <v>692</v>
      </c>
      <c r="D106" s="275"/>
      <c r="E106" s="275"/>
      <c r="F106" s="294" t="s">
        <v>693</v>
      </c>
      <c r="G106" s="275"/>
      <c r="H106" s="275" t="s">
        <v>726</v>
      </c>
      <c r="I106" s="275" t="s">
        <v>689</v>
      </c>
      <c r="J106" s="275">
        <v>50</v>
      </c>
      <c r="K106" s="286"/>
    </row>
    <row r="107" spans="2:11" ht="15" customHeight="1">
      <c r="B107" s="295"/>
      <c r="C107" s="275" t="s">
        <v>695</v>
      </c>
      <c r="D107" s="275"/>
      <c r="E107" s="275"/>
      <c r="F107" s="294" t="s">
        <v>687</v>
      </c>
      <c r="G107" s="275"/>
      <c r="H107" s="275" t="s">
        <v>726</v>
      </c>
      <c r="I107" s="275" t="s">
        <v>697</v>
      </c>
      <c r="J107" s="275"/>
      <c r="K107" s="286"/>
    </row>
    <row r="108" spans="2:11" ht="15" customHeight="1">
      <c r="B108" s="295"/>
      <c r="C108" s="275" t="s">
        <v>706</v>
      </c>
      <c r="D108" s="275"/>
      <c r="E108" s="275"/>
      <c r="F108" s="294" t="s">
        <v>693</v>
      </c>
      <c r="G108" s="275"/>
      <c r="H108" s="275" t="s">
        <v>726</v>
      </c>
      <c r="I108" s="275" t="s">
        <v>689</v>
      </c>
      <c r="J108" s="275">
        <v>50</v>
      </c>
      <c r="K108" s="286"/>
    </row>
    <row r="109" spans="2:11" ht="15" customHeight="1">
      <c r="B109" s="295"/>
      <c r="C109" s="275" t="s">
        <v>714</v>
      </c>
      <c r="D109" s="275"/>
      <c r="E109" s="275"/>
      <c r="F109" s="294" t="s">
        <v>693</v>
      </c>
      <c r="G109" s="275"/>
      <c r="H109" s="275" t="s">
        <v>726</v>
      </c>
      <c r="I109" s="275" t="s">
        <v>689</v>
      </c>
      <c r="J109" s="275">
        <v>50</v>
      </c>
      <c r="K109" s="286"/>
    </row>
    <row r="110" spans="2:11" ht="15" customHeight="1">
      <c r="B110" s="295"/>
      <c r="C110" s="275" t="s">
        <v>712</v>
      </c>
      <c r="D110" s="275"/>
      <c r="E110" s="275"/>
      <c r="F110" s="294" t="s">
        <v>693</v>
      </c>
      <c r="G110" s="275"/>
      <c r="H110" s="275" t="s">
        <v>726</v>
      </c>
      <c r="I110" s="275" t="s">
        <v>689</v>
      </c>
      <c r="J110" s="275">
        <v>50</v>
      </c>
      <c r="K110" s="286"/>
    </row>
    <row r="111" spans="2:11" ht="15" customHeight="1">
      <c r="B111" s="295"/>
      <c r="C111" s="275" t="s">
        <v>50</v>
      </c>
      <c r="D111" s="275"/>
      <c r="E111" s="275"/>
      <c r="F111" s="294" t="s">
        <v>687</v>
      </c>
      <c r="G111" s="275"/>
      <c r="H111" s="275" t="s">
        <v>727</v>
      </c>
      <c r="I111" s="275" t="s">
        <v>689</v>
      </c>
      <c r="J111" s="275">
        <v>20</v>
      </c>
      <c r="K111" s="286"/>
    </row>
    <row r="112" spans="2:11" ht="15" customHeight="1">
      <c r="B112" s="295"/>
      <c r="C112" s="275" t="s">
        <v>728</v>
      </c>
      <c r="D112" s="275"/>
      <c r="E112" s="275"/>
      <c r="F112" s="294" t="s">
        <v>687</v>
      </c>
      <c r="G112" s="275"/>
      <c r="H112" s="275" t="s">
        <v>729</v>
      </c>
      <c r="I112" s="275" t="s">
        <v>689</v>
      </c>
      <c r="J112" s="275">
        <v>120</v>
      </c>
      <c r="K112" s="286"/>
    </row>
    <row r="113" spans="2:11" ht="15" customHeight="1">
      <c r="B113" s="295"/>
      <c r="C113" s="275" t="s">
        <v>35</v>
      </c>
      <c r="D113" s="275"/>
      <c r="E113" s="275"/>
      <c r="F113" s="294" t="s">
        <v>687</v>
      </c>
      <c r="G113" s="275"/>
      <c r="H113" s="275" t="s">
        <v>730</v>
      </c>
      <c r="I113" s="275" t="s">
        <v>721</v>
      </c>
      <c r="J113" s="275"/>
      <c r="K113" s="286"/>
    </row>
    <row r="114" spans="2:11" ht="15" customHeight="1">
      <c r="B114" s="295"/>
      <c r="C114" s="275" t="s">
        <v>45</v>
      </c>
      <c r="D114" s="275"/>
      <c r="E114" s="275"/>
      <c r="F114" s="294" t="s">
        <v>687</v>
      </c>
      <c r="G114" s="275"/>
      <c r="H114" s="275" t="s">
        <v>731</v>
      </c>
      <c r="I114" s="275" t="s">
        <v>721</v>
      </c>
      <c r="J114" s="275"/>
      <c r="K114" s="286"/>
    </row>
    <row r="115" spans="2:11" ht="15" customHeight="1">
      <c r="B115" s="295"/>
      <c r="C115" s="275" t="s">
        <v>54</v>
      </c>
      <c r="D115" s="275"/>
      <c r="E115" s="275"/>
      <c r="F115" s="294" t="s">
        <v>687</v>
      </c>
      <c r="G115" s="275"/>
      <c r="H115" s="275" t="s">
        <v>732</v>
      </c>
      <c r="I115" s="275" t="s">
        <v>733</v>
      </c>
      <c r="J115" s="275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1"/>
      <c r="D117" s="271"/>
      <c r="E117" s="271"/>
      <c r="F117" s="306"/>
      <c r="G117" s="271"/>
      <c r="H117" s="271"/>
      <c r="I117" s="271"/>
      <c r="J117" s="271"/>
      <c r="K117" s="305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387" t="s">
        <v>734</v>
      </c>
      <c r="D120" s="387"/>
      <c r="E120" s="387"/>
      <c r="F120" s="387"/>
      <c r="G120" s="387"/>
      <c r="H120" s="387"/>
      <c r="I120" s="387"/>
      <c r="J120" s="387"/>
      <c r="K120" s="311"/>
    </row>
    <row r="121" spans="2:11" ht="17.25" customHeight="1">
      <c r="B121" s="312"/>
      <c r="C121" s="287" t="s">
        <v>681</v>
      </c>
      <c r="D121" s="287"/>
      <c r="E121" s="287"/>
      <c r="F121" s="287" t="s">
        <v>682</v>
      </c>
      <c r="G121" s="288"/>
      <c r="H121" s="287" t="s">
        <v>99</v>
      </c>
      <c r="I121" s="287" t="s">
        <v>54</v>
      </c>
      <c r="J121" s="287" t="s">
        <v>683</v>
      </c>
      <c r="K121" s="313"/>
    </row>
    <row r="122" spans="2:11" ht="17.25" customHeight="1">
      <c r="B122" s="312"/>
      <c r="C122" s="289" t="s">
        <v>684</v>
      </c>
      <c r="D122" s="289"/>
      <c r="E122" s="289"/>
      <c r="F122" s="290" t="s">
        <v>685</v>
      </c>
      <c r="G122" s="291"/>
      <c r="H122" s="289"/>
      <c r="I122" s="289"/>
      <c r="J122" s="289" t="s">
        <v>686</v>
      </c>
      <c r="K122" s="313"/>
    </row>
    <row r="123" spans="2:11" ht="5.25" customHeight="1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>
      <c r="B124" s="314"/>
      <c r="C124" s="275" t="s">
        <v>690</v>
      </c>
      <c r="D124" s="292"/>
      <c r="E124" s="292"/>
      <c r="F124" s="294" t="s">
        <v>687</v>
      </c>
      <c r="G124" s="275"/>
      <c r="H124" s="275" t="s">
        <v>726</v>
      </c>
      <c r="I124" s="275" t="s">
        <v>689</v>
      </c>
      <c r="J124" s="275">
        <v>120</v>
      </c>
      <c r="K124" s="316"/>
    </row>
    <row r="125" spans="2:11" ht="15" customHeight="1">
      <c r="B125" s="314"/>
      <c r="C125" s="275" t="s">
        <v>735</v>
      </c>
      <c r="D125" s="275"/>
      <c r="E125" s="275"/>
      <c r="F125" s="294" t="s">
        <v>687</v>
      </c>
      <c r="G125" s="275"/>
      <c r="H125" s="275" t="s">
        <v>736</v>
      </c>
      <c r="I125" s="275" t="s">
        <v>689</v>
      </c>
      <c r="J125" s="275" t="s">
        <v>737</v>
      </c>
      <c r="K125" s="316"/>
    </row>
    <row r="126" spans="2:11" ht="15" customHeight="1">
      <c r="B126" s="314"/>
      <c r="C126" s="275" t="s">
        <v>636</v>
      </c>
      <c r="D126" s="275"/>
      <c r="E126" s="275"/>
      <c r="F126" s="294" t="s">
        <v>687</v>
      </c>
      <c r="G126" s="275"/>
      <c r="H126" s="275" t="s">
        <v>738</v>
      </c>
      <c r="I126" s="275" t="s">
        <v>689</v>
      </c>
      <c r="J126" s="275" t="s">
        <v>737</v>
      </c>
      <c r="K126" s="316"/>
    </row>
    <row r="127" spans="2:11" ht="15" customHeight="1">
      <c r="B127" s="314"/>
      <c r="C127" s="275" t="s">
        <v>698</v>
      </c>
      <c r="D127" s="275"/>
      <c r="E127" s="275"/>
      <c r="F127" s="294" t="s">
        <v>693</v>
      </c>
      <c r="G127" s="275"/>
      <c r="H127" s="275" t="s">
        <v>699</v>
      </c>
      <c r="I127" s="275" t="s">
        <v>689</v>
      </c>
      <c r="J127" s="275">
        <v>15</v>
      </c>
      <c r="K127" s="316"/>
    </row>
    <row r="128" spans="2:11" ht="15" customHeight="1">
      <c r="B128" s="314"/>
      <c r="C128" s="296" t="s">
        <v>700</v>
      </c>
      <c r="D128" s="296"/>
      <c r="E128" s="296"/>
      <c r="F128" s="297" t="s">
        <v>693</v>
      </c>
      <c r="G128" s="296"/>
      <c r="H128" s="296" t="s">
        <v>701</v>
      </c>
      <c r="I128" s="296" t="s">
        <v>689</v>
      </c>
      <c r="J128" s="296">
        <v>15</v>
      </c>
      <c r="K128" s="316"/>
    </row>
    <row r="129" spans="2:11" ht="15" customHeight="1">
      <c r="B129" s="314"/>
      <c r="C129" s="296" t="s">
        <v>702</v>
      </c>
      <c r="D129" s="296"/>
      <c r="E129" s="296"/>
      <c r="F129" s="297" t="s">
        <v>693</v>
      </c>
      <c r="G129" s="296"/>
      <c r="H129" s="296" t="s">
        <v>703</v>
      </c>
      <c r="I129" s="296" t="s">
        <v>689</v>
      </c>
      <c r="J129" s="296">
        <v>20</v>
      </c>
      <c r="K129" s="316"/>
    </row>
    <row r="130" spans="2:11" ht="15" customHeight="1">
      <c r="B130" s="314"/>
      <c r="C130" s="296" t="s">
        <v>704</v>
      </c>
      <c r="D130" s="296"/>
      <c r="E130" s="296"/>
      <c r="F130" s="297" t="s">
        <v>693</v>
      </c>
      <c r="G130" s="296"/>
      <c r="H130" s="296" t="s">
        <v>705</v>
      </c>
      <c r="I130" s="296" t="s">
        <v>689</v>
      </c>
      <c r="J130" s="296">
        <v>20</v>
      </c>
      <c r="K130" s="316"/>
    </row>
    <row r="131" spans="2:11" ht="15" customHeight="1">
      <c r="B131" s="314"/>
      <c r="C131" s="275" t="s">
        <v>692</v>
      </c>
      <c r="D131" s="275"/>
      <c r="E131" s="275"/>
      <c r="F131" s="294" t="s">
        <v>693</v>
      </c>
      <c r="G131" s="275"/>
      <c r="H131" s="275" t="s">
        <v>726</v>
      </c>
      <c r="I131" s="275" t="s">
        <v>689</v>
      </c>
      <c r="J131" s="275">
        <v>50</v>
      </c>
      <c r="K131" s="316"/>
    </row>
    <row r="132" spans="2:11" ht="15" customHeight="1">
      <c r="B132" s="314"/>
      <c r="C132" s="275" t="s">
        <v>706</v>
      </c>
      <c r="D132" s="275"/>
      <c r="E132" s="275"/>
      <c r="F132" s="294" t="s">
        <v>693</v>
      </c>
      <c r="G132" s="275"/>
      <c r="H132" s="275" t="s">
        <v>726</v>
      </c>
      <c r="I132" s="275" t="s">
        <v>689</v>
      </c>
      <c r="J132" s="275">
        <v>50</v>
      </c>
      <c r="K132" s="316"/>
    </row>
    <row r="133" spans="2:11" ht="15" customHeight="1">
      <c r="B133" s="314"/>
      <c r="C133" s="275" t="s">
        <v>712</v>
      </c>
      <c r="D133" s="275"/>
      <c r="E133" s="275"/>
      <c r="F133" s="294" t="s">
        <v>693</v>
      </c>
      <c r="G133" s="275"/>
      <c r="H133" s="275" t="s">
        <v>726</v>
      </c>
      <c r="I133" s="275" t="s">
        <v>689</v>
      </c>
      <c r="J133" s="275">
        <v>50</v>
      </c>
      <c r="K133" s="316"/>
    </row>
    <row r="134" spans="2:11" ht="15" customHeight="1">
      <c r="B134" s="314"/>
      <c r="C134" s="275" t="s">
        <v>714</v>
      </c>
      <c r="D134" s="275"/>
      <c r="E134" s="275"/>
      <c r="F134" s="294" t="s">
        <v>693</v>
      </c>
      <c r="G134" s="275"/>
      <c r="H134" s="275" t="s">
        <v>726</v>
      </c>
      <c r="I134" s="275" t="s">
        <v>689</v>
      </c>
      <c r="J134" s="275">
        <v>50</v>
      </c>
      <c r="K134" s="316"/>
    </row>
    <row r="135" spans="2:11" ht="15" customHeight="1">
      <c r="B135" s="314"/>
      <c r="C135" s="275" t="s">
        <v>104</v>
      </c>
      <c r="D135" s="275"/>
      <c r="E135" s="275"/>
      <c r="F135" s="294" t="s">
        <v>693</v>
      </c>
      <c r="G135" s="275"/>
      <c r="H135" s="275" t="s">
        <v>739</v>
      </c>
      <c r="I135" s="275" t="s">
        <v>689</v>
      </c>
      <c r="J135" s="275">
        <v>255</v>
      </c>
      <c r="K135" s="316"/>
    </row>
    <row r="136" spans="2:11" ht="15" customHeight="1">
      <c r="B136" s="314"/>
      <c r="C136" s="275" t="s">
        <v>716</v>
      </c>
      <c r="D136" s="275"/>
      <c r="E136" s="275"/>
      <c r="F136" s="294" t="s">
        <v>687</v>
      </c>
      <c r="G136" s="275"/>
      <c r="H136" s="275" t="s">
        <v>740</v>
      </c>
      <c r="I136" s="275" t="s">
        <v>718</v>
      </c>
      <c r="J136" s="275"/>
      <c r="K136" s="316"/>
    </row>
    <row r="137" spans="2:11" ht="15" customHeight="1">
      <c r="B137" s="314"/>
      <c r="C137" s="275" t="s">
        <v>719</v>
      </c>
      <c r="D137" s="275"/>
      <c r="E137" s="275"/>
      <c r="F137" s="294" t="s">
        <v>687</v>
      </c>
      <c r="G137" s="275"/>
      <c r="H137" s="275" t="s">
        <v>741</v>
      </c>
      <c r="I137" s="275" t="s">
        <v>721</v>
      </c>
      <c r="J137" s="275"/>
      <c r="K137" s="316"/>
    </row>
    <row r="138" spans="2:11" ht="15" customHeight="1">
      <c r="B138" s="314"/>
      <c r="C138" s="275" t="s">
        <v>722</v>
      </c>
      <c r="D138" s="275"/>
      <c r="E138" s="275"/>
      <c r="F138" s="294" t="s">
        <v>687</v>
      </c>
      <c r="G138" s="275"/>
      <c r="H138" s="275" t="s">
        <v>722</v>
      </c>
      <c r="I138" s="275" t="s">
        <v>721</v>
      </c>
      <c r="J138" s="275"/>
      <c r="K138" s="316"/>
    </row>
    <row r="139" spans="2:11" ht="15" customHeight="1">
      <c r="B139" s="314"/>
      <c r="C139" s="275" t="s">
        <v>35</v>
      </c>
      <c r="D139" s="275"/>
      <c r="E139" s="275"/>
      <c r="F139" s="294" t="s">
        <v>687</v>
      </c>
      <c r="G139" s="275"/>
      <c r="H139" s="275" t="s">
        <v>742</v>
      </c>
      <c r="I139" s="275" t="s">
        <v>721</v>
      </c>
      <c r="J139" s="275"/>
      <c r="K139" s="316"/>
    </row>
    <row r="140" spans="2:11" ht="15" customHeight="1">
      <c r="B140" s="314"/>
      <c r="C140" s="275" t="s">
        <v>743</v>
      </c>
      <c r="D140" s="275"/>
      <c r="E140" s="275"/>
      <c r="F140" s="294" t="s">
        <v>687</v>
      </c>
      <c r="G140" s="275"/>
      <c r="H140" s="275" t="s">
        <v>744</v>
      </c>
      <c r="I140" s="275" t="s">
        <v>721</v>
      </c>
      <c r="J140" s="275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1"/>
      <c r="C142" s="271"/>
      <c r="D142" s="271"/>
      <c r="E142" s="271"/>
      <c r="F142" s="306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391" t="s">
        <v>745</v>
      </c>
      <c r="D145" s="391"/>
      <c r="E145" s="391"/>
      <c r="F145" s="391"/>
      <c r="G145" s="391"/>
      <c r="H145" s="391"/>
      <c r="I145" s="391"/>
      <c r="J145" s="391"/>
      <c r="K145" s="286"/>
    </row>
    <row r="146" spans="2:11" ht="17.25" customHeight="1">
      <c r="B146" s="285"/>
      <c r="C146" s="287" t="s">
        <v>681</v>
      </c>
      <c r="D146" s="287"/>
      <c r="E146" s="287"/>
      <c r="F146" s="287" t="s">
        <v>682</v>
      </c>
      <c r="G146" s="288"/>
      <c r="H146" s="287" t="s">
        <v>99</v>
      </c>
      <c r="I146" s="287" t="s">
        <v>54</v>
      </c>
      <c r="J146" s="287" t="s">
        <v>683</v>
      </c>
      <c r="K146" s="286"/>
    </row>
    <row r="147" spans="2:11" ht="17.25" customHeight="1">
      <c r="B147" s="285"/>
      <c r="C147" s="289" t="s">
        <v>684</v>
      </c>
      <c r="D147" s="289"/>
      <c r="E147" s="289"/>
      <c r="F147" s="290" t="s">
        <v>685</v>
      </c>
      <c r="G147" s="291"/>
      <c r="H147" s="289"/>
      <c r="I147" s="289"/>
      <c r="J147" s="289" t="s">
        <v>686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690</v>
      </c>
      <c r="D149" s="275"/>
      <c r="E149" s="275"/>
      <c r="F149" s="321" t="s">
        <v>687</v>
      </c>
      <c r="G149" s="275"/>
      <c r="H149" s="320" t="s">
        <v>726</v>
      </c>
      <c r="I149" s="320" t="s">
        <v>689</v>
      </c>
      <c r="J149" s="320">
        <v>120</v>
      </c>
      <c r="K149" s="316"/>
    </row>
    <row r="150" spans="2:11" ht="15" customHeight="1">
      <c r="B150" s="295"/>
      <c r="C150" s="320" t="s">
        <v>735</v>
      </c>
      <c r="D150" s="275"/>
      <c r="E150" s="275"/>
      <c r="F150" s="321" t="s">
        <v>687</v>
      </c>
      <c r="G150" s="275"/>
      <c r="H150" s="320" t="s">
        <v>746</v>
      </c>
      <c r="I150" s="320" t="s">
        <v>689</v>
      </c>
      <c r="J150" s="320" t="s">
        <v>737</v>
      </c>
      <c r="K150" s="316"/>
    </row>
    <row r="151" spans="2:11" ht="15" customHeight="1">
      <c r="B151" s="295"/>
      <c r="C151" s="320" t="s">
        <v>636</v>
      </c>
      <c r="D151" s="275"/>
      <c r="E151" s="275"/>
      <c r="F151" s="321" t="s">
        <v>687</v>
      </c>
      <c r="G151" s="275"/>
      <c r="H151" s="320" t="s">
        <v>747</v>
      </c>
      <c r="I151" s="320" t="s">
        <v>689</v>
      </c>
      <c r="J151" s="320" t="s">
        <v>737</v>
      </c>
      <c r="K151" s="316"/>
    </row>
    <row r="152" spans="2:11" ht="15" customHeight="1">
      <c r="B152" s="295"/>
      <c r="C152" s="320" t="s">
        <v>692</v>
      </c>
      <c r="D152" s="275"/>
      <c r="E152" s="275"/>
      <c r="F152" s="321" t="s">
        <v>693</v>
      </c>
      <c r="G152" s="275"/>
      <c r="H152" s="320" t="s">
        <v>726</v>
      </c>
      <c r="I152" s="320" t="s">
        <v>689</v>
      </c>
      <c r="J152" s="320">
        <v>50</v>
      </c>
      <c r="K152" s="316"/>
    </row>
    <row r="153" spans="2:11" ht="15" customHeight="1">
      <c r="B153" s="295"/>
      <c r="C153" s="320" t="s">
        <v>695</v>
      </c>
      <c r="D153" s="275"/>
      <c r="E153" s="275"/>
      <c r="F153" s="321" t="s">
        <v>687</v>
      </c>
      <c r="G153" s="275"/>
      <c r="H153" s="320" t="s">
        <v>726</v>
      </c>
      <c r="I153" s="320" t="s">
        <v>697</v>
      </c>
      <c r="J153" s="320"/>
      <c r="K153" s="316"/>
    </row>
    <row r="154" spans="2:11" ht="15" customHeight="1">
      <c r="B154" s="295"/>
      <c r="C154" s="320" t="s">
        <v>706</v>
      </c>
      <c r="D154" s="275"/>
      <c r="E154" s="275"/>
      <c r="F154" s="321" t="s">
        <v>693</v>
      </c>
      <c r="G154" s="275"/>
      <c r="H154" s="320" t="s">
        <v>726</v>
      </c>
      <c r="I154" s="320" t="s">
        <v>689</v>
      </c>
      <c r="J154" s="320">
        <v>50</v>
      </c>
      <c r="K154" s="316"/>
    </row>
    <row r="155" spans="2:11" ht="15" customHeight="1">
      <c r="B155" s="295"/>
      <c r="C155" s="320" t="s">
        <v>714</v>
      </c>
      <c r="D155" s="275"/>
      <c r="E155" s="275"/>
      <c r="F155" s="321" t="s">
        <v>693</v>
      </c>
      <c r="G155" s="275"/>
      <c r="H155" s="320" t="s">
        <v>726</v>
      </c>
      <c r="I155" s="320" t="s">
        <v>689</v>
      </c>
      <c r="J155" s="320">
        <v>50</v>
      </c>
      <c r="K155" s="316"/>
    </row>
    <row r="156" spans="2:11" ht="15" customHeight="1">
      <c r="B156" s="295"/>
      <c r="C156" s="320" t="s">
        <v>712</v>
      </c>
      <c r="D156" s="275"/>
      <c r="E156" s="275"/>
      <c r="F156" s="321" t="s">
        <v>693</v>
      </c>
      <c r="G156" s="275"/>
      <c r="H156" s="320" t="s">
        <v>726</v>
      </c>
      <c r="I156" s="320" t="s">
        <v>689</v>
      </c>
      <c r="J156" s="320">
        <v>50</v>
      </c>
      <c r="K156" s="316"/>
    </row>
    <row r="157" spans="2:11" ht="15" customHeight="1">
      <c r="B157" s="295"/>
      <c r="C157" s="320" t="s">
        <v>90</v>
      </c>
      <c r="D157" s="275"/>
      <c r="E157" s="275"/>
      <c r="F157" s="321" t="s">
        <v>687</v>
      </c>
      <c r="G157" s="275"/>
      <c r="H157" s="320" t="s">
        <v>748</v>
      </c>
      <c r="I157" s="320" t="s">
        <v>689</v>
      </c>
      <c r="J157" s="320" t="s">
        <v>749</v>
      </c>
      <c r="K157" s="316"/>
    </row>
    <row r="158" spans="2:11" ht="15" customHeight="1">
      <c r="B158" s="295"/>
      <c r="C158" s="320" t="s">
        <v>750</v>
      </c>
      <c r="D158" s="275"/>
      <c r="E158" s="275"/>
      <c r="F158" s="321" t="s">
        <v>687</v>
      </c>
      <c r="G158" s="275"/>
      <c r="H158" s="320" t="s">
        <v>751</v>
      </c>
      <c r="I158" s="320" t="s">
        <v>721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1"/>
      <c r="C160" s="275"/>
      <c r="D160" s="275"/>
      <c r="E160" s="275"/>
      <c r="F160" s="294"/>
      <c r="G160" s="275"/>
      <c r="H160" s="275"/>
      <c r="I160" s="275"/>
      <c r="J160" s="275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87" t="s">
        <v>752</v>
      </c>
      <c r="D163" s="387"/>
      <c r="E163" s="387"/>
      <c r="F163" s="387"/>
      <c r="G163" s="387"/>
      <c r="H163" s="387"/>
      <c r="I163" s="387"/>
      <c r="J163" s="387"/>
      <c r="K163" s="267"/>
    </row>
    <row r="164" spans="2:11" ht="17.25" customHeight="1">
      <c r="B164" s="266"/>
      <c r="C164" s="287" t="s">
        <v>681</v>
      </c>
      <c r="D164" s="287"/>
      <c r="E164" s="287"/>
      <c r="F164" s="287" t="s">
        <v>682</v>
      </c>
      <c r="G164" s="324"/>
      <c r="H164" s="325" t="s">
        <v>99</v>
      </c>
      <c r="I164" s="325" t="s">
        <v>54</v>
      </c>
      <c r="J164" s="287" t="s">
        <v>683</v>
      </c>
      <c r="K164" s="267"/>
    </row>
    <row r="165" spans="2:11" ht="17.25" customHeight="1">
      <c r="B165" s="268"/>
      <c r="C165" s="289" t="s">
        <v>684</v>
      </c>
      <c r="D165" s="289"/>
      <c r="E165" s="289"/>
      <c r="F165" s="290" t="s">
        <v>685</v>
      </c>
      <c r="G165" s="326"/>
      <c r="H165" s="327"/>
      <c r="I165" s="327"/>
      <c r="J165" s="289" t="s">
        <v>686</v>
      </c>
      <c r="K165" s="269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5" t="s">
        <v>690</v>
      </c>
      <c r="D167" s="275"/>
      <c r="E167" s="275"/>
      <c r="F167" s="294" t="s">
        <v>687</v>
      </c>
      <c r="G167" s="275"/>
      <c r="H167" s="275" t="s">
        <v>726</v>
      </c>
      <c r="I167" s="275" t="s">
        <v>689</v>
      </c>
      <c r="J167" s="275">
        <v>120</v>
      </c>
      <c r="K167" s="316"/>
    </row>
    <row r="168" spans="2:11" ht="15" customHeight="1">
      <c r="B168" s="295"/>
      <c r="C168" s="275" t="s">
        <v>735</v>
      </c>
      <c r="D168" s="275"/>
      <c r="E168" s="275"/>
      <c r="F168" s="294" t="s">
        <v>687</v>
      </c>
      <c r="G168" s="275"/>
      <c r="H168" s="275" t="s">
        <v>736</v>
      </c>
      <c r="I168" s="275" t="s">
        <v>689</v>
      </c>
      <c r="J168" s="275" t="s">
        <v>737</v>
      </c>
      <c r="K168" s="316"/>
    </row>
    <row r="169" spans="2:11" ht="15" customHeight="1">
      <c r="B169" s="295"/>
      <c r="C169" s="275" t="s">
        <v>636</v>
      </c>
      <c r="D169" s="275"/>
      <c r="E169" s="275"/>
      <c r="F169" s="294" t="s">
        <v>687</v>
      </c>
      <c r="G169" s="275"/>
      <c r="H169" s="275" t="s">
        <v>753</v>
      </c>
      <c r="I169" s="275" t="s">
        <v>689</v>
      </c>
      <c r="J169" s="275" t="s">
        <v>737</v>
      </c>
      <c r="K169" s="316"/>
    </row>
    <row r="170" spans="2:11" ht="15" customHeight="1">
      <c r="B170" s="295"/>
      <c r="C170" s="275" t="s">
        <v>692</v>
      </c>
      <c r="D170" s="275"/>
      <c r="E170" s="275"/>
      <c r="F170" s="294" t="s">
        <v>693</v>
      </c>
      <c r="G170" s="275"/>
      <c r="H170" s="275" t="s">
        <v>753</v>
      </c>
      <c r="I170" s="275" t="s">
        <v>689</v>
      </c>
      <c r="J170" s="275">
        <v>50</v>
      </c>
      <c r="K170" s="316"/>
    </row>
    <row r="171" spans="2:11" ht="15" customHeight="1">
      <c r="B171" s="295"/>
      <c r="C171" s="275" t="s">
        <v>695</v>
      </c>
      <c r="D171" s="275"/>
      <c r="E171" s="275"/>
      <c r="F171" s="294" t="s">
        <v>687</v>
      </c>
      <c r="G171" s="275"/>
      <c r="H171" s="275" t="s">
        <v>753</v>
      </c>
      <c r="I171" s="275" t="s">
        <v>697</v>
      </c>
      <c r="J171" s="275"/>
      <c r="K171" s="316"/>
    </row>
    <row r="172" spans="2:11" ht="15" customHeight="1">
      <c r="B172" s="295"/>
      <c r="C172" s="275" t="s">
        <v>706</v>
      </c>
      <c r="D172" s="275"/>
      <c r="E172" s="275"/>
      <c r="F172" s="294" t="s">
        <v>693</v>
      </c>
      <c r="G172" s="275"/>
      <c r="H172" s="275" t="s">
        <v>753</v>
      </c>
      <c r="I172" s="275" t="s">
        <v>689</v>
      </c>
      <c r="J172" s="275">
        <v>50</v>
      </c>
      <c r="K172" s="316"/>
    </row>
    <row r="173" spans="2:11" ht="15" customHeight="1">
      <c r="B173" s="295"/>
      <c r="C173" s="275" t="s">
        <v>714</v>
      </c>
      <c r="D173" s="275"/>
      <c r="E173" s="275"/>
      <c r="F173" s="294" t="s">
        <v>693</v>
      </c>
      <c r="G173" s="275"/>
      <c r="H173" s="275" t="s">
        <v>753</v>
      </c>
      <c r="I173" s="275" t="s">
        <v>689</v>
      </c>
      <c r="J173" s="275">
        <v>50</v>
      </c>
      <c r="K173" s="316"/>
    </row>
    <row r="174" spans="2:11" ht="15" customHeight="1">
      <c r="B174" s="295"/>
      <c r="C174" s="275" t="s">
        <v>712</v>
      </c>
      <c r="D174" s="275"/>
      <c r="E174" s="275"/>
      <c r="F174" s="294" t="s">
        <v>693</v>
      </c>
      <c r="G174" s="275"/>
      <c r="H174" s="275" t="s">
        <v>753</v>
      </c>
      <c r="I174" s="275" t="s">
        <v>689</v>
      </c>
      <c r="J174" s="275">
        <v>50</v>
      </c>
      <c r="K174" s="316"/>
    </row>
    <row r="175" spans="2:11" ht="15" customHeight="1">
      <c r="B175" s="295"/>
      <c r="C175" s="275" t="s">
        <v>98</v>
      </c>
      <c r="D175" s="275"/>
      <c r="E175" s="275"/>
      <c r="F175" s="294" t="s">
        <v>687</v>
      </c>
      <c r="G175" s="275"/>
      <c r="H175" s="275" t="s">
        <v>754</v>
      </c>
      <c r="I175" s="275" t="s">
        <v>755</v>
      </c>
      <c r="J175" s="275"/>
      <c r="K175" s="316"/>
    </row>
    <row r="176" spans="2:11" ht="15" customHeight="1">
      <c r="B176" s="295"/>
      <c r="C176" s="275" t="s">
        <v>54</v>
      </c>
      <c r="D176" s="275"/>
      <c r="E176" s="275"/>
      <c r="F176" s="294" t="s">
        <v>687</v>
      </c>
      <c r="G176" s="275"/>
      <c r="H176" s="275" t="s">
        <v>756</v>
      </c>
      <c r="I176" s="275" t="s">
        <v>757</v>
      </c>
      <c r="J176" s="275">
        <v>1</v>
      </c>
      <c r="K176" s="316"/>
    </row>
    <row r="177" spans="2:11" ht="15" customHeight="1">
      <c r="B177" s="295"/>
      <c r="C177" s="275" t="s">
        <v>50</v>
      </c>
      <c r="D177" s="275"/>
      <c r="E177" s="275"/>
      <c r="F177" s="294" t="s">
        <v>687</v>
      </c>
      <c r="G177" s="275"/>
      <c r="H177" s="275" t="s">
        <v>758</v>
      </c>
      <c r="I177" s="275" t="s">
        <v>689</v>
      </c>
      <c r="J177" s="275">
        <v>20</v>
      </c>
      <c r="K177" s="316"/>
    </row>
    <row r="178" spans="2:11" ht="15" customHeight="1">
      <c r="B178" s="295"/>
      <c r="C178" s="275" t="s">
        <v>99</v>
      </c>
      <c r="D178" s="275"/>
      <c r="E178" s="275"/>
      <c r="F178" s="294" t="s">
        <v>687</v>
      </c>
      <c r="G178" s="275"/>
      <c r="H178" s="275" t="s">
        <v>759</v>
      </c>
      <c r="I178" s="275" t="s">
        <v>689</v>
      </c>
      <c r="J178" s="275">
        <v>255</v>
      </c>
      <c r="K178" s="316"/>
    </row>
    <row r="179" spans="2:11" ht="15" customHeight="1">
      <c r="B179" s="295"/>
      <c r="C179" s="275" t="s">
        <v>100</v>
      </c>
      <c r="D179" s="275"/>
      <c r="E179" s="275"/>
      <c r="F179" s="294" t="s">
        <v>687</v>
      </c>
      <c r="G179" s="275"/>
      <c r="H179" s="275" t="s">
        <v>652</v>
      </c>
      <c r="I179" s="275" t="s">
        <v>689</v>
      </c>
      <c r="J179" s="275">
        <v>10</v>
      </c>
      <c r="K179" s="316"/>
    </row>
    <row r="180" spans="2:11" ht="15" customHeight="1">
      <c r="B180" s="295"/>
      <c r="C180" s="275" t="s">
        <v>101</v>
      </c>
      <c r="D180" s="275"/>
      <c r="E180" s="275"/>
      <c r="F180" s="294" t="s">
        <v>687</v>
      </c>
      <c r="G180" s="275"/>
      <c r="H180" s="275" t="s">
        <v>760</v>
      </c>
      <c r="I180" s="275" t="s">
        <v>721</v>
      </c>
      <c r="J180" s="275"/>
      <c r="K180" s="316"/>
    </row>
    <row r="181" spans="2:11" ht="15" customHeight="1">
      <c r="B181" s="295"/>
      <c r="C181" s="275" t="s">
        <v>761</v>
      </c>
      <c r="D181" s="275"/>
      <c r="E181" s="275"/>
      <c r="F181" s="294" t="s">
        <v>687</v>
      </c>
      <c r="G181" s="275"/>
      <c r="H181" s="275" t="s">
        <v>762</v>
      </c>
      <c r="I181" s="275" t="s">
        <v>721</v>
      </c>
      <c r="J181" s="275"/>
      <c r="K181" s="316"/>
    </row>
    <row r="182" spans="2:11" ht="15" customHeight="1">
      <c r="B182" s="295"/>
      <c r="C182" s="275" t="s">
        <v>750</v>
      </c>
      <c r="D182" s="275"/>
      <c r="E182" s="275"/>
      <c r="F182" s="294" t="s">
        <v>687</v>
      </c>
      <c r="G182" s="275"/>
      <c r="H182" s="275" t="s">
        <v>763</v>
      </c>
      <c r="I182" s="275" t="s">
        <v>721</v>
      </c>
      <c r="J182" s="275"/>
      <c r="K182" s="316"/>
    </row>
    <row r="183" spans="2:11" ht="15" customHeight="1">
      <c r="B183" s="295"/>
      <c r="C183" s="275" t="s">
        <v>103</v>
      </c>
      <c r="D183" s="275"/>
      <c r="E183" s="275"/>
      <c r="F183" s="294" t="s">
        <v>693</v>
      </c>
      <c r="G183" s="275"/>
      <c r="H183" s="275" t="s">
        <v>764</v>
      </c>
      <c r="I183" s="275" t="s">
        <v>689</v>
      </c>
      <c r="J183" s="275">
        <v>50</v>
      </c>
      <c r="K183" s="316"/>
    </row>
    <row r="184" spans="2:11" ht="15" customHeight="1">
      <c r="B184" s="295"/>
      <c r="C184" s="275" t="s">
        <v>765</v>
      </c>
      <c r="D184" s="275"/>
      <c r="E184" s="275"/>
      <c r="F184" s="294" t="s">
        <v>693</v>
      </c>
      <c r="G184" s="275"/>
      <c r="H184" s="275" t="s">
        <v>766</v>
      </c>
      <c r="I184" s="275" t="s">
        <v>767</v>
      </c>
      <c r="J184" s="275"/>
      <c r="K184" s="316"/>
    </row>
    <row r="185" spans="2:11" ht="15" customHeight="1">
      <c r="B185" s="295"/>
      <c r="C185" s="275" t="s">
        <v>768</v>
      </c>
      <c r="D185" s="275"/>
      <c r="E185" s="275"/>
      <c r="F185" s="294" t="s">
        <v>693</v>
      </c>
      <c r="G185" s="275"/>
      <c r="H185" s="275" t="s">
        <v>769</v>
      </c>
      <c r="I185" s="275" t="s">
        <v>767</v>
      </c>
      <c r="J185" s="275"/>
      <c r="K185" s="316"/>
    </row>
    <row r="186" spans="2:11" ht="15" customHeight="1">
      <c r="B186" s="295"/>
      <c r="C186" s="275" t="s">
        <v>770</v>
      </c>
      <c r="D186" s="275"/>
      <c r="E186" s="275"/>
      <c r="F186" s="294" t="s">
        <v>693</v>
      </c>
      <c r="G186" s="275"/>
      <c r="H186" s="275" t="s">
        <v>771</v>
      </c>
      <c r="I186" s="275" t="s">
        <v>767</v>
      </c>
      <c r="J186" s="275"/>
      <c r="K186" s="316"/>
    </row>
    <row r="187" spans="2:11" ht="15" customHeight="1">
      <c r="B187" s="295"/>
      <c r="C187" s="328" t="s">
        <v>772</v>
      </c>
      <c r="D187" s="275"/>
      <c r="E187" s="275"/>
      <c r="F187" s="294" t="s">
        <v>693</v>
      </c>
      <c r="G187" s="275"/>
      <c r="H187" s="275" t="s">
        <v>773</v>
      </c>
      <c r="I187" s="275" t="s">
        <v>774</v>
      </c>
      <c r="J187" s="329" t="s">
        <v>775</v>
      </c>
      <c r="K187" s="316"/>
    </row>
    <row r="188" spans="2:11" ht="15" customHeight="1">
      <c r="B188" s="295"/>
      <c r="C188" s="280" t="s">
        <v>39</v>
      </c>
      <c r="D188" s="275"/>
      <c r="E188" s="275"/>
      <c r="F188" s="294" t="s">
        <v>687</v>
      </c>
      <c r="G188" s="275"/>
      <c r="H188" s="271" t="s">
        <v>776</v>
      </c>
      <c r="I188" s="275" t="s">
        <v>777</v>
      </c>
      <c r="J188" s="275"/>
      <c r="K188" s="316"/>
    </row>
    <row r="189" spans="2:11" ht="15" customHeight="1">
      <c r="B189" s="295"/>
      <c r="C189" s="280" t="s">
        <v>778</v>
      </c>
      <c r="D189" s="275"/>
      <c r="E189" s="275"/>
      <c r="F189" s="294" t="s">
        <v>687</v>
      </c>
      <c r="G189" s="275"/>
      <c r="H189" s="275" t="s">
        <v>779</v>
      </c>
      <c r="I189" s="275" t="s">
        <v>721</v>
      </c>
      <c r="J189" s="275"/>
      <c r="K189" s="316"/>
    </row>
    <row r="190" spans="2:11" ht="15" customHeight="1">
      <c r="B190" s="295"/>
      <c r="C190" s="280" t="s">
        <v>780</v>
      </c>
      <c r="D190" s="275"/>
      <c r="E190" s="275"/>
      <c r="F190" s="294" t="s">
        <v>687</v>
      </c>
      <c r="G190" s="275"/>
      <c r="H190" s="275" t="s">
        <v>781</v>
      </c>
      <c r="I190" s="275" t="s">
        <v>721</v>
      </c>
      <c r="J190" s="275"/>
      <c r="K190" s="316"/>
    </row>
    <row r="191" spans="2:11" ht="15" customHeight="1">
      <c r="B191" s="295"/>
      <c r="C191" s="280" t="s">
        <v>782</v>
      </c>
      <c r="D191" s="275"/>
      <c r="E191" s="275"/>
      <c r="F191" s="294" t="s">
        <v>693</v>
      </c>
      <c r="G191" s="275"/>
      <c r="H191" s="275" t="s">
        <v>783</v>
      </c>
      <c r="I191" s="275" t="s">
        <v>721</v>
      </c>
      <c r="J191" s="275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71"/>
      <c r="C193" s="275"/>
      <c r="D193" s="275"/>
      <c r="E193" s="275"/>
      <c r="F193" s="294"/>
      <c r="G193" s="275"/>
      <c r="H193" s="275"/>
      <c r="I193" s="275"/>
      <c r="J193" s="275"/>
      <c r="K193" s="271"/>
    </row>
    <row r="194" spans="2:11" ht="18.75" customHeight="1">
      <c r="B194" s="271"/>
      <c r="C194" s="275"/>
      <c r="D194" s="275"/>
      <c r="E194" s="275"/>
      <c r="F194" s="294"/>
      <c r="G194" s="275"/>
      <c r="H194" s="275"/>
      <c r="I194" s="275"/>
      <c r="J194" s="275"/>
      <c r="K194" s="271"/>
    </row>
    <row r="195" spans="2:11" ht="18.75" customHeight="1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387" t="s">
        <v>784</v>
      </c>
      <c r="D197" s="387"/>
      <c r="E197" s="387"/>
      <c r="F197" s="387"/>
      <c r="G197" s="387"/>
      <c r="H197" s="387"/>
      <c r="I197" s="387"/>
      <c r="J197" s="387"/>
      <c r="K197" s="267"/>
    </row>
    <row r="198" spans="2:11" ht="25.5" customHeight="1">
      <c r="B198" s="266"/>
      <c r="C198" s="331" t="s">
        <v>785</v>
      </c>
      <c r="D198" s="331"/>
      <c r="E198" s="331"/>
      <c r="F198" s="331" t="s">
        <v>786</v>
      </c>
      <c r="G198" s="332"/>
      <c r="H198" s="392" t="s">
        <v>787</v>
      </c>
      <c r="I198" s="392"/>
      <c r="J198" s="392"/>
      <c r="K198" s="267"/>
    </row>
    <row r="199" spans="2:11" ht="5.25" customHeight="1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>
      <c r="B200" s="295"/>
      <c r="C200" s="275" t="s">
        <v>777</v>
      </c>
      <c r="D200" s="275"/>
      <c r="E200" s="275"/>
      <c r="F200" s="294" t="s">
        <v>40</v>
      </c>
      <c r="G200" s="275"/>
      <c r="H200" s="389" t="s">
        <v>788</v>
      </c>
      <c r="I200" s="389"/>
      <c r="J200" s="389"/>
      <c r="K200" s="316"/>
    </row>
    <row r="201" spans="2:11" ht="15" customHeight="1">
      <c r="B201" s="295"/>
      <c r="C201" s="301"/>
      <c r="D201" s="275"/>
      <c r="E201" s="275"/>
      <c r="F201" s="294" t="s">
        <v>41</v>
      </c>
      <c r="G201" s="275"/>
      <c r="H201" s="389" t="s">
        <v>789</v>
      </c>
      <c r="I201" s="389"/>
      <c r="J201" s="389"/>
      <c r="K201" s="316"/>
    </row>
    <row r="202" spans="2:11" ht="15" customHeight="1">
      <c r="B202" s="295"/>
      <c r="C202" s="301"/>
      <c r="D202" s="275"/>
      <c r="E202" s="275"/>
      <c r="F202" s="294" t="s">
        <v>44</v>
      </c>
      <c r="G202" s="275"/>
      <c r="H202" s="389" t="s">
        <v>790</v>
      </c>
      <c r="I202" s="389"/>
      <c r="J202" s="389"/>
      <c r="K202" s="316"/>
    </row>
    <row r="203" spans="2:11" ht="15" customHeight="1">
      <c r="B203" s="295"/>
      <c r="C203" s="275"/>
      <c r="D203" s="275"/>
      <c r="E203" s="275"/>
      <c r="F203" s="294" t="s">
        <v>42</v>
      </c>
      <c r="G203" s="275"/>
      <c r="H203" s="389" t="s">
        <v>791</v>
      </c>
      <c r="I203" s="389"/>
      <c r="J203" s="389"/>
      <c r="K203" s="316"/>
    </row>
    <row r="204" spans="2:11" ht="15" customHeight="1">
      <c r="B204" s="295"/>
      <c r="C204" s="275"/>
      <c r="D204" s="275"/>
      <c r="E204" s="275"/>
      <c r="F204" s="294" t="s">
        <v>43</v>
      </c>
      <c r="G204" s="275"/>
      <c r="H204" s="389" t="s">
        <v>792</v>
      </c>
      <c r="I204" s="389"/>
      <c r="J204" s="389"/>
      <c r="K204" s="316"/>
    </row>
    <row r="205" spans="2:11" ht="15" customHeight="1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>
      <c r="B206" s="295"/>
      <c r="C206" s="275" t="s">
        <v>733</v>
      </c>
      <c r="D206" s="275"/>
      <c r="E206" s="275"/>
      <c r="F206" s="294" t="s">
        <v>73</v>
      </c>
      <c r="G206" s="275"/>
      <c r="H206" s="389" t="s">
        <v>793</v>
      </c>
      <c r="I206" s="389"/>
      <c r="J206" s="389"/>
      <c r="K206" s="316"/>
    </row>
    <row r="207" spans="2:11" ht="15" customHeight="1">
      <c r="B207" s="295"/>
      <c r="C207" s="301"/>
      <c r="D207" s="275"/>
      <c r="E207" s="275"/>
      <c r="F207" s="294" t="s">
        <v>630</v>
      </c>
      <c r="G207" s="275"/>
      <c r="H207" s="389" t="s">
        <v>631</v>
      </c>
      <c r="I207" s="389"/>
      <c r="J207" s="389"/>
      <c r="K207" s="316"/>
    </row>
    <row r="208" spans="2:11" ht="15" customHeight="1">
      <c r="B208" s="295"/>
      <c r="C208" s="275"/>
      <c r="D208" s="275"/>
      <c r="E208" s="275"/>
      <c r="F208" s="294" t="s">
        <v>628</v>
      </c>
      <c r="G208" s="275"/>
      <c r="H208" s="389" t="s">
        <v>794</v>
      </c>
      <c r="I208" s="389"/>
      <c r="J208" s="389"/>
      <c r="K208" s="316"/>
    </row>
    <row r="209" spans="2:11" ht="15" customHeight="1">
      <c r="B209" s="333"/>
      <c r="C209" s="301"/>
      <c r="D209" s="301"/>
      <c r="E209" s="301"/>
      <c r="F209" s="294" t="s">
        <v>632</v>
      </c>
      <c r="G209" s="280"/>
      <c r="H209" s="393" t="s">
        <v>633</v>
      </c>
      <c r="I209" s="393"/>
      <c r="J209" s="393"/>
      <c r="K209" s="334"/>
    </row>
    <row r="210" spans="2:11" ht="15" customHeight="1">
      <c r="B210" s="333"/>
      <c r="C210" s="301"/>
      <c r="D210" s="301"/>
      <c r="E210" s="301"/>
      <c r="F210" s="294" t="s">
        <v>634</v>
      </c>
      <c r="G210" s="280"/>
      <c r="H210" s="393" t="s">
        <v>795</v>
      </c>
      <c r="I210" s="393"/>
      <c r="J210" s="393"/>
      <c r="K210" s="334"/>
    </row>
    <row r="211" spans="2:11" ht="15" customHeight="1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>
      <c r="B212" s="333"/>
      <c r="C212" s="275" t="s">
        <v>757</v>
      </c>
      <c r="D212" s="301"/>
      <c r="E212" s="301"/>
      <c r="F212" s="294">
        <v>1</v>
      </c>
      <c r="G212" s="280"/>
      <c r="H212" s="393" t="s">
        <v>796</v>
      </c>
      <c r="I212" s="393"/>
      <c r="J212" s="393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80"/>
      <c r="H213" s="393" t="s">
        <v>797</v>
      </c>
      <c r="I213" s="393"/>
      <c r="J213" s="393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80"/>
      <c r="H214" s="393" t="s">
        <v>798</v>
      </c>
      <c r="I214" s="393"/>
      <c r="J214" s="393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80"/>
      <c r="H215" s="393" t="s">
        <v>799</v>
      </c>
      <c r="I215" s="393"/>
      <c r="J215" s="393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algorithmName="SHA-512" hashValue="P1FoykDQkJO6ZT17xSAJWLLxPZdbU+dftmXEAE97hbfOHJg7OWxLMX0f9uzhpc3D9g0MvIUqmC4RVsuKEo0cbA==" saltValue="xtZXSgNzHD0fXt3WfSEba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PC-VIKTOR\Viktor Vaidis</dc:creator>
  <cp:keywords/>
  <dc:description/>
  <cp:lastModifiedBy>Špilarová Eva</cp:lastModifiedBy>
  <dcterms:created xsi:type="dcterms:W3CDTF">2017-03-29T06:23:24Z</dcterms:created>
  <dcterms:modified xsi:type="dcterms:W3CDTF">2017-04-19T09:45:25Z</dcterms:modified>
  <cp:category/>
  <cp:version/>
  <cp:contentType/>
  <cp:contentStatus/>
</cp:coreProperties>
</file>