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408" windowHeight="4596" activeTab="0"/>
  </bookViews>
  <sheets>
    <sheet name="Rekapitulace stavby" sheetId="1" r:id="rId1"/>
    <sheet name="SO 001 - Smluvní požadavk..." sheetId="2" r:id="rId2"/>
    <sheet name="SO 201 - Demolice stávají..." sheetId="3" r:id="rId3"/>
    <sheet name="SO 202 - Most ev.č. 0267-1" sheetId="4" r:id="rId4"/>
    <sheet name="SO 203 - Provizorní trasa" sheetId="5" r:id="rId5"/>
  </sheets>
  <definedNames>
    <definedName name="_xlnm.Print_Area" localSheetId="0">'Rekapitulace stavby'!$C$4:$AP$70,'Rekapitulace stavby'!$C$76:$AP$99</definedName>
    <definedName name="_xlnm.Print_Area" localSheetId="1">'SO 001 - Smluvní požadavk...'!$C$4:$Q$70,'SO 001 - Smluvní požadavk...'!$C$76:$Q$103,'SO 001 - Smluvní požadavk...'!$C$109:$Q$141</definedName>
    <definedName name="_xlnm.Print_Area" localSheetId="2">'SO 201 - Demolice stávají...'!$C$4:$Q$70,'SO 201 - Demolice stávají...'!$C$76:$Q$110,'SO 201 - Demolice stávají...'!$C$116:$Q$296</definedName>
    <definedName name="_xlnm.Print_Area" localSheetId="3">'SO 202 - Most ev.č. 0267-1'!$C$4:$Q$70,'SO 202 - Most ev.č. 0267-1'!$C$76:$Q$110,'SO 202 - Most ev.č. 0267-1'!$C$116:$Q$327</definedName>
    <definedName name="_xlnm.Print_Area" localSheetId="4">'SO 203 - Provizorní trasa'!$C$4:$Q$70,'SO 203 - Provizorní trasa'!$C$76:$Q$113,'SO 203 - Provizorní trasa'!$C$119:$Q$301</definedName>
    <definedName name="_xlnm.Print_Titles" localSheetId="0">'Rekapitulace stavby'!$85:$85</definedName>
    <definedName name="_xlnm.Print_Titles" localSheetId="1">'SO 001 - Smluvní požadavk...'!$119:$119</definedName>
    <definedName name="_xlnm.Print_Titles" localSheetId="2">'SO 201 - Demolice stávají...'!$126:$126</definedName>
    <definedName name="_xlnm.Print_Titles" localSheetId="3">'SO 202 - Most ev.č. 0267-1'!$126:$126</definedName>
    <definedName name="_xlnm.Print_Titles" localSheetId="4">'SO 203 - Provizorní trasa'!$129:$129</definedName>
  </definedNames>
  <calcPr calcId="162913"/>
</workbook>
</file>

<file path=xl/sharedStrings.xml><?xml version="1.0" encoding="utf-8"?>
<sst xmlns="http://schemas.openxmlformats.org/spreadsheetml/2006/main" count="6549" uniqueCount="1094">
  <si>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</si>
  <si>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</si>
  <si>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</si>
  <si>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</si>
  <si>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</si>
  <si>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</si>
  <si>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</si>
  <si>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</si>
  <si>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</si>
  <si>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</si>
  <si>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</si>
  <si>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</si>
  <si>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</si>
  <si>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</si>
  <si>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</si>
  <si>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116036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</si>
  <si>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</si>
  <si>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</si>
  <si>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Most ev.č. 0267-1 Červený Újezd</t>
  </si>
  <si>
    <t>0,1</t>
  </si>
  <si>
    <t>JKSO:</t>
  </si>
  <si>
    <t>CC-CZ:</t>
  </si>
  <si>
    <t>1</t>
  </si>
  <si>
    <t>Místo:</t>
  </si>
  <si>
    <t xml:space="preserve"> </t>
  </si>
  <si>
    <t>Datum:</t>
  </si>
  <si>
    <t>22.11.2016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</si>
  <si>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</si>
  <si>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</si>
  <si>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</si>
  <si>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</si>
  <si>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</si>
  <si>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</si>
  <si>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</si>
  <si>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</si>
  <si>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</si>
  <si>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</si>
  <si>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</si>
  <si>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</si>
  <si>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</si>
  <si>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</si>
  <si>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</si>
  <si>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</si>
  <si>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</si>
  <si>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</si>
  <si>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</si>
  <si>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</si>
  <si>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</si>
  <si>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</si>
  <si>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</si>
  <si>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</si>
  <si>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</si>
  <si>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</si>
  <si>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</si>
  <si>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</si>
  <si>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</si>
  <si>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</si>
  <si>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</si>
  <si>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</si>
  <si>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</si>
  <si>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</si>
  <si>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</si>
  <si>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</si>
  <si>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</si>
  <si>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</si>
  <si>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</si>
  <si>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</si>
  <si>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</si>
  <si>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</si>
  <si>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</si>
  <si>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</si>
  <si>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</si>
  <si>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</si>
  <si>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</si>
  <si>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</si>
  <si>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</si>
  <si>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</si>
  <si>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</si>
  <si>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</si>
  <si>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</si>
  <si>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</si>
  <si>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{a81d1df9-9f54-48ae-9363-a1bebe39112d}</t>
  </si>
  <si>
    <t>{00000000-0000-0000-0000-000000000000}</t>
  </si>
  <si>
    <t>SO 001</t>
  </si>
  <si>
    <t>Smluvní požadavky objednatele</t>
  </si>
  <si>
    <t>{6f2ed66f-709e-4e9a-bb8c-a33bedecbf5f}</t>
  </si>
  <si>
    <t>SO 201</t>
  </si>
  <si>
    <t>Demolice stávajícího mostu</t>
  </si>
  <si>
    <t>{04c6334b-c64c-42aa-a668-667d7d25cb19}</t>
  </si>
  <si>
    <t>SO 202</t>
  </si>
  <si>
    <t>Most ev.č. 0267-1</t>
  </si>
  <si>
    <t>{cca70cbb-29e7-4fbd-8fd7-a229c8f9fa23}</t>
  </si>
  <si>
    <t>SO 203</t>
  </si>
  <si>
    <t>Provizorní trasa</t>
  </si>
  <si>
    <t>{ef99253e-30da-40a4-9c0b-195b2784a317}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</si>
  <si>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</si>
  <si>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</si>
  <si>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</si>
  <si>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</si>
  <si>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</si>
  <si>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</si>
  <si>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</si>
  <si>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</si>
  <si>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</si>
  <si>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</si>
  <si>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</si>
  <si>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</si>
  <si>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</si>
  <si>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001 - Smluvní požadavky objednatele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</si>
  <si>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</si>
  <si>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</si>
  <si>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</si>
  <si>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</si>
  <si>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</si>
  <si>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</si>
  <si>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</si>
  <si>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02 - Všeobecné konstrukce a práce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</si>
  <si>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</si>
  <si>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</si>
  <si>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</si>
  <si>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</si>
  <si>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</si>
  <si>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</si>
  <si>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</si>
  <si>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</si>
  <si>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</si>
  <si>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</si>
  <si>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</si>
  <si>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</si>
  <si>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</si>
  <si>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</si>
  <si>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</si>
  <si>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</si>
  <si>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</si>
  <si>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</si>
  <si>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</si>
  <si>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</si>
  <si>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</si>
  <si>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</si>
  <si>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</si>
  <si>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</si>
  <si>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</si>
  <si>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</si>
  <si>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</si>
  <si>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</si>
  <si>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029101a</t>
  </si>
  <si>
    <t>Ostatní požadavky- vypracování dokumentace RDS</t>
  </si>
  <si>
    <t>Kč</t>
  </si>
  <si>
    <t>4</t>
  </si>
  <si>
    <t>6</t>
  </si>
  <si>
    <t>029101b</t>
  </si>
  <si>
    <t>Ostatní požadavky- vypracování dokumentace (skutečné provedení 4 vyhotovení)</t>
  </si>
  <si>
    <t>7</t>
  </si>
  <si>
    <t>3</t>
  </si>
  <si>
    <t>029101c</t>
  </si>
  <si>
    <t>Ostatní požadavky- vypracování mostního listu</t>
  </si>
  <si>
    <t>987028479</t>
  </si>
  <si>
    <t>029101d</t>
  </si>
  <si>
    <t>Ostatní požadavky- 1. hlavní prohlídka</t>
  </si>
  <si>
    <t>-1759915497</t>
  </si>
  <si>
    <t>5</t>
  </si>
  <si>
    <t>02910b</t>
  </si>
  <si>
    <t>Ostatní požadavky - informační cedule</t>
  </si>
  <si>
    <t>kus</t>
  </si>
  <si>
    <t>8</t>
  </si>
  <si>
    <t>02910e</t>
  </si>
  <si>
    <t>Ostatní požadavky- zeměměřičská měření (zaměření skutečného provedení stavby)</t>
  </si>
  <si>
    <t>02960a</t>
  </si>
  <si>
    <t>Ostatní požadavky- odborný dozor geologa</t>
  </si>
  <si>
    <t>11</t>
  </si>
  <si>
    <t>02960d</t>
  </si>
  <si>
    <t>Ostatní požadavky- zatěžovací zkoušky</t>
  </si>
  <si>
    <t>14</t>
  </si>
  <si>
    <t>zkoušky únosnosti pláně</t>
  </si>
  <si>
    <t>P</t>
  </si>
  <si>
    <t>9</t>
  </si>
  <si>
    <t>030001000</t>
  </si>
  <si>
    <t>KČ</t>
  </si>
  <si>
    <t>1024</t>
  </si>
  <si>
    <t>-581551854</t>
  </si>
  <si>
    <t>vč. zřízení případných přístupových komunikací
vč. veškerých teréních úprav</t>
  </si>
  <si>
    <t>VP - Vícepráce</t>
  </si>
  <si>
    <t>PN</t>
  </si>
  <si>
    <t>SO 201 - Demolice stávajícího mostu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</si>
  <si>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</si>
  <si>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</si>
  <si>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</si>
  <si>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</si>
  <si>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</si>
  <si>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</si>
  <si>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</si>
  <si>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</si>
  <si>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</si>
  <si>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</si>
  <si>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46-M - Zemní práce při extr.mont.pracích</t>
  </si>
  <si>
    <t>Projektové práce</t>
  </si>
  <si>
    <t>Jiné VRN</t>
  </si>
  <si>
    <t>111101101</t>
  </si>
  <si>
    <t>Odstranění travin z celkové plochy do 0,1 ha</t>
  </si>
  <si>
    <t>ha</t>
  </si>
  <si>
    <t>-1914492453</t>
  </si>
  <si>
    <t>5,20*3,5*2*2*0,0001</t>
  </si>
  <si>
    <t>VV</t>
  </si>
  <si>
    <t>112101101</t>
  </si>
  <si>
    <t>Kácení stromů listnatých D kmene do 300 mm</t>
  </si>
  <si>
    <t>181078019</t>
  </si>
  <si>
    <t>112201101</t>
  </si>
  <si>
    <t>Odstranění pařezů D do 300 mm</t>
  </si>
  <si>
    <t>1150531130</t>
  </si>
  <si>
    <t>113107125</t>
  </si>
  <si>
    <t>Odstranění podkladu pl do 50 m2 z kameniva drceného tl 500 mm</t>
  </si>
  <si>
    <t>m2</t>
  </si>
  <si>
    <t>1714921324</t>
  </si>
  <si>
    <t>113107130</t>
  </si>
  <si>
    <t>Odstranění podkladu pl do 50 m2 z betonu prostého tl 100 mm</t>
  </si>
  <si>
    <t>1072526238</t>
  </si>
  <si>
    <t>opevnění koryta  - boky</t>
  </si>
  <si>
    <t>5,70*(3,70+0,70+1,85)*0,5*2</t>
  </si>
  <si>
    <t>3,22*0,65*2</t>
  </si>
  <si>
    <t>Součet</t>
  </si>
  <si>
    <t>113107131</t>
  </si>
  <si>
    <t>Odstranění podkladu pl do 50 m2 z betonu prostého tl 150 mm</t>
  </si>
  <si>
    <t>-582464706</t>
  </si>
  <si>
    <t>beton svahu</t>
  </si>
  <si>
    <t>3,00*2,70*2*2</t>
  </si>
  <si>
    <t>113107132</t>
  </si>
  <si>
    <t>Odstranění podkladu pl do 50 m2 z betonu prostého tl 300 mm</t>
  </si>
  <si>
    <t>-1603948568</t>
  </si>
  <si>
    <t>opevnění dna koryta</t>
  </si>
  <si>
    <t>15,1*(4,05-0,70)</t>
  </si>
  <si>
    <t>5,20*(3,20+1,20)*0,5</t>
  </si>
  <si>
    <t>4,30*(1,57+4,06)*0,5</t>
  </si>
  <si>
    <t>113107145</t>
  </si>
  <si>
    <t>Odstranění podkladu pl do 50 m2 živičných tl 250 mm</t>
  </si>
  <si>
    <t>-636746802</t>
  </si>
  <si>
    <t>"most" 9,26*6,81</t>
  </si>
  <si>
    <t>"předmostí" 10,0*7,73*2</t>
  </si>
  <si>
    <t>115001105</t>
  </si>
  <si>
    <t>Převedení vody potrubím DN do 600</t>
  </si>
  <si>
    <t>m</t>
  </si>
  <si>
    <t>-2000912647</t>
  </si>
  <si>
    <t>115101201</t>
  </si>
  <si>
    <t>Čerpání vody na dopravní výšku do 10 m průměrný přítok do 500 l/min</t>
  </si>
  <si>
    <t>hod</t>
  </si>
  <si>
    <t>2026225867</t>
  </si>
  <si>
    <t>"2 měsíce, 10hod/den"</t>
  </si>
  <si>
    <t>30*10*2</t>
  </si>
  <si>
    <t>115101301</t>
  </si>
  <si>
    <t>Pohotovost čerpací soupravy pro dopravní výšku do 10 m přítok do 500 l/min</t>
  </si>
  <si>
    <t>den</t>
  </si>
  <si>
    <t>-821710563</t>
  </si>
  <si>
    <t>"2 měsíce"</t>
  </si>
  <si>
    <t>30*2</t>
  </si>
  <si>
    <t>12</t>
  </si>
  <si>
    <t>119001412</t>
  </si>
  <si>
    <t>Dočasné zajištění potrubí betonového, ŽB nebo kameninového DN do 500</t>
  </si>
  <si>
    <t>-1801805394</t>
  </si>
  <si>
    <t>13</t>
  </si>
  <si>
    <t>119001421</t>
  </si>
  <si>
    <t>Dočasné zajištění kabelů a kabelových tratí ze 3 volně ložených kabelů</t>
  </si>
  <si>
    <t>-1376507766</t>
  </si>
  <si>
    <t>120001101</t>
  </si>
  <si>
    <t>Příplatek za ztížení vykopávky v blízkosti podzemního vedení</t>
  </si>
  <si>
    <t>m3</t>
  </si>
  <si>
    <t>-1003150053</t>
  </si>
  <si>
    <t>"kabel, kanalizace"</t>
  </si>
  <si>
    <t>16,0*(0,5+0,5)*(0,5+1,0)</t>
  </si>
  <si>
    <t>120901123</t>
  </si>
  <si>
    <t>Bourání zdiva z ŽB nebo předpjatého betonu v odkopávkách nebo prokopávkách ručně</t>
  </si>
  <si>
    <t>-531322870</t>
  </si>
  <si>
    <t>"základy opěr"</t>
  </si>
  <si>
    <t>"krajní opěry"  8,75*1,2*0,7*2</t>
  </si>
  <si>
    <t>"střední podpora" 8,75*0,8*0,7+8,33*0,45*0,75</t>
  </si>
  <si>
    <t>16</t>
  </si>
  <si>
    <t>122201101</t>
  </si>
  <si>
    <t>Odkopávky a prokopávky nezapažené v hornině tř. 3 objem do 100 m3</t>
  </si>
  <si>
    <t>1452349503</t>
  </si>
  <si>
    <t>"odstranění jílové hráze" 17,961</t>
  </si>
  <si>
    <t>17</t>
  </si>
  <si>
    <t>122201109</t>
  </si>
  <si>
    <t>Příplatek za lepivost u odkopávek v hornině tř. 1 až 3</t>
  </si>
  <si>
    <t>-1451367939</t>
  </si>
  <si>
    <t>18</t>
  </si>
  <si>
    <t>131201202</t>
  </si>
  <si>
    <t>Hloubení jam zapažených v hornině tř. 3 objemu do 1000 m3</t>
  </si>
  <si>
    <t>1262147498</t>
  </si>
  <si>
    <t>21,0*8,5+41,0*1,6+36,0*0,5</t>
  </si>
  <si>
    <t>19</t>
  </si>
  <si>
    <t>131201209</t>
  </si>
  <si>
    <t>Příplatek za lepivost u hloubení jam zapažených v hornině tř. 3</t>
  </si>
  <si>
    <t>638446751</t>
  </si>
  <si>
    <t>20</t>
  </si>
  <si>
    <t>151711111</t>
  </si>
  <si>
    <t>Osazení zápor ocelových dl do 8 m</t>
  </si>
  <si>
    <t>828358022</t>
  </si>
  <si>
    <t>7,0*4*2</t>
  </si>
  <si>
    <t>5,5*6</t>
  </si>
  <si>
    <t>5,5*2*2</t>
  </si>
  <si>
    <t>M</t>
  </si>
  <si>
    <t>130109520</t>
  </si>
  <si>
    <t>ocel profilová HE-A, v jakosti 11 375, h=120 mm</t>
  </si>
  <si>
    <t>t</t>
  </si>
  <si>
    <t>817685925</t>
  </si>
  <si>
    <t>22</t>
  </si>
  <si>
    <t>151712111</t>
  </si>
  <si>
    <t>Převázka ocelová zdvojená pro kotvení záporového pažení</t>
  </si>
  <si>
    <t>909366075</t>
  </si>
  <si>
    <t>3,7*2</t>
  </si>
  <si>
    <t>23</t>
  </si>
  <si>
    <t>153111111</t>
  </si>
  <si>
    <t>Příčné řezání ocelových štětovnic na skládce</t>
  </si>
  <si>
    <t>2022358172</t>
  </si>
  <si>
    <t>6*3</t>
  </si>
  <si>
    <t>24</t>
  </si>
  <si>
    <t>153116111</t>
  </si>
  <si>
    <t>Opracování ocelových kleštin nebo převázek hradicích stěn z terénu</t>
  </si>
  <si>
    <t>1870458392</t>
  </si>
  <si>
    <t>33,2*3,7*2*2*0,01</t>
  </si>
  <si>
    <t>25</t>
  </si>
  <si>
    <t>153116112</t>
  </si>
  <si>
    <t>Montáž ocelových kleštin nebo převázek hradicích stěn z terénu</t>
  </si>
  <si>
    <t>619319032</t>
  </si>
  <si>
    <t>26</t>
  </si>
  <si>
    <t>153116113</t>
  </si>
  <si>
    <t>Demontáž ocelových kleštin nebo převázek hradicích stěn z terénu</t>
  </si>
  <si>
    <t>-2054360246</t>
  </si>
  <si>
    <t>27</t>
  </si>
  <si>
    <t>153124111</t>
  </si>
  <si>
    <t>Zřízení stěn nasazených nebo tabulových ze dřeva mezi vodicí piloty z terénu</t>
  </si>
  <si>
    <t>698223931</t>
  </si>
  <si>
    <t>0,6*3*(2,7+3,95)*0,5*2</t>
  </si>
  <si>
    <t>0,75*2*(2,7+1,35)*0,5*2</t>
  </si>
  <si>
    <t>28</t>
  </si>
  <si>
    <t>605110210</t>
  </si>
  <si>
    <t>řezivo jehličnaté - středové SM/BO tl. 33-100 mm, jakost II, 3-5 m</t>
  </si>
  <si>
    <t>1226021660</t>
  </si>
  <si>
    <t>18,045*0,08*1,1</t>
  </si>
  <si>
    <t>29</t>
  </si>
  <si>
    <t>153125111</t>
  </si>
  <si>
    <t>Odstranění stěn dřevěných nasazených nebo tabulových mezi pilotami z terénu</t>
  </si>
  <si>
    <t>1894721949</t>
  </si>
  <si>
    <t>30</t>
  </si>
  <si>
    <t>161101102</t>
  </si>
  <si>
    <t>Svislé přemístění výkopku z horniny tř. 1 až 4 hl výkopu do 4 m</t>
  </si>
  <si>
    <t>1332685013</t>
  </si>
  <si>
    <t>16%</t>
  </si>
  <si>
    <t>262,1*0,16</t>
  </si>
  <si>
    <t>31</t>
  </si>
  <si>
    <t>162301411</t>
  </si>
  <si>
    <t>Vodorovné přemístění kmenů stromů listnatých do 5 km D kmene do 300 mm</t>
  </si>
  <si>
    <t>65553901</t>
  </si>
  <si>
    <t>32</t>
  </si>
  <si>
    <t>162301421</t>
  </si>
  <si>
    <t>Vodorovné přemístění pařezů do 5 km D do 300 mm</t>
  </si>
  <si>
    <t>-1893719327</t>
  </si>
  <si>
    <t>33</t>
  </si>
  <si>
    <t>162701105</t>
  </si>
  <si>
    <t>Vodorovné přemístění do 10000 m výkopku/sypaniny z horniny tř. 1 až 4</t>
  </si>
  <si>
    <t>1473208032</t>
  </si>
  <si>
    <t>"jíl provizorní hráze" 17,961</t>
  </si>
  <si>
    <t>"výkop" 262,1</t>
  </si>
  <si>
    <t>34</t>
  </si>
  <si>
    <t>162701109</t>
  </si>
  <si>
    <t>Příplatek k vodorovnému přemístění výkopku/sypaniny z horniny tř. 1 až 4 ZKD 1000 m přes 10000 m</t>
  </si>
  <si>
    <t>-1699612418</t>
  </si>
  <si>
    <t>262,1*7</t>
  </si>
  <si>
    <t>35</t>
  </si>
  <si>
    <t>162704141</t>
  </si>
  <si>
    <t>Vodorovné přemístění znehodnocené suspenze přes 5000 do 6000 m</t>
  </si>
  <si>
    <t>-1923150846</t>
  </si>
  <si>
    <t>36</t>
  </si>
  <si>
    <t>171201201</t>
  </si>
  <si>
    <t>Uložení sypaniny na skládky</t>
  </si>
  <si>
    <t>-1969271086</t>
  </si>
  <si>
    <t>37</t>
  </si>
  <si>
    <t>171201211</t>
  </si>
  <si>
    <t>Poplatek za uložení odpadu ze sypaniny na skládce (skládkovné)</t>
  </si>
  <si>
    <t>-709057368</t>
  </si>
  <si>
    <t>"jíl provizorní hráze" 17,961*1,8</t>
  </si>
  <si>
    <t>"výkop" 262,1*1,8</t>
  </si>
  <si>
    <t>38</t>
  </si>
  <si>
    <t>174201201</t>
  </si>
  <si>
    <t>Zásyp jam po pařezech D pařezů do 300 mm</t>
  </si>
  <si>
    <t>-245860188</t>
  </si>
  <si>
    <t>39</t>
  </si>
  <si>
    <t>239111111</t>
  </si>
  <si>
    <t>Odbourání vrchní části znehodnocené výplně pilot D piloty do 450 mm</t>
  </si>
  <si>
    <t>-1165257868</t>
  </si>
  <si>
    <t>zápory v místě výdřevy</t>
  </si>
  <si>
    <t>3,14*0,3*0,5*0,3*0,5*(1,35+3,95)*0,5*6*2</t>
  </si>
  <si>
    <t>40</t>
  </si>
  <si>
    <t>458591111</t>
  </si>
  <si>
    <t>Zřízení výplně těsnící vrstvy za opěrou z jílu</t>
  </si>
  <si>
    <t>1450777559</t>
  </si>
  <si>
    <t>jílová hráz pro zvýšení hladiny</t>
  </si>
  <si>
    <t>(3,5+3,5+4,21)*(2,02+0,6)*0,5*1,22</t>
  </si>
  <si>
    <t>41</t>
  </si>
  <si>
    <t>581232800</t>
  </si>
  <si>
    <t>zemina jílovinová kameninová surová kusová BH</t>
  </si>
  <si>
    <t>-1618981854</t>
  </si>
  <si>
    <t>"hráz pro zvýšení hladiny" 17,916*1,8</t>
  </si>
  <si>
    <t>42</t>
  </si>
  <si>
    <t>919731114</t>
  </si>
  <si>
    <t>Zarovnání styčné plochy podkladu nebo krytu z betonu tl do 250 mm</t>
  </si>
  <si>
    <t>1289246838</t>
  </si>
  <si>
    <t>7,73*2</t>
  </si>
  <si>
    <t>43</t>
  </si>
  <si>
    <t>934956116</t>
  </si>
  <si>
    <t>Hradítka z měkkého dřeva tl 80 mm</t>
  </si>
  <si>
    <t>1093100992</t>
  </si>
  <si>
    <t>zpevnění jílového těsnícího násypu</t>
  </si>
  <si>
    <t>(3,5+4,2+3,5)*1,22</t>
  </si>
  <si>
    <t>44</t>
  </si>
  <si>
    <t>962041211</t>
  </si>
  <si>
    <t>Bourání mostních zdí a pilířů z betonu prostého</t>
  </si>
  <si>
    <t>-282869679</t>
  </si>
  <si>
    <t>"sloupky KB blok"  0,4*0,2*1,06*5</t>
  </si>
  <si>
    <t>"základ sloupků"  0,4*0,2*0,2*5</t>
  </si>
  <si>
    <t>45</t>
  </si>
  <si>
    <t>962051111</t>
  </si>
  <si>
    <t>Bourání mostních zdí a pilířů z ŽB</t>
  </si>
  <si>
    <t>1007192497</t>
  </si>
  <si>
    <t>"žb sloupky zábradlí" 0,2*0,2*1,2*5</t>
  </si>
  <si>
    <t>"opěra"  8,33*1,0*1,85*2</t>
  </si>
  <si>
    <t>"mostovka" 7,84*(4,05+0,5+0,5)*0,45</t>
  </si>
  <si>
    <t>"římsa" 9,0*0,45*0,5*2</t>
  </si>
  <si>
    <t>9,0*0,35*0,2*0,5*2</t>
  </si>
  <si>
    <t>9,0*(0,15+0,35)*0,1*2</t>
  </si>
  <si>
    <t>46</t>
  </si>
  <si>
    <t>964061141</t>
  </si>
  <si>
    <t>Uvolnění zhlaví trámů ze zdiva kamenného průřezu zhlaví přes 0,05 m2</t>
  </si>
  <si>
    <t>909862145</t>
  </si>
  <si>
    <t>47</t>
  </si>
  <si>
    <t>966006111</t>
  </si>
  <si>
    <t>Odstranění značek pro staničení uklínovaných kameny kilometrovníků</t>
  </si>
  <si>
    <t>-1294758247</t>
  </si>
  <si>
    <t>48</t>
  </si>
  <si>
    <t>966006132</t>
  </si>
  <si>
    <t>Odstranění značek dopravních nebo orientačních se sloupky s betonovými patkami</t>
  </si>
  <si>
    <t>-1328228192</t>
  </si>
  <si>
    <t>49</t>
  </si>
  <si>
    <t>966006211</t>
  </si>
  <si>
    <t>Odstranění svislých dopravních značek ze sloupů, sloupků nebo konzol</t>
  </si>
  <si>
    <t>-777909578</t>
  </si>
  <si>
    <t>50</t>
  </si>
  <si>
    <t>966077111</t>
  </si>
  <si>
    <t>Odstranění různých doplňkových ocelových konstrukcí hmotnosti do 20 kg</t>
  </si>
  <si>
    <t>264453359</t>
  </si>
  <si>
    <t>"madla zábradlí, U60"</t>
  </si>
  <si>
    <t>"žb sloupky"   3*4</t>
  </si>
  <si>
    <t>"KB bloky"   2*4</t>
  </si>
  <si>
    <t>"střední podpora"</t>
  </si>
  <si>
    <t>"svislé I 180" 12+6</t>
  </si>
  <si>
    <t>"vodorovná 2*U 120"  2*2</t>
  </si>
  <si>
    <t>51</t>
  </si>
  <si>
    <t>997211111</t>
  </si>
  <si>
    <t>Svislá doprava suti na v 3,5 m</t>
  </si>
  <si>
    <t>-1731644906</t>
  </si>
  <si>
    <t>52</t>
  </si>
  <si>
    <t>997211511</t>
  </si>
  <si>
    <t>Vodorovná doprava suti po suchu na vzdálenost do 1 km</t>
  </si>
  <si>
    <t>2130776519</t>
  </si>
  <si>
    <t>53</t>
  </si>
  <si>
    <t>997211519</t>
  </si>
  <si>
    <t>Příplatek ZKD 1 km u vodorovné dopravy suti</t>
  </si>
  <si>
    <t>226431095</t>
  </si>
  <si>
    <t>54</t>
  </si>
  <si>
    <t>997211521</t>
  </si>
  <si>
    <t>Vodorovná doprava vybouraných hmot po suchu na vzdálenost do 1 km</t>
  </si>
  <si>
    <t>517691416</t>
  </si>
  <si>
    <t>55</t>
  </si>
  <si>
    <t>997221815</t>
  </si>
  <si>
    <t>Poplatek za uložení betonového odpadu na skládce (skládkovné)</t>
  </si>
  <si>
    <t>-926784581</t>
  </si>
  <si>
    <t>1,285+7,365+7,29+37,065</t>
  </si>
  <si>
    <t>56</t>
  </si>
  <si>
    <t>997221825</t>
  </si>
  <si>
    <t>Poplatek za uložení železobetonového odpadu na skládce (skládkovné)</t>
  </si>
  <si>
    <t>1040930552</t>
  </si>
  <si>
    <t>57</t>
  </si>
  <si>
    <t>997221845</t>
  </si>
  <si>
    <t>Poplatek za uložení odpadu z asfaltových povrchů na skládce (skládkovné)</t>
  </si>
  <si>
    <t>608688677</t>
  </si>
  <si>
    <t>58</t>
  </si>
  <si>
    <t>997221855</t>
  </si>
  <si>
    <t>Poplatek za uložení odpadu z kameniva na skládce (skládkovné)</t>
  </si>
  <si>
    <t>364460477</t>
  </si>
  <si>
    <t>59</t>
  </si>
  <si>
    <t>998225111</t>
  </si>
  <si>
    <t>Přesun hmot pro pozemní komunikace s krytem z kamene, monolitickým betonovým nebo živičným</t>
  </si>
  <si>
    <t>-941553396</t>
  </si>
  <si>
    <t>60</t>
  </si>
  <si>
    <t>998225195</t>
  </si>
  <si>
    <t>Příplatek k přesunu hmot pro pozemní komunikace s krytem z kamene, živičným, betonovým ZKD 5000 m</t>
  </si>
  <si>
    <t>-1049118052</t>
  </si>
  <si>
    <t>61</t>
  </si>
  <si>
    <t>767995111</t>
  </si>
  <si>
    <t>Montáž atypických zámečnických konstrukcí hmotnosti do 5 kg</t>
  </si>
  <si>
    <t>kg</t>
  </si>
  <si>
    <t>489047975</t>
  </si>
  <si>
    <t>"na stávající konstrukci mostu"</t>
  </si>
  <si>
    <t>"příčné"</t>
  </si>
  <si>
    <t>13,4*1,0*2*9</t>
  </si>
  <si>
    <t>"podélné"</t>
  </si>
  <si>
    <t>8,33*13,4*2</t>
  </si>
  <si>
    <t>"mimo most + 5% na spojovací materiál"</t>
  </si>
  <si>
    <t>(1197+896)*1,05</t>
  </si>
  <si>
    <t>62</t>
  </si>
  <si>
    <t>130108180</t>
  </si>
  <si>
    <t>ocel profilová UPN, v jakosti 11 375, h=120 mm</t>
  </si>
  <si>
    <t>-47144200</t>
  </si>
  <si>
    <t>"zajištění tr PVC" 2,66</t>
  </si>
  <si>
    <t>63</t>
  </si>
  <si>
    <t>767996802</t>
  </si>
  <si>
    <t>Demontáž atypických zámečnických konstrukcí rozebráním hmotnosti jednotlivých dílů do 100 kg</t>
  </si>
  <si>
    <t>-736241936</t>
  </si>
  <si>
    <t>64</t>
  </si>
  <si>
    <t>998767101</t>
  </si>
  <si>
    <t>Přesun hmot tonážní pro zámečnické konstrukce v objektech v do 6 m</t>
  </si>
  <si>
    <t>-1830827358</t>
  </si>
  <si>
    <t>65</t>
  </si>
  <si>
    <t>460030028</t>
  </si>
  <si>
    <t>Ostatní práce štěpkování netěžitelného porostu s odvozem</t>
  </si>
  <si>
    <t>prms</t>
  </si>
  <si>
    <t>-27941346</t>
  </si>
  <si>
    <t>"300 m2"</t>
  </si>
  <si>
    <t>300,0*0,1</t>
  </si>
  <si>
    <t>SO 202 - Most ev.č. 0267-1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</si>
  <si>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</si>
  <si>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</si>
  <si>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</si>
  <si>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</si>
  <si>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>-895020265</t>
  </si>
  <si>
    <t>361058344</t>
  </si>
  <si>
    <t>-498970048</t>
  </si>
  <si>
    <t>115201514</t>
  </si>
  <si>
    <t>Demontáž odpadního potrubí DN 300</t>
  </si>
  <si>
    <t>-424520659</t>
  </si>
  <si>
    <t>572613088</t>
  </si>
  <si>
    <t>"dlažba" 36,8*(0,1+0,04+0,15)</t>
  </si>
  <si>
    <t>"odláždění dna"  91,224*(0,15+0,3+0,1)</t>
  </si>
  <si>
    <t>-438675715</t>
  </si>
  <si>
    <t>132201101</t>
  </si>
  <si>
    <t>Hloubení rýh š do 600 mm v hornině tř. 3 objemu do 100 m3</t>
  </si>
  <si>
    <t>663941718</t>
  </si>
  <si>
    <t>(2,07+4,4+5,0+8,7+1,0+4,7+4,8+0,9+1,62)*0,4*0,6</t>
  </si>
  <si>
    <t>132201109</t>
  </si>
  <si>
    <t>Příplatek za lepivost k hloubení rýh š do 600 mm v hornině tř. 3</t>
  </si>
  <si>
    <t>-358674162</t>
  </si>
  <si>
    <t>162301101</t>
  </si>
  <si>
    <t>Vodorovné přemístění do 500 m výkopku/sypaniny z horniny tř. 1 až 4</t>
  </si>
  <si>
    <t>-1663874767</t>
  </si>
  <si>
    <t>"zásyp" 374,45</t>
  </si>
  <si>
    <t>-436671348</t>
  </si>
  <si>
    <t>"odkopávka"  60,845</t>
  </si>
  <si>
    <t>"rýha" 7,966</t>
  </si>
  <si>
    <t>-91079602</t>
  </si>
  <si>
    <t>68,811*7</t>
  </si>
  <si>
    <t>167101102</t>
  </si>
  <si>
    <t>Nakládání výkopku z hornin tř. 1 až 4 přes 100 m3</t>
  </si>
  <si>
    <t>-744601217</t>
  </si>
  <si>
    <t>-969772042</t>
  </si>
  <si>
    <t>1685861305</t>
  </si>
  <si>
    <t>68,811*1,8</t>
  </si>
  <si>
    <t>211971110</t>
  </si>
  <si>
    <t>Zřízení opláštění žeber nebo trativodů geotextilií v rýze nebo zářezu sklonu do 1:2</t>
  </si>
  <si>
    <t>-295642242</t>
  </si>
  <si>
    <t>25,5*3,14*0,16</t>
  </si>
  <si>
    <t>693111470</t>
  </si>
  <si>
    <t>textilie GEOFILTEX 63 63/35 350 g/m2 do š 8,8 m</t>
  </si>
  <si>
    <t>1369406377</t>
  </si>
  <si>
    <t>"odláždění svahů" 59,7</t>
  </si>
  <si>
    <t>"drenáž" 25,5*3,14*0,16</t>
  </si>
  <si>
    <t>212341111</t>
  </si>
  <si>
    <t>Obetonování drenážních trub mezerovitým betonem</t>
  </si>
  <si>
    <t>-428464779</t>
  </si>
  <si>
    <t>"za rubem opěry"   0,3*0,3*8,9*2</t>
  </si>
  <si>
    <t>212792212</t>
  </si>
  <si>
    <t>Odvodnění mostní opěry - drenážní flexibilní plastové potrubí DN 160</t>
  </si>
  <si>
    <t>1063838605</t>
  </si>
  <si>
    <t>"za rubem opěry" 8,9*2</t>
  </si>
  <si>
    <t>213141111</t>
  </si>
  <si>
    <t>Zřízení vrstvy z geotextilie v rovině nebo ve sklonu do 1:5 š do 3 m</t>
  </si>
  <si>
    <t>24385709</t>
  </si>
  <si>
    <t>"odláždění svahů" 36,8+22,9</t>
  </si>
  <si>
    <t>215901101</t>
  </si>
  <si>
    <t>Zhutnění podloží z hornin soudržných do 92% PS nebo nesoudržných sypkých I(d) do 0,8</t>
  </si>
  <si>
    <t>-470367763</t>
  </si>
  <si>
    <t>"základy" 8,71*1,5+7,0*1,5</t>
  </si>
  <si>
    <t>"dlažba" 85,0</t>
  </si>
  <si>
    <t>"komunikace" 25,0*6,0*2</t>
  </si>
  <si>
    <t>224311112</t>
  </si>
  <si>
    <t>Vrty maloprofilové D do 156 mm úklon do 45° hl do 25 m hor. I a II</t>
  </si>
  <si>
    <t>1425264747</t>
  </si>
  <si>
    <t>"záporové pažení s převázkou"</t>
  </si>
  <si>
    <t>((4*7)+(2*5,5))*2</t>
  </si>
  <si>
    <t>6*5,5</t>
  </si>
  <si>
    <t>"mikropiloty"</t>
  </si>
  <si>
    <t>3,0*5*2*2</t>
  </si>
  <si>
    <t>232211112</t>
  </si>
  <si>
    <t>Úprava ocelových jehel z válcovaných tyčí hmotnosti do 70 kg/m</t>
  </si>
  <si>
    <t>161362677</t>
  </si>
  <si>
    <t>"pažení bez převázky"</t>
  </si>
  <si>
    <t>7,0*4*26,7*0,001</t>
  </si>
  <si>
    <t>5,5*2*26,7*0,001</t>
  </si>
  <si>
    <t>232231133</t>
  </si>
  <si>
    <t>Vytažení ocelových jehel svislých hmotnosti nad 70 kg/m hl do 7 m</t>
  </si>
  <si>
    <t>-1197227750</t>
  </si>
  <si>
    <t>274315124</t>
  </si>
  <si>
    <t>Základové pasy z betonu prokládaného kamenem C 16/20</t>
  </si>
  <si>
    <t>1462889490</t>
  </si>
  <si>
    <t>"prahy na konci zpevnění" 2*1,0*0,5*5,0</t>
  </si>
  <si>
    <t>274321118</t>
  </si>
  <si>
    <t>Základové pasy, prahy, věnce a ostruhy ze ŽB C 30/37</t>
  </si>
  <si>
    <t>-458844425</t>
  </si>
  <si>
    <t>"základ rámu" 8,86*1,5*0,8*2</t>
  </si>
  <si>
    <t>274351111</t>
  </si>
  <si>
    <t>Bednění základových pasů tradiční oboustranné</t>
  </si>
  <si>
    <t>-1707097009</t>
  </si>
  <si>
    <t>"prahy na konci zpevnění"   (2*1,0*0,5+2*5,0*1,0)*2</t>
  </si>
  <si>
    <t>274354111</t>
  </si>
  <si>
    <t>Bednění základových pasů - zřízení</t>
  </si>
  <si>
    <t>1426872848</t>
  </si>
  <si>
    <t>"základ rámu" (8,86+1,5)*2*0,8*2</t>
  </si>
  <si>
    <t>274354211</t>
  </si>
  <si>
    <t>Bednění základových pasů - odstranění</t>
  </si>
  <si>
    <t>1528932158</t>
  </si>
  <si>
    <t>283111113R</t>
  </si>
  <si>
    <t>Trubkové mikropiloty svislé část hladká D 115 mm</t>
  </si>
  <si>
    <t>-187257557</t>
  </si>
  <si>
    <t>Položka mikropiloty obsahuje kompletní práce, které jsou nutné pro předepsanou funkci mikropilot, t.j. dodání trubek a injekčních hmot, osazení a zainjektování trubek, včetně pomocných konstrukcí (lešení, montážní plošiny a pod.)</t>
  </si>
  <si>
    <t>317171126</t>
  </si>
  <si>
    <t>Kotvení monolitického betonu římsy do mostovky kotvou do vývrtu</t>
  </si>
  <si>
    <t>-1649370904</t>
  </si>
  <si>
    <t>7+10+5</t>
  </si>
  <si>
    <t>548792020</t>
  </si>
  <si>
    <t>kotva pro uchycení fasádních panelů římsy do vývrtu</t>
  </si>
  <si>
    <t>1992686144</t>
  </si>
  <si>
    <t>317321119</t>
  </si>
  <si>
    <t>Mostní římsy ze ŽB C 35/45</t>
  </si>
  <si>
    <t>-220277207</t>
  </si>
  <si>
    <t>"levostraná" 0,43*7,0</t>
  </si>
  <si>
    <t>"pravostraná" 0,82*10,5</t>
  </si>
  <si>
    <t>317353121</t>
  </si>
  <si>
    <t>Bednění mostních říms všech tvarů - zřízení</t>
  </si>
  <si>
    <t>-1620153236</t>
  </si>
  <si>
    <t>"levostraná" (1,3+0,265)*7,0</t>
  </si>
  <si>
    <t>"pravostraná" (1,3+0,285)*10,5</t>
  </si>
  <si>
    <t>317353221</t>
  </si>
  <si>
    <t>Bednění mostních říms všech tvarů - odstranění</t>
  </si>
  <si>
    <t>1827869151</t>
  </si>
  <si>
    <t>317361116</t>
  </si>
  <si>
    <t>Výztuž mostních říms z betonářské oceli 10 505</t>
  </si>
  <si>
    <t>-1276270489</t>
  </si>
  <si>
    <t>334323218</t>
  </si>
  <si>
    <t>Mostní křídla a závěrné zídky ze ŽB C 30/37</t>
  </si>
  <si>
    <t>1460873428</t>
  </si>
  <si>
    <t>2*6,3*0,48+0,12*2,75*2</t>
  </si>
  <si>
    <t>2*2,6*0,48+0,12*1,0*2</t>
  </si>
  <si>
    <t>334351112</t>
  </si>
  <si>
    <t>Bednění systémové mostních opěr a úložných prahů z překližek pro ŽB - zřízení</t>
  </si>
  <si>
    <t>1543115624</t>
  </si>
  <si>
    <t>2*2*6,3+2*4,1*0,48+0,245*2,75*2</t>
  </si>
  <si>
    <t>2*2*2,6+3,1*0,48*2+0,245*1,0*2</t>
  </si>
  <si>
    <t>334351194</t>
  </si>
  <si>
    <t>Příplatek k systémovému bednění opěr a úložných prahů za drážku hloubky přes 150 mm</t>
  </si>
  <si>
    <t>-1207556781</t>
  </si>
  <si>
    <t>2,75*2+1,0*2</t>
  </si>
  <si>
    <t>334351211</t>
  </si>
  <si>
    <t>Bednění systémové mostních opěr a úložných prahů z překližek - odstranění</t>
  </si>
  <si>
    <t>-1324579806</t>
  </si>
  <si>
    <t>232221133</t>
  </si>
  <si>
    <t>Zaražení ocelových jehel svisle hmotnosti nad 70 kg/m hl 7 m</t>
  </si>
  <si>
    <t>920569989</t>
  </si>
  <si>
    <t>421321118</t>
  </si>
  <si>
    <t>Mostní nosné konstrukce klenbové ze ŽB C 30/37</t>
  </si>
  <si>
    <t>-1265762930</t>
  </si>
  <si>
    <t>"deska" 9,2*2,5</t>
  </si>
  <si>
    <t>"stěny" 2*0,93*8,71</t>
  </si>
  <si>
    <t>421351111</t>
  </si>
  <si>
    <t>Bednění přesahu spřažené mostovky š do 600 mm - zřízení</t>
  </si>
  <si>
    <t>1497862431</t>
  </si>
  <si>
    <t>"deska" (4,4+2*0,6)*9,2+2*2,5</t>
  </si>
  <si>
    <t>"stěny" 2*2*0,93+2*2*2,3*8,71</t>
  </si>
  <si>
    <t>421351211</t>
  </si>
  <si>
    <t>Bednění přesahu spřažené mostovky š do 600 mm - odstranění</t>
  </si>
  <si>
    <t>-257971993</t>
  </si>
  <si>
    <t>421361226</t>
  </si>
  <si>
    <t>Výztuž ŽB deskového mostu z betonářské oceli 10 505</t>
  </si>
  <si>
    <t>-897026475</t>
  </si>
  <si>
    <t>451311111</t>
  </si>
  <si>
    <t>Podklad pod dlažbu z betonu prostého tř. B7,5 tl do 100 mm</t>
  </si>
  <si>
    <t>96591338</t>
  </si>
  <si>
    <t>"svahy" 36,5</t>
  </si>
  <si>
    <t>"koryto" 5,0*23,7</t>
  </si>
  <si>
    <t>451315124</t>
  </si>
  <si>
    <t>Podkladní nebo výplňová vrstva z betonu C 12/15 tl do 150 mm</t>
  </si>
  <si>
    <t>289330739</t>
  </si>
  <si>
    <t>2*1,8*9,01</t>
  </si>
  <si>
    <t>451571221</t>
  </si>
  <si>
    <t>Podklad pod dlažbu ze štěrkopísku tl do 100 mm</t>
  </si>
  <si>
    <t>1084839165</t>
  </si>
  <si>
    <t>457311116</t>
  </si>
  <si>
    <t>Vyrovnávací nebo spádový beton C 20/25 včetně úpravy povrchu</t>
  </si>
  <si>
    <t>1510673318</t>
  </si>
  <si>
    <t>"pod drenáž"  0,3*1,3*8,9*2</t>
  </si>
  <si>
    <t>"nabetonování na stávající opěře" 1,6*0,15*7,0</t>
  </si>
  <si>
    <t>458501112</t>
  </si>
  <si>
    <t>Výplňové klíny za opěrou z kameniva drceného hutněného po vrstvách</t>
  </si>
  <si>
    <t>414407542</t>
  </si>
  <si>
    <t>"zásyp základu" 2*3.7*9+2*0.6*10</t>
  </si>
  <si>
    <t>"zásyp opěr" 3.5*2*9</t>
  </si>
  <si>
    <t>458591199R</t>
  </si>
  <si>
    <t>Zřízení těsnící vrstvy za opěrou</t>
  </si>
  <si>
    <t>-521807271</t>
  </si>
  <si>
    <t>2*8,9*3,4</t>
  </si>
  <si>
    <t>465317212</t>
  </si>
  <si>
    <t>Dlažba (zpevnění) svahu u mostních opěr tl do 150 mm z betonu prostého C 25/30</t>
  </si>
  <si>
    <t>-1497034464</t>
  </si>
  <si>
    <t>465513127</t>
  </si>
  <si>
    <t>Dlažba z lomového kamene na cementovou maltu s vyspárováním tl 200 mm</t>
  </si>
  <si>
    <t>-1056531354</t>
  </si>
  <si>
    <t>564871111</t>
  </si>
  <si>
    <t>Podklad ze štěrkodrtě ŠD tl 250 mm</t>
  </si>
  <si>
    <t>1328377817</t>
  </si>
  <si>
    <t>"před a za mostem"  2*5,5*6,5</t>
  </si>
  <si>
    <t>565176111</t>
  </si>
  <si>
    <t>Asfaltový beton vrstva podkladní ACP 22 (obalované kamenivo OKH) tl 100 mm š do 3 m</t>
  </si>
  <si>
    <t>-1273136948</t>
  </si>
  <si>
    <t>567132113</t>
  </si>
  <si>
    <t>Podklad ze směsi stmelené cementem SC C 8/10 (KSC I) tl 180 mm</t>
  </si>
  <si>
    <t>-1410357400</t>
  </si>
  <si>
    <t>573111111</t>
  </si>
  <si>
    <t>Postřik živičný infiltrační s posypem z asfaltu množství 0,60 kg/m2</t>
  </si>
  <si>
    <t>396964416</t>
  </si>
  <si>
    <t>573231108</t>
  </si>
  <si>
    <t>Postřik živičný spojovací ze silniční emulze v množství 0,50 kg/m2</t>
  </si>
  <si>
    <t>-690661959</t>
  </si>
  <si>
    <t>"před a za mostem"  2*2*5,5*6,5</t>
  </si>
  <si>
    <t>"na mostě" 2*5,0*6,5</t>
  </si>
  <si>
    <t>577133121</t>
  </si>
  <si>
    <t>Asfaltový beton vrstva obrusná ACO 8 (ABJ) tl 40 mm š přes 3 m z nemodifikovaného asfaltu</t>
  </si>
  <si>
    <t>-1514969839</t>
  </si>
  <si>
    <t>"na mostě" 5,0*6,5+2*1,25*6,5</t>
  </si>
  <si>
    <t>577144221</t>
  </si>
  <si>
    <t>Asfaltový beton vrstva obrusná ACO 11 (ABS) tř. II tl 50 mm š přes 3 m z nemodifikovaného asfaltu</t>
  </si>
  <si>
    <t>1488048341</t>
  </si>
  <si>
    <t>"na mostě" 5,0*6,5</t>
  </si>
  <si>
    <t>577145142</t>
  </si>
  <si>
    <t>Asfaltový beton vrstva ložní ACL 16 (ABH) tl 50 mm š přes 3 m z modifikovaného asfaltu</t>
  </si>
  <si>
    <t>892869720</t>
  </si>
  <si>
    <t>577165142</t>
  </si>
  <si>
    <t>Asfaltový beton vrstva ložní ACL 16 (ABH) tl 70 mm š přes 3 m z modifikovaného asfaltu</t>
  </si>
  <si>
    <t>1552030134</t>
  </si>
  <si>
    <t>628611131</t>
  </si>
  <si>
    <t>Nátěr betonu mostu akrylátový 2x ochranný pružný OS-C</t>
  </si>
  <si>
    <t>-471661862</t>
  </si>
  <si>
    <t>"římsa" 2,5*7,0+3,6*10,5</t>
  </si>
  <si>
    <t>911121111</t>
  </si>
  <si>
    <t>Montáž zábradlí ocelového přichyceného vruty do betonového podkladu</t>
  </si>
  <si>
    <t>1208239974</t>
  </si>
  <si>
    <t>vč. PKO</t>
  </si>
  <si>
    <t>553912090</t>
  </si>
  <si>
    <t>zábradelní výplň ze svislých tyčí-pozink.+barva</t>
  </si>
  <si>
    <t>747892822</t>
  </si>
  <si>
    <t>911334122</t>
  </si>
  <si>
    <t>Svodidlo ocelové zábradelní zádržnosti H2 typ ZSNH4/H2 kotvené do římsy s výplní ze svislých tyčí</t>
  </si>
  <si>
    <t>56295320</t>
  </si>
  <si>
    <t>66</t>
  </si>
  <si>
    <t>911334621</t>
  </si>
  <si>
    <t>Mostní svodidlo ocelové úrovně zádržnosti H 2 typ KB1 RH2 K</t>
  </si>
  <si>
    <t>461133701</t>
  </si>
  <si>
    <t>67</t>
  </si>
  <si>
    <t>914112111</t>
  </si>
  <si>
    <t>Tabulka s označením evidenčního čísla mostu</t>
  </si>
  <si>
    <t>-1710136876</t>
  </si>
  <si>
    <t>68</t>
  </si>
  <si>
    <t>936941111</t>
  </si>
  <si>
    <t>Osazení měděného odvodňovače mostovky do plastbetonu</t>
  </si>
  <si>
    <t>-854371688</t>
  </si>
  <si>
    <t>69</t>
  </si>
  <si>
    <t>196314599R</t>
  </si>
  <si>
    <t xml:space="preserve">odvodňovací trubička izolace </t>
  </si>
  <si>
    <t>-1020061629</t>
  </si>
  <si>
    <t>70</t>
  </si>
  <si>
    <t>998212111</t>
  </si>
  <si>
    <t>Přesun hmot pro mosty zděné, monolitické betonové nebo ocelové v do 20 m</t>
  </si>
  <si>
    <t>709396470</t>
  </si>
  <si>
    <t>71</t>
  </si>
  <si>
    <t>998212195</t>
  </si>
  <si>
    <t>Příplatek k přesunu hmot pro mosty zděné nebo monolitické za zvětšený přesun do 5000 m</t>
  </si>
  <si>
    <t>-904285177</t>
  </si>
  <si>
    <t>72</t>
  </si>
  <si>
    <t>711111002</t>
  </si>
  <si>
    <t>Provedení izolace proti zemní vlhkosti vodorovné za studena lakem asfaltovým</t>
  </si>
  <si>
    <t>2069443550</t>
  </si>
  <si>
    <t>"základy" 2*2*0,55*8,86</t>
  </si>
  <si>
    <t>73</t>
  </si>
  <si>
    <t>111631520</t>
  </si>
  <si>
    <t>lak asfaltový RENOLAK ALN bal. 160 kg</t>
  </si>
  <si>
    <t>-414650228</t>
  </si>
  <si>
    <t>74</t>
  </si>
  <si>
    <t>711112002</t>
  </si>
  <si>
    <t>Provedení izolace proti zemní vlhkosti svislé za studena lakem asfaltovým</t>
  </si>
  <si>
    <t>449219718</t>
  </si>
  <si>
    <t>"základy" 2*2*0,8*8,86+2*0,4*8,86</t>
  </si>
  <si>
    <t>"křídla"</t>
  </si>
  <si>
    <t>2*6,3+4,1*0,48</t>
  </si>
  <si>
    <t>2*2,6+3,1*0,48</t>
  </si>
  <si>
    <t>75</t>
  </si>
  <si>
    <t>-479649722</t>
  </si>
  <si>
    <t>76</t>
  </si>
  <si>
    <t>711341564</t>
  </si>
  <si>
    <t>Provedení hydroizolace mostovek pásy přitavením NAIP</t>
  </si>
  <si>
    <t>-1535648812</t>
  </si>
  <si>
    <t>"mostovka" 5,0*9,2</t>
  </si>
  <si>
    <t>"zesílení pod římsou" (2,2+0,9)*5,0</t>
  </si>
  <si>
    <t>"stěny" 2*2,9*8,71</t>
  </si>
  <si>
    <t>77</t>
  </si>
  <si>
    <t>628322820</t>
  </si>
  <si>
    <t>pás těžký asfaltovaný HYDROBIT V 60 S 35</t>
  </si>
  <si>
    <t>1783104935</t>
  </si>
  <si>
    <t>78</t>
  </si>
  <si>
    <t>998711101</t>
  </si>
  <si>
    <t>Přesun hmot tonážní pro izolace proti vodě, vlhkosti a plynům v objektech výšky do 6 m</t>
  </si>
  <si>
    <t>-992099956</t>
  </si>
  <si>
    <t>79</t>
  </si>
  <si>
    <t>998711199</t>
  </si>
  <si>
    <t>Příplatek k přesunu hmot tonážní 711 za zvětšený přesun ZKD 1000 m přes 1000 m</t>
  </si>
  <si>
    <t>1077260179</t>
  </si>
  <si>
    <t>SO 203 - Provizorní trasa</t>
  </si>
  <si>
    <t xml:space="preserve">    43-M - Montáž ocelových konstrukcí</t>
  </si>
  <si>
    <t xml:space="preserve">    VRN9 - Ostatní náklady</t>
  </si>
  <si>
    <t>113107122</t>
  </si>
  <si>
    <t>Odstranění podkladu pl do 50 m2 z kameniva drceného tl 200 mm</t>
  </si>
  <si>
    <t>1533505494</t>
  </si>
  <si>
    <t>"provizorní podpory" 9,3*3,4*2</t>
  </si>
  <si>
    <t>113107212</t>
  </si>
  <si>
    <t>Odstranění podkladu pl přes 200 m2 z kameniva těženého tl 200 mm</t>
  </si>
  <si>
    <t>1510751384</t>
  </si>
  <si>
    <t>"proviz. vozovka" 801,3+503,37</t>
  </si>
  <si>
    <t>113107241</t>
  </si>
  <si>
    <t>Odstranění podkladu pl přes 200 m2 živičných tl 50 mm</t>
  </si>
  <si>
    <t>-651014478</t>
  </si>
  <si>
    <t>"proviz. vozovka"   406,98</t>
  </si>
  <si>
    <t>113107242</t>
  </si>
  <si>
    <t>Odstranění podkladu pl přes 200 m2 živičných tl 100 mm</t>
  </si>
  <si>
    <t>1246851968</t>
  </si>
  <si>
    <t>"proviz. vozovka"  449,82</t>
  </si>
  <si>
    <t>121101101</t>
  </si>
  <si>
    <t>Sejmutí ornice s přemístěním na vzdálenost do 50 m</t>
  </si>
  <si>
    <t>592822734</t>
  </si>
  <si>
    <t>122201102</t>
  </si>
  <si>
    <t>Odkopávky a prokopávky nezapažené v hornině tř. 3 objem do 1000 m3</t>
  </si>
  <si>
    <t>812428026</t>
  </si>
  <si>
    <t>"objízdná trasa" 678,1</t>
  </si>
  <si>
    <t>-165566304</t>
  </si>
  <si>
    <t>122201402</t>
  </si>
  <si>
    <t>Vykopávky v zemníku na suchu v hornině tř. 3 objem do 1000 m3</t>
  </si>
  <si>
    <t>403046630</t>
  </si>
  <si>
    <t>122201409</t>
  </si>
  <si>
    <t>Příplatek za lepivost u vykopávek v zemníku na suchu v hornině tř. 3</t>
  </si>
  <si>
    <t>1977784299</t>
  </si>
  <si>
    <t>131201101</t>
  </si>
  <si>
    <t>Hloubení jam nezapažených v hornině tř. 3 objemu do 100 m3</t>
  </si>
  <si>
    <t>66377404</t>
  </si>
  <si>
    <t>"lávka"  54*0.9+49*0.9</t>
  </si>
  <si>
    <t>131201109</t>
  </si>
  <si>
    <t>Příplatek za lepivost u hloubení jam nezapažených v hornině tř. 3</t>
  </si>
  <si>
    <t>915522444</t>
  </si>
  <si>
    <t>-704846208</t>
  </si>
  <si>
    <t>7,0*12*2</t>
  </si>
  <si>
    <t>1657629927</t>
  </si>
  <si>
    <t>-313374743</t>
  </si>
  <si>
    <t>12*2</t>
  </si>
  <si>
    <t>-484411313</t>
  </si>
  <si>
    <t>0,6*5*(5,72-3,31)</t>
  </si>
  <si>
    <t>0,6*3*(5,72-3,31)*0,5</t>
  </si>
  <si>
    <t>0,6*2*(5,72-3,31)*0,5</t>
  </si>
  <si>
    <t>0,6*5*(5,63-3,31)</t>
  </si>
  <si>
    <t>0,6*3*(5,63-3,31)*0,5*2</t>
  </si>
  <si>
    <t>2071999216</t>
  </si>
  <si>
    <t>-667775562</t>
  </si>
  <si>
    <t>162701102</t>
  </si>
  <si>
    <t>Vodorovné přemístění do 7000 m výkopku/sypaniny z horniny tř. 1 až 4</t>
  </si>
  <si>
    <t>-264657671</t>
  </si>
  <si>
    <t>"výkop - odvoz" 92,7</t>
  </si>
  <si>
    <t>"výkop - dovoz" 92,7</t>
  </si>
  <si>
    <t>"objízdná trasa - dovoz" 678,1</t>
  </si>
  <si>
    <t>"objízdná trasa - odvoz" 678,1</t>
  </si>
  <si>
    <t>167101101</t>
  </si>
  <si>
    <t>Nakládání výkopku z hornin tř. 1 až 4 do 100 m3</t>
  </si>
  <si>
    <t>1263173902</t>
  </si>
  <si>
    <t>171101103</t>
  </si>
  <si>
    <t>Uložení sypaniny z hornin soudržných do násypů zhutněných do 100 % PS</t>
  </si>
  <si>
    <t>-1698442589</t>
  </si>
  <si>
    <t>-328052933</t>
  </si>
  <si>
    <t>"objízdná trasa " 678,1</t>
  </si>
  <si>
    <t>-1708378152</t>
  </si>
  <si>
    <t>678,1*1,8</t>
  </si>
  <si>
    <t>174201101</t>
  </si>
  <si>
    <t>Zásyp jam, šachet rýh nebo kolem objektů sypaninou bez zhutnění</t>
  </si>
  <si>
    <t>-163480475</t>
  </si>
  <si>
    <t>"výkop" 92,7</t>
  </si>
  <si>
    <t>181301112</t>
  </si>
  <si>
    <t>Rozprostření ornice tl vrstvy do 150 mm pl přes 500 m2 v rovině nebo ve svahu do 1:5</t>
  </si>
  <si>
    <t>605345301</t>
  </si>
  <si>
    <t>-1302427756</t>
  </si>
  <si>
    <t>"lávka"  54+49</t>
  </si>
  <si>
    <t>275121101</t>
  </si>
  <si>
    <t>Hranice podpěrná dočasná ze ŽB silničních dílců pl do 3 m2 hl 2 m - zřízení</t>
  </si>
  <si>
    <t>-859701007</t>
  </si>
  <si>
    <t>12+26</t>
  </si>
  <si>
    <t>593811350</t>
  </si>
  <si>
    <t>panel silniční IZD 37/10 200x100x15 cm</t>
  </si>
  <si>
    <t>-1131538404</t>
  </si>
  <si>
    <t>593811850</t>
  </si>
  <si>
    <t>panel silniční IZD 86/10 300x100x21,5 cm</t>
  </si>
  <si>
    <t>2025324240</t>
  </si>
  <si>
    <t>275121102</t>
  </si>
  <si>
    <t>Hranice podpěrná dočasná ze ŽB silničních dílců pl do 3 m2 hl 2 m - odstranění</t>
  </si>
  <si>
    <t>-654477576</t>
  </si>
  <si>
    <t>334121111</t>
  </si>
  <si>
    <t>Osazení prefabrikovaných opěr nebo pilířů z ŽB hmotnosti do 5 t</t>
  </si>
  <si>
    <t>496693188</t>
  </si>
  <si>
    <t>593834499R</t>
  </si>
  <si>
    <t>rám Beneš světlost 2/1m</t>
  </si>
  <si>
    <t>-2096679009</t>
  </si>
  <si>
    <t>348185121</t>
  </si>
  <si>
    <t>Výroba mostního zábradlí dočasného ze dřeva měkkého hoblovaného s dvojmadlem</t>
  </si>
  <si>
    <t>-1157207135</t>
  </si>
  <si>
    <t>18,2*2</t>
  </si>
  <si>
    <t>348185131</t>
  </si>
  <si>
    <t>Montáž mostního zábradlí dočasného ze dřeva měkkého hoblovaného s dvojmadlem</t>
  </si>
  <si>
    <t>1626504654</t>
  </si>
  <si>
    <t>348185211</t>
  </si>
  <si>
    <t>Odstranění mostního zábradlí dočasného ze dřeva měkkého hoblovaného s dvojmadlem</t>
  </si>
  <si>
    <t>-751104579</t>
  </si>
  <si>
    <t>421951112</t>
  </si>
  <si>
    <t>Dřevěná mostovka z měkké kulatiny</t>
  </si>
  <si>
    <t>1305099178</t>
  </si>
  <si>
    <t>421951113</t>
  </si>
  <si>
    <t>Dřevěná mostovka z měkkých hranolů</t>
  </si>
  <si>
    <t>1686757889</t>
  </si>
  <si>
    <t>"svlaky" 1,203</t>
  </si>
  <si>
    <t>"zavětrování" 0,3</t>
  </si>
  <si>
    <t>421953011</t>
  </si>
  <si>
    <t>Dřevěné mostní podlahy dočasné z fošen a hranolů - výroba</t>
  </si>
  <si>
    <t>1423237094</t>
  </si>
  <si>
    <t>18,2*1,8</t>
  </si>
  <si>
    <t>421953112</t>
  </si>
  <si>
    <t>Dřevěné mostní podlahy dočasné z fošen a hranolů - montáž</t>
  </si>
  <si>
    <t>1776374703</t>
  </si>
  <si>
    <t>421953211</t>
  </si>
  <si>
    <t>Dřevěné mostní podlahy dočasné z fošen a hranolů - odstranění</t>
  </si>
  <si>
    <t>-791689417</t>
  </si>
  <si>
    <t>451576121</t>
  </si>
  <si>
    <t>Podkladní a výplňová vrstva ze štěrkopísku tl do 200 mm</t>
  </si>
  <si>
    <t>-1565213138</t>
  </si>
  <si>
    <t>-354604521</t>
  </si>
  <si>
    <t>"dobetonování pref. konstrukcí" 2,1*1,0*0,25*4</t>
  </si>
  <si>
    <t>"uzavření krajních rámů Beneš" 2,0*1,0*0,2*2*2</t>
  </si>
  <si>
    <t>458311131</t>
  </si>
  <si>
    <t>Filtrační vrstvy za opěrou z betonu drenážního hutněného po vrstvách</t>
  </si>
  <si>
    <t>-348057639</t>
  </si>
  <si>
    <t>"výplň rámů Beneš" 2,0*1,0*0,8*3*2</t>
  </si>
  <si>
    <t>564752111</t>
  </si>
  <si>
    <t>Podklad z vibrovaného štěrku VŠ tl 150 mm</t>
  </si>
  <si>
    <t>-1616411332</t>
  </si>
  <si>
    <t>4,7*(50,2+56,9)</t>
  </si>
  <si>
    <t>564851111</t>
  </si>
  <si>
    <t>Podklad ze štěrkodrtě ŠD tl 150 mm</t>
  </si>
  <si>
    <t>917756458</t>
  </si>
  <si>
    <t>569903311</t>
  </si>
  <si>
    <t>Zřízení zemních krajnic se zhutněním</t>
  </si>
  <si>
    <t>2015849901</t>
  </si>
  <si>
    <t>573411104</t>
  </si>
  <si>
    <t>Nátěr jednovrstvý z asfaltu v množství 1,5 kg/m2 s posypem</t>
  </si>
  <si>
    <t>-1071734701</t>
  </si>
  <si>
    <t>3,7*(50,2+56,9)</t>
  </si>
  <si>
    <t>574381111</t>
  </si>
  <si>
    <t>Penetrační makadam hrubý PMH tl 90 mm</t>
  </si>
  <si>
    <t>-801488742</t>
  </si>
  <si>
    <t>4,2*(50,2+56,9)</t>
  </si>
  <si>
    <t>574541111</t>
  </si>
  <si>
    <t>Penetrační makadam jemný PMJ tl 50 mm</t>
  </si>
  <si>
    <t>-68907531</t>
  </si>
  <si>
    <t>3,8*(50,2+56,9)</t>
  </si>
  <si>
    <t>913121111</t>
  </si>
  <si>
    <t>Montáž a demontáž dočasné dopravní značky kompletní základní</t>
  </si>
  <si>
    <t>-503200536</t>
  </si>
  <si>
    <t>"B20b"    2</t>
  </si>
  <si>
    <t>"B13"      1</t>
  </si>
  <si>
    <t>"Z4a,b"   6*2</t>
  </si>
  <si>
    <t>"Z2"        4</t>
  </si>
  <si>
    <t>"C4b"   2</t>
  </si>
  <si>
    <t>"Z11a,c"  27+2</t>
  </si>
  <si>
    <t>"P7"     2</t>
  </si>
  <si>
    <t>"E13"   1</t>
  </si>
  <si>
    <t>"P8"     2</t>
  </si>
  <si>
    <t>913121211</t>
  </si>
  <si>
    <t>Příplatek k dočasné dopravní značce kompletní základní za první a ZKD den použití</t>
  </si>
  <si>
    <t>-1851496931</t>
  </si>
  <si>
    <t>"7,5 měsíce, 55 značek"</t>
  </si>
  <si>
    <t>30*7,5*55</t>
  </si>
  <si>
    <t>914111111</t>
  </si>
  <si>
    <t>Montáž svislé dopravní značky do velikosti 1 m2 objímkami na sloupek nebo konzolu</t>
  </si>
  <si>
    <t>-1717596375</t>
  </si>
  <si>
    <t>"B20a"     2</t>
  </si>
  <si>
    <t>"B13"     2</t>
  </si>
  <si>
    <t>"B30"     2</t>
  </si>
  <si>
    <t>"E13"     2</t>
  </si>
  <si>
    <t>404441120</t>
  </si>
  <si>
    <t>značka svislá reflexní zákazová B AL- NK 700 mm</t>
  </si>
  <si>
    <t>1372601121</t>
  </si>
  <si>
    <t>404442580</t>
  </si>
  <si>
    <t>značka svislá reflexní AL- 3M 500 x 700 mm</t>
  </si>
  <si>
    <t>-1797093053</t>
  </si>
  <si>
    <t>"E13"  2</t>
  </si>
  <si>
    <t>914511111</t>
  </si>
  <si>
    <t>Montáž sloupku dopravních značek délky do 3,5 m s betonovým základem</t>
  </si>
  <si>
    <t>1956878540</t>
  </si>
  <si>
    <t>404452300</t>
  </si>
  <si>
    <t>sloupek Zn 70 - 350</t>
  </si>
  <si>
    <t>-931679637</t>
  </si>
  <si>
    <t>404452410</t>
  </si>
  <si>
    <t>patka hliníková HP 70</t>
  </si>
  <si>
    <t>342080557</t>
  </si>
  <si>
    <t>404452540</t>
  </si>
  <si>
    <t>víčko plastové na sloupek 70</t>
  </si>
  <si>
    <t>-1043065868</t>
  </si>
  <si>
    <t>404452610</t>
  </si>
  <si>
    <t>spona upínací Bandimex 12,7 mm  (bal. 100 kusů)</t>
  </si>
  <si>
    <t>100 kus</t>
  </si>
  <si>
    <t>-57913516</t>
  </si>
  <si>
    <t>961041211</t>
  </si>
  <si>
    <t>Bourání mostních základů z betonu prostého</t>
  </si>
  <si>
    <t>-1002620039</t>
  </si>
  <si>
    <t>"drenážní beton"  9,6</t>
  </si>
  <si>
    <t>"uzavření rámů"   1,6</t>
  </si>
  <si>
    <t>"základ pod lávkou pro pěší" 2,4</t>
  </si>
  <si>
    <t>961051111</t>
  </si>
  <si>
    <t>Bourání mostních základů z ŽB</t>
  </si>
  <si>
    <t>1176798685</t>
  </si>
  <si>
    <t>"Beneše" 1,623*3*2</t>
  </si>
  <si>
    <t>-2112923489</t>
  </si>
  <si>
    <t>966006221</t>
  </si>
  <si>
    <t>Odstranění trubkového nástavce ze sloupku včetně demontáže dopravní značky</t>
  </si>
  <si>
    <t>-191713566</t>
  </si>
  <si>
    <t>997221551</t>
  </si>
  <si>
    <t>Vodorovná doprava suti ze sypkých materiálů do 1 km</t>
  </si>
  <si>
    <t>-1792935034</t>
  </si>
  <si>
    <t>997221559</t>
  </si>
  <si>
    <t>Příplatek ZKD 1 km u vodorovné dopravy suti ze sypkých materiálů</t>
  </si>
  <si>
    <t>458245835</t>
  </si>
  <si>
    <t>1985155666</t>
  </si>
  <si>
    <t>29,92+23,371</t>
  </si>
  <si>
    <t>-875557160</t>
  </si>
  <si>
    <t>39,884+81,4</t>
  </si>
  <si>
    <t>310978794</t>
  </si>
  <si>
    <t>14,861+313,121</t>
  </si>
  <si>
    <t>949401372</t>
  </si>
  <si>
    <t>998225194</t>
  </si>
  <si>
    <t>Příplatek k přesunu hmot pro pozemní komunikace s krytem z kamene, živičným, betonovým do 5000 m</t>
  </si>
  <si>
    <t>-1080391100</t>
  </si>
  <si>
    <t>981828183</t>
  </si>
  <si>
    <t>430154102</t>
  </si>
  <si>
    <t>Montáž mostního provizoria rozpětí 15 m, nosník truhlíkový typ MP I</t>
  </si>
  <si>
    <t>-532489770</t>
  </si>
  <si>
    <t>430154202</t>
  </si>
  <si>
    <t>Demontáž mostního provizoria rozpětí 15 m, nosník truhlíkový typ MP I</t>
  </si>
  <si>
    <t>1076930172</t>
  </si>
  <si>
    <t>430154302</t>
  </si>
  <si>
    <t>Osazení mostního provizoria rozpětí 15 m, nosník truhlíkový typ MP I</t>
  </si>
  <si>
    <t>1955300611</t>
  </si>
  <si>
    <t>460510006</t>
  </si>
  <si>
    <t>Kabelové prostupy z trub betonových do rýhy bez obsypu, průměru do 30 cm</t>
  </si>
  <si>
    <t>-1976015831</t>
  </si>
  <si>
    <t>286111210</t>
  </si>
  <si>
    <t>trubka kanalizační hladká hrdlovaná D 200 x 4,5 x 5000 mm</t>
  </si>
  <si>
    <t>128</t>
  </si>
  <si>
    <t>1386074114</t>
  </si>
  <si>
    <t>091003099R</t>
  </si>
  <si>
    <t>Řízení dopravy</t>
  </si>
  <si>
    <t>-2013250035</t>
  </si>
  <si>
    <t>"2 lidé, 8 hodin/den, 5,6 měsíce, 200 kč/hod"</t>
  </si>
  <si>
    <t>8*5*4*5,6*2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</si>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</sst>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>
      <alignment vertical="center"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11" xfId="0" applyFont="1" applyBorder="1" applyAlignment="1">
      <alignment vertical="center" wrapText="1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37" fillId="0" borderId="0" xfId="20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39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293" t="s">
        <v>0</v>
      </c>
      <c r="B1" s="294"/>
      <c r="C1" s="294"/>
      <c r="D1" s="295" t="s">
        <v>1</v>
      </c>
      <c r="E1" s="294"/>
      <c r="F1" s="294"/>
      <c r="G1" s="294"/>
      <c r="H1" s="294"/>
      <c r="I1" s="294"/>
      <c r="J1" s="294"/>
      <c r="K1" s="296" t="s">
        <v>1087</v>
      </c>
      <c r="L1" s="296"/>
      <c r="M1" s="296"/>
      <c r="N1" s="296"/>
      <c r="O1" s="296"/>
      <c r="P1" s="296"/>
      <c r="Q1" s="296"/>
      <c r="R1" s="296"/>
      <c r="S1" s="296"/>
      <c r="T1" s="294"/>
      <c r="U1" s="294"/>
      <c r="V1" s="294"/>
      <c r="W1" s="296" t="s">
        <v>1088</v>
      </c>
      <c r="X1" s="296"/>
      <c r="Y1" s="296"/>
      <c r="Z1" s="296"/>
      <c r="AA1" s="296"/>
      <c r="AB1" s="296"/>
      <c r="AC1" s="296"/>
      <c r="AD1" s="296"/>
      <c r="AE1" s="296"/>
      <c r="AF1" s="296"/>
      <c r="AG1" s="294"/>
      <c r="AH1" s="29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9" customHeight="1">
      <c r="C2" s="198" t="s">
        <v>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39" t="s">
        <v>6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6" t="s">
        <v>7</v>
      </c>
      <c r="BT2" s="16" t="s">
        <v>8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" customHeight="1">
      <c r="B4" s="20"/>
      <c r="C4" s="200" t="s">
        <v>10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2"/>
      <c r="AS4" s="23" t="s">
        <v>11</v>
      </c>
      <c r="BE4" s="24" t="s">
        <v>12</v>
      </c>
      <c r="BS4" s="16" t="s">
        <v>13</v>
      </c>
    </row>
    <row r="5" spans="2:71" ht="14.4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5" t="s">
        <v>15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1"/>
      <c r="AQ5" s="22"/>
      <c r="BE5" s="202" t="s">
        <v>16</v>
      </c>
      <c r="BS5" s="16" t="s">
        <v>7</v>
      </c>
    </row>
    <row r="6" spans="2:71" ht="36.9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6" t="s">
        <v>18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1"/>
      <c r="AQ6" s="22"/>
      <c r="BE6" s="199"/>
      <c r="BS6" s="16" t="s">
        <v>19</v>
      </c>
    </row>
    <row r="7" spans="2:71" ht="14.4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3</v>
      </c>
      <c r="AO7" s="21"/>
      <c r="AP7" s="21"/>
      <c r="AQ7" s="22"/>
      <c r="BE7" s="199"/>
      <c r="BS7" s="16" t="s">
        <v>22</v>
      </c>
    </row>
    <row r="8" spans="2:71" ht="14.4" customHeight="1">
      <c r="B8" s="20"/>
      <c r="C8" s="21"/>
      <c r="D8" s="28" t="s">
        <v>23</v>
      </c>
      <c r="E8" s="21"/>
      <c r="F8" s="21"/>
      <c r="G8" s="21"/>
      <c r="H8" s="21"/>
      <c r="I8" s="21"/>
      <c r="J8" s="21"/>
      <c r="K8" s="26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25</v>
      </c>
      <c r="AL8" s="21"/>
      <c r="AM8" s="21"/>
      <c r="AN8" s="29" t="s">
        <v>26</v>
      </c>
      <c r="AO8" s="21"/>
      <c r="AP8" s="21"/>
      <c r="AQ8" s="22"/>
      <c r="BE8" s="199"/>
      <c r="BS8" s="16" t="s">
        <v>27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9"/>
      <c r="BS9" s="16" t="s">
        <v>28</v>
      </c>
    </row>
    <row r="10" spans="2:71" ht="14.4" customHeight="1">
      <c r="B10" s="20"/>
      <c r="C10" s="21"/>
      <c r="D10" s="28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30</v>
      </c>
      <c r="AL10" s="21"/>
      <c r="AM10" s="21"/>
      <c r="AN10" s="26" t="s">
        <v>3</v>
      </c>
      <c r="AO10" s="21"/>
      <c r="AP10" s="21"/>
      <c r="AQ10" s="22"/>
      <c r="BE10" s="199"/>
      <c r="BS10" s="16" t="s">
        <v>19</v>
      </c>
    </row>
    <row r="11" spans="2:71" ht="18.45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31</v>
      </c>
      <c r="AL11" s="21"/>
      <c r="AM11" s="21"/>
      <c r="AN11" s="26" t="s">
        <v>3</v>
      </c>
      <c r="AO11" s="21"/>
      <c r="AP11" s="21"/>
      <c r="AQ11" s="22"/>
      <c r="BE11" s="199"/>
      <c r="BS11" s="16" t="s">
        <v>19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9"/>
      <c r="BS12" s="16" t="s">
        <v>19</v>
      </c>
    </row>
    <row r="13" spans="2:71" ht="14.4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30</v>
      </c>
      <c r="AL13" s="21"/>
      <c r="AM13" s="21"/>
      <c r="AN13" s="30" t="s">
        <v>33</v>
      </c>
      <c r="AO13" s="21"/>
      <c r="AP13" s="21"/>
      <c r="AQ13" s="22"/>
      <c r="BE13" s="199"/>
      <c r="BS13" s="16" t="s">
        <v>19</v>
      </c>
    </row>
    <row r="14" spans="2:71" ht="13.2">
      <c r="B14" s="20"/>
      <c r="C14" s="21"/>
      <c r="D14" s="21"/>
      <c r="E14" s="207" t="s">
        <v>33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8" t="s">
        <v>31</v>
      </c>
      <c r="AL14" s="21"/>
      <c r="AM14" s="21"/>
      <c r="AN14" s="30" t="s">
        <v>33</v>
      </c>
      <c r="AO14" s="21"/>
      <c r="AP14" s="21"/>
      <c r="AQ14" s="22"/>
      <c r="BE14" s="199"/>
      <c r="BS14" s="16" t="s">
        <v>19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9"/>
      <c r="BS15" s="16" t="s">
        <v>4</v>
      </c>
    </row>
    <row r="16" spans="2:71" ht="14.4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30</v>
      </c>
      <c r="AL16" s="21"/>
      <c r="AM16" s="21"/>
      <c r="AN16" s="26" t="s">
        <v>3</v>
      </c>
      <c r="AO16" s="21"/>
      <c r="AP16" s="21"/>
      <c r="AQ16" s="22"/>
      <c r="BE16" s="199"/>
      <c r="BS16" s="16" t="s">
        <v>4</v>
      </c>
    </row>
    <row r="17" spans="2:71" ht="18.45" customHeight="1">
      <c r="B17" s="20"/>
      <c r="C17" s="21"/>
      <c r="D17" s="21"/>
      <c r="E17" s="26" t="s">
        <v>24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31</v>
      </c>
      <c r="AL17" s="21"/>
      <c r="AM17" s="21"/>
      <c r="AN17" s="26" t="s">
        <v>3</v>
      </c>
      <c r="AO17" s="21"/>
      <c r="AP17" s="21"/>
      <c r="AQ17" s="22"/>
      <c r="BE17" s="199"/>
      <c r="BS17" s="16" t="s">
        <v>35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9"/>
      <c r="BS18" s="16" t="s">
        <v>7</v>
      </c>
    </row>
    <row r="19" spans="2:71" ht="14.4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30</v>
      </c>
      <c r="AL19" s="21"/>
      <c r="AM19" s="21"/>
      <c r="AN19" s="26" t="s">
        <v>3</v>
      </c>
      <c r="AO19" s="21"/>
      <c r="AP19" s="21"/>
      <c r="AQ19" s="22"/>
      <c r="BE19" s="199"/>
      <c r="BS19" s="16" t="s">
        <v>7</v>
      </c>
    </row>
    <row r="20" spans="2:57" ht="18.45" customHeight="1">
      <c r="B20" s="20"/>
      <c r="C20" s="21"/>
      <c r="D20" s="21"/>
      <c r="E20" s="26" t="s">
        <v>24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31</v>
      </c>
      <c r="AL20" s="21"/>
      <c r="AM20" s="21"/>
      <c r="AN20" s="26" t="s">
        <v>3</v>
      </c>
      <c r="AO20" s="21"/>
      <c r="AP20" s="21"/>
      <c r="AQ20" s="22"/>
      <c r="BE20" s="199"/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9"/>
    </row>
    <row r="22" spans="2:57" ht="13.2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9"/>
    </row>
    <row r="23" spans="2:57" ht="63" customHeight="1">
      <c r="B23" s="20"/>
      <c r="C23" s="21"/>
      <c r="D23" s="21"/>
      <c r="E23" s="208" t="s">
        <v>38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1"/>
      <c r="AP23" s="21"/>
      <c r="AQ23" s="22"/>
      <c r="BE23" s="199"/>
    </row>
    <row r="24" spans="2:57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9"/>
    </row>
    <row r="25" spans="2:57" ht="6.9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9"/>
    </row>
    <row r="26" spans="2:57" ht="14.4" customHeight="1">
      <c r="B26" s="20"/>
      <c r="C26" s="21"/>
      <c r="D26" s="32" t="s">
        <v>39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9">
        <f>ROUND(AG87,2)</f>
        <v>0</v>
      </c>
      <c r="AL26" s="201"/>
      <c r="AM26" s="201"/>
      <c r="AN26" s="201"/>
      <c r="AO26" s="201"/>
      <c r="AP26" s="21"/>
      <c r="AQ26" s="22"/>
      <c r="BE26" s="199"/>
    </row>
    <row r="27" spans="2:57" ht="14.4" customHeight="1">
      <c r="B27" s="20"/>
      <c r="C27" s="21"/>
      <c r="D27" s="32" t="s">
        <v>40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9">
        <f>ROUND(AG93,2)</f>
        <v>0</v>
      </c>
      <c r="AL27" s="201"/>
      <c r="AM27" s="201"/>
      <c r="AN27" s="201"/>
      <c r="AO27" s="201"/>
      <c r="AP27" s="21"/>
      <c r="AQ27" s="22"/>
      <c r="BE27" s="199"/>
    </row>
    <row r="28" spans="2:57" s="1" customFormat="1" ht="6.9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03"/>
    </row>
    <row r="29" spans="2:57" s="1" customFormat="1" ht="25.95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0">
        <f>ROUND(AK26+AK27,2)</f>
        <v>0</v>
      </c>
      <c r="AL29" s="211"/>
      <c r="AM29" s="211"/>
      <c r="AN29" s="211"/>
      <c r="AO29" s="211"/>
      <c r="AP29" s="34"/>
      <c r="AQ29" s="35"/>
      <c r="BE29" s="203"/>
    </row>
    <row r="30" spans="2:57" s="1" customFormat="1" ht="6.9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03"/>
    </row>
    <row r="31" spans="2:57" s="2" customFormat="1" ht="14.4" customHeight="1">
      <c r="B31" s="38"/>
      <c r="C31" s="39"/>
      <c r="D31" s="40" t="s">
        <v>42</v>
      </c>
      <c r="E31" s="39"/>
      <c r="F31" s="40" t="s">
        <v>43</v>
      </c>
      <c r="G31" s="39"/>
      <c r="H31" s="39"/>
      <c r="I31" s="39"/>
      <c r="J31" s="39"/>
      <c r="K31" s="39"/>
      <c r="L31" s="212">
        <v>0.21</v>
      </c>
      <c r="M31" s="213"/>
      <c r="N31" s="213"/>
      <c r="O31" s="213"/>
      <c r="P31" s="39"/>
      <c r="Q31" s="39"/>
      <c r="R31" s="39"/>
      <c r="S31" s="39"/>
      <c r="T31" s="42" t="s">
        <v>44</v>
      </c>
      <c r="U31" s="39"/>
      <c r="V31" s="39"/>
      <c r="W31" s="214">
        <f>ROUND(AZ87+SUM(CD94:CD98),2)</f>
        <v>0</v>
      </c>
      <c r="X31" s="213"/>
      <c r="Y31" s="213"/>
      <c r="Z31" s="213"/>
      <c r="AA31" s="213"/>
      <c r="AB31" s="213"/>
      <c r="AC31" s="213"/>
      <c r="AD31" s="213"/>
      <c r="AE31" s="213"/>
      <c r="AF31" s="39"/>
      <c r="AG31" s="39"/>
      <c r="AH31" s="39"/>
      <c r="AI31" s="39"/>
      <c r="AJ31" s="39"/>
      <c r="AK31" s="214">
        <f>ROUND(AV87+SUM(BY94:BY98),2)</f>
        <v>0</v>
      </c>
      <c r="AL31" s="213"/>
      <c r="AM31" s="213"/>
      <c r="AN31" s="213"/>
      <c r="AO31" s="213"/>
      <c r="AP31" s="39"/>
      <c r="AQ31" s="43"/>
      <c r="BE31" s="204"/>
    </row>
    <row r="32" spans="2:57" s="2" customFormat="1" ht="14.4" customHeight="1">
      <c r="B32" s="38"/>
      <c r="C32" s="39"/>
      <c r="D32" s="39"/>
      <c r="E32" s="39"/>
      <c r="F32" s="40" t="s">
        <v>45</v>
      </c>
      <c r="G32" s="39"/>
      <c r="H32" s="39"/>
      <c r="I32" s="39"/>
      <c r="J32" s="39"/>
      <c r="K32" s="39"/>
      <c r="L32" s="212">
        <v>0.15</v>
      </c>
      <c r="M32" s="213"/>
      <c r="N32" s="213"/>
      <c r="O32" s="213"/>
      <c r="P32" s="39"/>
      <c r="Q32" s="39"/>
      <c r="R32" s="39"/>
      <c r="S32" s="39"/>
      <c r="T32" s="42" t="s">
        <v>44</v>
      </c>
      <c r="U32" s="39"/>
      <c r="V32" s="39"/>
      <c r="W32" s="214">
        <f>ROUND(BA87+SUM(CE94:CE98),2)</f>
        <v>0</v>
      </c>
      <c r="X32" s="213"/>
      <c r="Y32" s="213"/>
      <c r="Z32" s="213"/>
      <c r="AA32" s="213"/>
      <c r="AB32" s="213"/>
      <c r="AC32" s="213"/>
      <c r="AD32" s="213"/>
      <c r="AE32" s="213"/>
      <c r="AF32" s="39"/>
      <c r="AG32" s="39"/>
      <c r="AH32" s="39"/>
      <c r="AI32" s="39"/>
      <c r="AJ32" s="39"/>
      <c r="AK32" s="214">
        <f>ROUND(AW87+SUM(BZ94:BZ98),2)</f>
        <v>0</v>
      </c>
      <c r="AL32" s="213"/>
      <c r="AM32" s="213"/>
      <c r="AN32" s="213"/>
      <c r="AO32" s="213"/>
      <c r="AP32" s="39"/>
      <c r="AQ32" s="43"/>
      <c r="BE32" s="204"/>
    </row>
    <row r="33" spans="2:57" s="2" customFormat="1" ht="14.4" customHeight="1" hidden="1">
      <c r="B33" s="38"/>
      <c r="C33" s="39"/>
      <c r="D33" s="39"/>
      <c r="E33" s="39"/>
      <c r="F33" s="40" t="s">
        <v>46</v>
      </c>
      <c r="G33" s="39"/>
      <c r="H33" s="39"/>
      <c r="I33" s="39"/>
      <c r="J33" s="39"/>
      <c r="K33" s="39"/>
      <c r="L33" s="212">
        <v>0.21</v>
      </c>
      <c r="M33" s="213"/>
      <c r="N33" s="213"/>
      <c r="O33" s="213"/>
      <c r="P33" s="39"/>
      <c r="Q33" s="39"/>
      <c r="R33" s="39"/>
      <c r="S33" s="39"/>
      <c r="T33" s="42" t="s">
        <v>44</v>
      </c>
      <c r="U33" s="39"/>
      <c r="V33" s="39"/>
      <c r="W33" s="214">
        <f>ROUND(BB87+SUM(CF94:CF98),2)</f>
        <v>0</v>
      </c>
      <c r="X33" s="213"/>
      <c r="Y33" s="213"/>
      <c r="Z33" s="213"/>
      <c r="AA33" s="213"/>
      <c r="AB33" s="213"/>
      <c r="AC33" s="213"/>
      <c r="AD33" s="213"/>
      <c r="AE33" s="213"/>
      <c r="AF33" s="39"/>
      <c r="AG33" s="39"/>
      <c r="AH33" s="39"/>
      <c r="AI33" s="39"/>
      <c r="AJ33" s="39"/>
      <c r="AK33" s="214">
        <v>0</v>
      </c>
      <c r="AL33" s="213"/>
      <c r="AM33" s="213"/>
      <c r="AN33" s="213"/>
      <c r="AO33" s="213"/>
      <c r="AP33" s="39"/>
      <c r="AQ33" s="43"/>
      <c r="BE33" s="204"/>
    </row>
    <row r="34" spans="2:57" s="2" customFormat="1" ht="14.4" customHeight="1" hidden="1">
      <c r="B34" s="38"/>
      <c r="C34" s="39"/>
      <c r="D34" s="39"/>
      <c r="E34" s="39"/>
      <c r="F34" s="40" t="s">
        <v>47</v>
      </c>
      <c r="G34" s="39"/>
      <c r="H34" s="39"/>
      <c r="I34" s="39"/>
      <c r="J34" s="39"/>
      <c r="K34" s="39"/>
      <c r="L34" s="212">
        <v>0.15</v>
      </c>
      <c r="M34" s="213"/>
      <c r="N34" s="213"/>
      <c r="O34" s="213"/>
      <c r="P34" s="39"/>
      <c r="Q34" s="39"/>
      <c r="R34" s="39"/>
      <c r="S34" s="39"/>
      <c r="T34" s="42" t="s">
        <v>44</v>
      </c>
      <c r="U34" s="39"/>
      <c r="V34" s="39"/>
      <c r="W34" s="214">
        <f>ROUND(BC87+SUM(CG94:CG98),2)</f>
        <v>0</v>
      </c>
      <c r="X34" s="213"/>
      <c r="Y34" s="213"/>
      <c r="Z34" s="213"/>
      <c r="AA34" s="213"/>
      <c r="AB34" s="213"/>
      <c r="AC34" s="213"/>
      <c r="AD34" s="213"/>
      <c r="AE34" s="213"/>
      <c r="AF34" s="39"/>
      <c r="AG34" s="39"/>
      <c r="AH34" s="39"/>
      <c r="AI34" s="39"/>
      <c r="AJ34" s="39"/>
      <c r="AK34" s="214">
        <v>0</v>
      </c>
      <c r="AL34" s="213"/>
      <c r="AM34" s="213"/>
      <c r="AN34" s="213"/>
      <c r="AO34" s="213"/>
      <c r="AP34" s="39"/>
      <c r="AQ34" s="43"/>
      <c r="BE34" s="204"/>
    </row>
    <row r="35" spans="2:43" s="2" customFormat="1" ht="14.4" customHeight="1" hidden="1">
      <c r="B35" s="38"/>
      <c r="C35" s="39"/>
      <c r="D35" s="39"/>
      <c r="E35" s="39"/>
      <c r="F35" s="40" t="s">
        <v>48</v>
      </c>
      <c r="G35" s="39"/>
      <c r="H35" s="39"/>
      <c r="I35" s="39"/>
      <c r="J35" s="39"/>
      <c r="K35" s="39"/>
      <c r="L35" s="212">
        <v>0</v>
      </c>
      <c r="M35" s="213"/>
      <c r="N35" s="213"/>
      <c r="O35" s="213"/>
      <c r="P35" s="39"/>
      <c r="Q35" s="39"/>
      <c r="R35" s="39"/>
      <c r="S35" s="39"/>
      <c r="T35" s="42" t="s">
        <v>44</v>
      </c>
      <c r="U35" s="39"/>
      <c r="V35" s="39"/>
      <c r="W35" s="214">
        <f>ROUND(BD87+SUM(CH94:CH98),2)</f>
        <v>0</v>
      </c>
      <c r="X35" s="213"/>
      <c r="Y35" s="213"/>
      <c r="Z35" s="213"/>
      <c r="AA35" s="213"/>
      <c r="AB35" s="213"/>
      <c r="AC35" s="213"/>
      <c r="AD35" s="213"/>
      <c r="AE35" s="213"/>
      <c r="AF35" s="39"/>
      <c r="AG35" s="39"/>
      <c r="AH35" s="39"/>
      <c r="AI35" s="39"/>
      <c r="AJ35" s="39"/>
      <c r="AK35" s="214">
        <v>0</v>
      </c>
      <c r="AL35" s="213"/>
      <c r="AM35" s="213"/>
      <c r="AN35" s="213"/>
      <c r="AO35" s="213"/>
      <c r="AP35" s="39"/>
      <c r="AQ35" s="43"/>
    </row>
    <row r="36" spans="2:43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5" customHeight="1">
      <c r="B37" s="33"/>
      <c r="C37" s="44"/>
      <c r="D37" s="45" t="s">
        <v>49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50</v>
      </c>
      <c r="U37" s="46"/>
      <c r="V37" s="46"/>
      <c r="W37" s="46"/>
      <c r="X37" s="215" t="s">
        <v>51</v>
      </c>
      <c r="Y37" s="216"/>
      <c r="Z37" s="216"/>
      <c r="AA37" s="216"/>
      <c r="AB37" s="216"/>
      <c r="AC37" s="46"/>
      <c r="AD37" s="46"/>
      <c r="AE37" s="46"/>
      <c r="AF37" s="46"/>
      <c r="AG37" s="46"/>
      <c r="AH37" s="46"/>
      <c r="AI37" s="46"/>
      <c r="AJ37" s="46"/>
      <c r="AK37" s="217">
        <f>SUM(AK29:AK35)</f>
        <v>0</v>
      </c>
      <c r="AL37" s="216"/>
      <c r="AM37" s="216"/>
      <c r="AN37" s="216"/>
      <c r="AO37" s="218"/>
      <c r="AP37" s="44"/>
      <c r="AQ37" s="35"/>
    </row>
    <row r="38" spans="2:43" s="1" customFormat="1" ht="14.4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2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3.5">
      <c r="B49" s="33"/>
      <c r="C49" s="34"/>
      <c r="D49" s="48" t="s">
        <v>52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2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2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2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2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2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2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2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2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3.5">
      <c r="B58" s="33"/>
      <c r="C58" s="34"/>
      <c r="D58" s="53" t="s">
        <v>54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55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54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55</v>
      </c>
      <c r="AN58" s="54"/>
      <c r="AO58" s="56"/>
      <c r="AP58" s="34"/>
      <c r="AQ58" s="35"/>
    </row>
    <row r="59" spans="2:43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3.5">
      <c r="B60" s="33"/>
      <c r="C60" s="34"/>
      <c r="D60" s="48" t="s">
        <v>56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57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2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2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2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2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2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2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2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2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3.5">
      <c r="B69" s="33"/>
      <c r="C69" s="34"/>
      <c r="D69" s="53" t="s">
        <v>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55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54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55</v>
      </c>
      <c r="AN69" s="54"/>
      <c r="AO69" s="56"/>
      <c r="AP69" s="34"/>
      <c r="AQ69" s="35"/>
    </row>
    <row r="70" spans="2:43" s="1" customFormat="1" ht="6.9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" customHeight="1">
      <c r="B76" s="33"/>
      <c r="C76" s="200" t="s">
        <v>58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35"/>
    </row>
    <row r="77" spans="2:43" s="3" customFormat="1" ht="14.4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116036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20" t="str">
        <f>K6</f>
        <v>Most ev.č. 0267-1 Červený Újezd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68"/>
      <c r="AQ78" s="69"/>
    </row>
    <row r="79" spans="2:43" s="1" customFormat="1" ht="6.9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3.2">
      <c r="B80" s="33"/>
      <c r="C80" s="28" t="s">
        <v>23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25</v>
      </c>
      <c r="AJ80" s="34"/>
      <c r="AK80" s="34"/>
      <c r="AL80" s="34"/>
      <c r="AM80" s="71" t="str">
        <f>IF(AN8="","",AN8)</f>
        <v>22.11.2016</v>
      </c>
      <c r="AN80" s="34"/>
      <c r="AO80" s="34"/>
      <c r="AP80" s="34"/>
      <c r="AQ80" s="35"/>
    </row>
    <row r="81" spans="2:43" s="1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3.2">
      <c r="B82" s="33"/>
      <c r="C82" s="28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34</v>
      </c>
      <c r="AJ82" s="34"/>
      <c r="AK82" s="34"/>
      <c r="AL82" s="34"/>
      <c r="AM82" s="222" t="str">
        <f>IF(E17="","",E17)</f>
        <v xml:space="preserve"> </v>
      </c>
      <c r="AN82" s="219"/>
      <c r="AO82" s="219"/>
      <c r="AP82" s="219"/>
      <c r="AQ82" s="35"/>
      <c r="AS82" s="223" t="s">
        <v>59</v>
      </c>
      <c r="AT82" s="224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3.2">
      <c r="B83" s="33"/>
      <c r="C83" s="28" t="s">
        <v>32</v>
      </c>
      <c r="D83" s="34"/>
      <c r="E83" s="34"/>
      <c r="F83" s="34"/>
      <c r="G83" s="34"/>
      <c r="H83" s="34"/>
      <c r="I83" s="34"/>
      <c r="J83" s="34"/>
      <c r="K83" s="34"/>
      <c r="L83" s="64" t="str">
        <f>IF(E14="Vyplň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36</v>
      </c>
      <c r="AJ83" s="34"/>
      <c r="AK83" s="34"/>
      <c r="AL83" s="34"/>
      <c r="AM83" s="222" t="str">
        <f>IF(E20="","",E20)</f>
        <v xml:space="preserve"> </v>
      </c>
      <c r="AN83" s="219"/>
      <c r="AO83" s="219"/>
      <c r="AP83" s="219"/>
      <c r="AQ83" s="35"/>
      <c r="AS83" s="225"/>
      <c r="AT83" s="219"/>
      <c r="AU83" s="34"/>
      <c r="AV83" s="34"/>
      <c r="AW83" s="34"/>
      <c r="AX83" s="34"/>
      <c r="AY83" s="34"/>
      <c r="AZ83" s="34"/>
      <c r="BA83" s="34"/>
      <c r="BB83" s="34"/>
      <c r="BC83" s="34"/>
      <c r="BD83" s="73"/>
    </row>
    <row r="84" spans="2:56" s="1" customFormat="1" ht="10.8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5"/>
      <c r="AT84" s="219"/>
      <c r="AU84" s="34"/>
      <c r="AV84" s="34"/>
      <c r="AW84" s="34"/>
      <c r="AX84" s="34"/>
      <c r="AY84" s="34"/>
      <c r="AZ84" s="34"/>
      <c r="BA84" s="34"/>
      <c r="BB84" s="34"/>
      <c r="BC84" s="34"/>
      <c r="BD84" s="73"/>
    </row>
    <row r="85" spans="2:56" s="1" customFormat="1" ht="29.25" customHeight="1">
      <c r="B85" s="33"/>
      <c r="C85" s="226" t="s">
        <v>60</v>
      </c>
      <c r="D85" s="227"/>
      <c r="E85" s="227"/>
      <c r="F85" s="227"/>
      <c r="G85" s="227"/>
      <c r="H85" s="74"/>
      <c r="I85" s="228" t="s">
        <v>61</v>
      </c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8" t="s">
        <v>62</v>
      </c>
      <c r="AH85" s="227"/>
      <c r="AI85" s="227"/>
      <c r="AJ85" s="227"/>
      <c r="AK85" s="227"/>
      <c r="AL85" s="227"/>
      <c r="AM85" s="227"/>
      <c r="AN85" s="228" t="s">
        <v>63</v>
      </c>
      <c r="AO85" s="227"/>
      <c r="AP85" s="229"/>
      <c r="AQ85" s="35"/>
      <c r="AS85" s="75" t="s">
        <v>64</v>
      </c>
      <c r="AT85" s="76" t="s">
        <v>65</v>
      </c>
      <c r="AU85" s="76" t="s">
        <v>66</v>
      </c>
      <c r="AV85" s="76" t="s">
        <v>67</v>
      </c>
      <c r="AW85" s="76" t="s">
        <v>68</v>
      </c>
      <c r="AX85" s="76" t="s">
        <v>69</v>
      </c>
      <c r="AY85" s="76" t="s">
        <v>70</v>
      </c>
      <c r="AZ85" s="76" t="s">
        <v>71</v>
      </c>
      <c r="BA85" s="76" t="s">
        <v>72</v>
      </c>
      <c r="BB85" s="76" t="s">
        <v>73</v>
      </c>
      <c r="BC85" s="76" t="s">
        <v>74</v>
      </c>
      <c r="BD85" s="77" t="s">
        <v>75</v>
      </c>
    </row>
    <row r="86" spans="2:56" s="1" customFormat="1" ht="10.8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8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" customHeight="1">
      <c r="B87" s="66"/>
      <c r="C87" s="79" t="s">
        <v>76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36">
        <f>ROUND(SUM(AG88:AG91),2)</f>
        <v>0</v>
      </c>
      <c r="AH87" s="236"/>
      <c r="AI87" s="236"/>
      <c r="AJ87" s="236"/>
      <c r="AK87" s="236"/>
      <c r="AL87" s="236"/>
      <c r="AM87" s="236"/>
      <c r="AN87" s="237">
        <f>SUM(AG87,AT87)</f>
        <v>0</v>
      </c>
      <c r="AO87" s="237"/>
      <c r="AP87" s="237"/>
      <c r="AQ87" s="69"/>
      <c r="AS87" s="81">
        <f>ROUND(SUM(AS88:AS91),2)</f>
        <v>0</v>
      </c>
      <c r="AT87" s="82">
        <f>ROUND(SUM(AV87:AW87),2)</f>
        <v>0</v>
      </c>
      <c r="AU87" s="83">
        <f>ROUND(SUM(AU88:AU91),5)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ROUND(SUM(AZ88:AZ91),2)</f>
        <v>0</v>
      </c>
      <c r="BA87" s="82">
        <f>ROUND(SUM(BA88:BA91),2)</f>
        <v>0</v>
      </c>
      <c r="BB87" s="82">
        <f>ROUND(SUM(BB88:BB91),2)</f>
        <v>0</v>
      </c>
      <c r="BC87" s="82">
        <f>ROUND(SUM(BC88:BC91),2)</f>
        <v>0</v>
      </c>
      <c r="BD87" s="84">
        <f>ROUND(SUM(BD88:BD91),2)</f>
        <v>0</v>
      </c>
      <c r="BS87" s="85" t="s">
        <v>77</v>
      </c>
      <c r="BT87" s="85" t="s">
        <v>78</v>
      </c>
      <c r="BU87" s="86" t="s">
        <v>79</v>
      </c>
      <c r="BV87" s="85" t="s">
        <v>80</v>
      </c>
      <c r="BW87" s="85" t="s">
        <v>81</v>
      </c>
      <c r="BX87" s="85" t="s">
        <v>82</v>
      </c>
    </row>
    <row r="88" spans="1:76" s="5" customFormat="1" ht="22.5" customHeight="1">
      <c r="A88" s="292" t="s">
        <v>1089</v>
      </c>
      <c r="B88" s="87"/>
      <c r="C88" s="88"/>
      <c r="D88" s="232" t="s">
        <v>83</v>
      </c>
      <c r="E88" s="231"/>
      <c r="F88" s="231"/>
      <c r="G88" s="231"/>
      <c r="H88" s="231"/>
      <c r="I88" s="89"/>
      <c r="J88" s="232" t="s">
        <v>84</v>
      </c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0">
        <f>'SO 001 - Smluvní požadavk...'!M30</f>
        <v>0</v>
      </c>
      <c r="AH88" s="231"/>
      <c r="AI88" s="231"/>
      <c r="AJ88" s="231"/>
      <c r="AK88" s="231"/>
      <c r="AL88" s="231"/>
      <c r="AM88" s="231"/>
      <c r="AN88" s="230">
        <f>SUM(AG88,AT88)</f>
        <v>0</v>
      </c>
      <c r="AO88" s="231"/>
      <c r="AP88" s="231"/>
      <c r="AQ88" s="90"/>
      <c r="AS88" s="91">
        <f>'SO 001 - Smluvní požadavk...'!M28</f>
        <v>0</v>
      </c>
      <c r="AT88" s="92">
        <f>ROUND(SUM(AV88:AW88),2)</f>
        <v>0</v>
      </c>
      <c r="AU88" s="93">
        <f>'SO 001 - Smluvní požadavk...'!W120</f>
        <v>0</v>
      </c>
      <c r="AV88" s="92">
        <f>'SO 001 - Smluvní požadavk...'!M32</f>
        <v>0</v>
      </c>
      <c r="AW88" s="92">
        <f>'SO 001 - Smluvní požadavk...'!M33</f>
        <v>0</v>
      </c>
      <c r="AX88" s="92">
        <f>'SO 001 - Smluvní požadavk...'!M34</f>
        <v>0</v>
      </c>
      <c r="AY88" s="92">
        <f>'SO 001 - Smluvní požadavk...'!M35</f>
        <v>0</v>
      </c>
      <c r="AZ88" s="92">
        <f>'SO 001 - Smluvní požadavk...'!H32</f>
        <v>0</v>
      </c>
      <c r="BA88" s="92">
        <f>'SO 001 - Smluvní požadavk...'!H33</f>
        <v>0</v>
      </c>
      <c r="BB88" s="92">
        <f>'SO 001 - Smluvní požadavk...'!H34</f>
        <v>0</v>
      </c>
      <c r="BC88" s="92">
        <f>'SO 001 - Smluvní požadavk...'!H35</f>
        <v>0</v>
      </c>
      <c r="BD88" s="94">
        <f>'SO 001 - Smluvní požadavk...'!H36</f>
        <v>0</v>
      </c>
      <c r="BT88" s="95" t="s">
        <v>22</v>
      </c>
      <c r="BV88" s="95" t="s">
        <v>80</v>
      </c>
      <c r="BW88" s="95" t="s">
        <v>85</v>
      </c>
      <c r="BX88" s="95" t="s">
        <v>81</v>
      </c>
    </row>
    <row r="89" spans="1:76" s="5" customFormat="1" ht="22.5" customHeight="1">
      <c r="A89" s="292" t="s">
        <v>1089</v>
      </c>
      <c r="B89" s="87"/>
      <c r="C89" s="88"/>
      <c r="D89" s="232" t="s">
        <v>86</v>
      </c>
      <c r="E89" s="231"/>
      <c r="F89" s="231"/>
      <c r="G89" s="231"/>
      <c r="H89" s="231"/>
      <c r="I89" s="89"/>
      <c r="J89" s="232" t="s">
        <v>87</v>
      </c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0">
        <f>'SO 201 - Demolice stávají...'!M30</f>
        <v>0</v>
      </c>
      <c r="AH89" s="231"/>
      <c r="AI89" s="231"/>
      <c r="AJ89" s="231"/>
      <c r="AK89" s="231"/>
      <c r="AL89" s="231"/>
      <c r="AM89" s="231"/>
      <c r="AN89" s="230">
        <f>SUM(AG89,AT89)</f>
        <v>0</v>
      </c>
      <c r="AO89" s="231"/>
      <c r="AP89" s="231"/>
      <c r="AQ89" s="90"/>
      <c r="AS89" s="91">
        <f>'SO 201 - Demolice stávají...'!M28</f>
        <v>0</v>
      </c>
      <c r="AT89" s="92">
        <f>ROUND(SUM(AV89:AW89),2)</f>
        <v>0</v>
      </c>
      <c r="AU89" s="93">
        <f>'SO 201 - Demolice stávají...'!W127</f>
        <v>0</v>
      </c>
      <c r="AV89" s="92">
        <f>'SO 201 - Demolice stávají...'!M32</f>
        <v>0</v>
      </c>
      <c r="AW89" s="92">
        <f>'SO 201 - Demolice stávají...'!M33</f>
        <v>0</v>
      </c>
      <c r="AX89" s="92">
        <f>'SO 201 - Demolice stávají...'!M34</f>
        <v>0</v>
      </c>
      <c r="AY89" s="92">
        <f>'SO 201 - Demolice stávají...'!M35</f>
        <v>0</v>
      </c>
      <c r="AZ89" s="92">
        <f>'SO 201 - Demolice stávají...'!H32</f>
        <v>0</v>
      </c>
      <c r="BA89" s="92">
        <f>'SO 201 - Demolice stávají...'!H33</f>
        <v>0</v>
      </c>
      <c r="BB89" s="92">
        <f>'SO 201 - Demolice stávají...'!H34</f>
        <v>0</v>
      </c>
      <c r="BC89" s="92">
        <f>'SO 201 - Demolice stávají...'!H35</f>
        <v>0</v>
      </c>
      <c r="BD89" s="94">
        <f>'SO 201 - Demolice stávají...'!H36</f>
        <v>0</v>
      </c>
      <c r="BT89" s="95" t="s">
        <v>22</v>
      </c>
      <c r="BV89" s="95" t="s">
        <v>80</v>
      </c>
      <c r="BW89" s="95" t="s">
        <v>88</v>
      </c>
      <c r="BX89" s="95" t="s">
        <v>81</v>
      </c>
    </row>
    <row r="90" spans="1:76" s="5" customFormat="1" ht="22.5" customHeight="1">
      <c r="A90" s="292" t="s">
        <v>1089</v>
      </c>
      <c r="B90" s="87"/>
      <c r="C90" s="88"/>
      <c r="D90" s="232" t="s">
        <v>89</v>
      </c>
      <c r="E90" s="231"/>
      <c r="F90" s="231"/>
      <c r="G90" s="231"/>
      <c r="H90" s="231"/>
      <c r="I90" s="89"/>
      <c r="J90" s="232" t="s">
        <v>90</v>
      </c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0">
        <f>'SO 202 - Most ev.č. 0267-1'!M30</f>
        <v>0</v>
      </c>
      <c r="AH90" s="231"/>
      <c r="AI90" s="231"/>
      <c r="AJ90" s="231"/>
      <c r="AK90" s="231"/>
      <c r="AL90" s="231"/>
      <c r="AM90" s="231"/>
      <c r="AN90" s="230">
        <f>SUM(AG90,AT90)</f>
        <v>0</v>
      </c>
      <c r="AO90" s="231"/>
      <c r="AP90" s="231"/>
      <c r="AQ90" s="90"/>
      <c r="AS90" s="91">
        <f>'SO 202 - Most ev.č. 0267-1'!M28</f>
        <v>0</v>
      </c>
      <c r="AT90" s="92">
        <f>ROUND(SUM(AV90:AW90),2)</f>
        <v>0</v>
      </c>
      <c r="AU90" s="93">
        <f>'SO 202 - Most ev.č. 0267-1'!W127</f>
        <v>0</v>
      </c>
      <c r="AV90" s="92">
        <f>'SO 202 - Most ev.č. 0267-1'!M32</f>
        <v>0</v>
      </c>
      <c r="AW90" s="92">
        <f>'SO 202 - Most ev.č. 0267-1'!M33</f>
        <v>0</v>
      </c>
      <c r="AX90" s="92">
        <f>'SO 202 - Most ev.č. 0267-1'!M34</f>
        <v>0</v>
      </c>
      <c r="AY90" s="92">
        <f>'SO 202 - Most ev.č. 0267-1'!M35</f>
        <v>0</v>
      </c>
      <c r="AZ90" s="92">
        <f>'SO 202 - Most ev.č. 0267-1'!H32</f>
        <v>0</v>
      </c>
      <c r="BA90" s="92">
        <f>'SO 202 - Most ev.č. 0267-1'!H33</f>
        <v>0</v>
      </c>
      <c r="BB90" s="92">
        <f>'SO 202 - Most ev.č. 0267-1'!H34</f>
        <v>0</v>
      </c>
      <c r="BC90" s="92">
        <f>'SO 202 - Most ev.č. 0267-1'!H35</f>
        <v>0</v>
      </c>
      <c r="BD90" s="94">
        <f>'SO 202 - Most ev.č. 0267-1'!H36</f>
        <v>0</v>
      </c>
      <c r="BT90" s="95" t="s">
        <v>22</v>
      </c>
      <c r="BV90" s="95" t="s">
        <v>80</v>
      </c>
      <c r="BW90" s="95" t="s">
        <v>91</v>
      </c>
      <c r="BX90" s="95" t="s">
        <v>81</v>
      </c>
    </row>
    <row r="91" spans="1:76" s="5" customFormat="1" ht="22.5" customHeight="1">
      <c r="A91" s="292" t="s">
        <v>1089</v>
      </c>
      <c r="B91" s="87"/>
      <c r="C91" s="88"/>
      <c r="D91" s="232" t="s">
        <v>92</v>
      </c>
      <c r="E91" s="231"/>
      <c r="F91" s="231"/>
      <c r="G91" s="231"/>
      <c r="H91" s="231"/>
      <c r="I91" s="89"/>
      <c r="J91" s="232" t="s">
        <v>93</v>
      </c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0">
        <f>'SO 203 - Provizorní trasa'!M30</f>
        <v>0</v>
      </c>
      <c r="AH91" s="231"/>
      <c r="AI91" s="231"/>
      <c r="AJ91" s="231"/>
      <c r="AK91" s="231"/>
      <c r="AL91" s="231"/>
      <c r="AM91" s="231"/>
      <c r="AN91" s="230">
        <f>SUM(AG91,AT91)</f>
        <v>0</v>
      </c>
      <c r="AO91" s="231"/>
      <c r="AP91" s="231"/>
      <c r="AQ91" s="90"/>
      <c r="AS91" s="96">
        <f>'SO 203 - Provizorní trasa'!M28</f>
        <v>0</v>
      </c>
      <c r="AT91" s="97">
        <f>ROUND(SUM(AV91:AW91),2)</f>
        <v>0</v>
      </c>
      <c r="AU91" s="98">
        <f>'SO 203 - Provizorní trasa'!W130</f>
        <v>0</v>
      </c>
      <c r="AV91" s="97">
        <f>'SO 203 - Provizorní trasa'!M32</f>
        <v>0</v>
      </c>
      <c r="AW91" s="97">
        <f>'SO 203 - Provizorní trasa'!M33</f>
        <v>0</v>
      </c>
      <c r="AX91" s="97">
        <f>'SO 203 - Provizorní trasa'!M34</f>
        <v>0</v>
      </c>
      <c r="AY91" s="97">
        <f>'SO 203 - Provizorní trasa'!M35</f>
        <v>0</v>
      </c>
      <c r="AZ91" s="97">
        <f>'SO 203 - Provizorní trasa'!H32</f>
        <v>0</v>
      </c>
      <c r="BA91" s="97">
        <f>'SO 203 - Provizorní trasa'!H33</f>
        <v>0</v>
      </c>
      <c r="BB91" s="97">
        <f>'SO 203 - Provizorní trasa'!H34</f>
        <v>0</v>
      </c>
      <c r="BC91" s="97">
        <f>'SO 203 - Provizorní trasa'!H35</f>
        <v>0</v>
      </c>
      <c r="BD91" s="99">
        <f>'SO 203 - Provizorní trasa'!H36</f>
        <v>0</v>
      </c>
      <c r="BT91" s="95" t="s">
        <v>22</v>
      </c>
      <c r="BV91" s="95" t="s">
        <v>80</v>
      </c>
      <c r="BW91" s="95" t="s">
        <v>94</v>
      </c>
      <c r="BX91" s="95" t="s">
        <v>81</v>
      </c>
    </row>
    <row r="92" spans="2:43" ht="12"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2"/>
    </row>
    <row r="93" spans="2:48" s="1" customFormat="1" ht="30" customHeight="1">
      <c r="B93" s="33"/>
      <c r="C93" s="79" t="s">
        <v>95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237">
        <f>ROUND(SUM(AG94:AG97),2)</f>
        <v>0</v>
      </c>
      <c r="AH93" s="219"/>
      <c r="AI93" s="219"/>
      <c r="AJ93" s="219"/>
      <c r="AK93" s="219"/>
      <c r="AL93" s="219"/>
      <c r="AM93" s="219"/>
      <c r="AN93" s="237">
        <f>ROUND(SUM(AN94:AN97),2)</f>
        <v>0</v>
      </c>
      <c r="AO93" s="219"/>
      <c r="AP93" s="219"/>
      <c r="AQ93" s="35"/>
      <c r="AS93" s="75" t="s">
        <v>96</v>
      </c>
      <c r="AT93" s="76" t="s">
        <v>97</v>
      </c>
      <c r="AU93" s="76" t="s">
        <v>42</v>
      </c>
      <c r="AV93" s="77" t="s">
        <v>65</v>
      </c>
    </row>
    <row r="94" spans="2:89" s="1" customFormat="1" ht="19.95" customHeight="1">
      <c r="B94" s="33"/>
      <c r="C94" s="34"/>
      <c r="D94" s="100" t="s">
        <v>98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33">
        <f>ROUND(AG87*AS94,2)</f>
        <v>0</v>
      </c>
      <c r="AH94" s="219"/>
      <c r="AI94" s="219"/>
      <c r="AJ94" s="219"/>
      <c r="AK94" s="219"/>
      <c r="AL94" s="219"/>
      <c r="AM94" s="219"/>
      <c r="AN94" s="234">
        <f>ROUND(AG94+AV94,2)</f>
        <v>0</v>
      </c>
      <c r="AO94" s="219"/>
      <c r="AP94" s="219"/>
      <c r="AQ94" s="35"/>
      <c r="AS94" s="101">
        <v>0</v>
      </c>
      <c r="AT94" s="102" t="s">
        <v>99</v>
      </c>
      <c r="AU94" s="102" t="s">
        <v>43</v>
      </c>
      <c r="AV94" s="103">
        <f>ROUND(IF(AU94="základní",AG94*L31,IF(AU94="snížená",AG94*L32,0)),2)</f>
        <v>0</v>
      </c>
      <c r="BV94" s="16" t="s">
        <v>100</v>
      </c>
      <c r="BY94" s="104">
        <f>IF(AU94="základní",AV94,0)</f>
        <v>0</v>
      </c>
      <c r="BZ94" s="104">
        <f>IF(AU94="snížená",AV94,0)</f>
        <v>0</v>
      </c>
      <c r="CA94" s="104">
        <v>0</v>
      </c>
      <c r="CB94" s="104">
        <v>0</v>
      </c>
      <c r="CC94" s="104"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>x</v>
      </c>
    </row>
    <row r="95" spans="2:89" s="1" customFormat="1" ht="19.95" customHeight="1">
      <c r="B95" s="33"/>
      <c r="C95" s="34"/>
      <c r="D95" s="235" t="s">
        <v>101</v>
      </c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34"/>
      <c r="AD95" s="34"/>
      <c r="AE95" s="34"/>
      <c r="AF95" s="34"/>
      <c r="AG95" s="233">
        <f>AG87*AS95</f>
        <v>0</v>
      </c>
      <c r="AH95" s="219"/>
      <c r="AI95" s="219"/>
      <c r="AJ95" s="219"/>
      <c r="AK95" s="219"/>
      <c r="AL95" s="219"/>
      <c r="AM95" s="219"/>
      <c r="AN95" s="234">
        <f>AG95+AV95</f>
        <v>0</v>
      </c>
      <c r="AO95" s="219"/>
      <c r="AP95" s="219"/>
      <c r="AQ95" s="35"/>
      <c r="AS95" s="105">
        <v>0</v>
      </c>
      <c r="AT95" s="106" t="s">
        <v>99</v>
      </c>
      <c r="AU95" s="106" t="s">
        <v>43</v>
      </c>
      <c r="AV95" s="107">
        <f>ROUND(IF(AU95="nulová",0,IF(OR(AU95="základní",AU95="zákl. přenesená"),AG95*L31,AG95*L32)),2)</f>
        <v>0</v>
      </c>
      <c r="BV95" s="16" t="s">
        <v>102</v>
      </c>
      <c r="BY95" s="104">
        <f>IF(AU95="základní",AV95,0)</f>
        <v>0</v>
      </c>
      <c r="BZ95" s="104">
        <f>IF(AU95="snížená",AV95,0)</f>
        <v>0</v>
      </c>
      <c r="CA95" s="104">
        <f>IF(AU95="zákl. přenesená",AV95,0)</f>
        <v>0</v>
      </c>
      <c r="CB95" s="104">
        <f>IF(AU95="sníž. přenesená",AV95,0)</f>
        <v>0</v>
      </c>
      <c r="CC95" s="104">
        <f>IF(AU95="nulová",AV95,0)</f>
        <v>0</v>
      </c>
      <c r="CD95" s="104">
        <f>IF(AU95="základní",AG95,0)</f>
        <v>0</v>
      </c>
      <c r="CE95" s="104">
        <f>IF(AU95="snížená",AG95,0)</f>
        <v>0</v>
      </c>
      <c r="CF95" s="104">
        <f>IF(AU95="zákl. přenesená",AG95,0)</f>
        <v>0</v>
      </c>
      <c r="CG95" s="104">
        <f>IF(AU95="sníž. přenesená",AG95,0)</f>
        <v>0</v>
      </c>
      <c r="CH95" s="104">
        <f>IF(AU95="nulová",AG95,0)</f>
        <v>0</v>
      </c>
      <c r="CI95" s="16">
        <f>IF(AU95="základní",1,IF(AU95="snížená",2,IF(AU95="zákl. přenesená",4,IF(AU95="sníž. přenesená",5,3))))</f>
        <v>1</v>
      </c>
      <c r="CJ95" s="16">
        <f>IF(AT95="stavební čast",1,IF(8895="investiční čast",2,3))</f>
        <v>1</v>
      </c>
      <c r="CK95" s="16" t="str">
        <f>IF(D95="Vyplň vlastní","","x")</f>
        <v/>
      </c>
    </row>
    <row r="96" spans="2:89" s="1" customFormat="1" ht="19.95" customHeight="1">
      <c r="B96" s="33"/>
      <c r="C96" s="34"/>
      <c r="D96" s="235" t="s">
        <v>101</v>
      </c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34"/>
      <c r="AD96" s="34"/>
      <c r="AE96" s="34"/>
      <c r="AF96" s="34"/>
      <c r="AG96" s="233">
        <f>AG87*AS96</f>
        <v>0</v>
      </c>
      <c r="AH96" s="219"/>
      <c r="AI96" s="219"/>
      <c r="AJ96" s="219"/>
      <c r="AK96" s="219"/>
      <c r="AL96" s="219"/>
      <c r="AM96" s="219"/>
      <c r="AN96" s="234">
        <f>AG96+AV96</f>
        <v>0</v>
      </c>
      <c r="AO96" s="219"/>
      <c r="AP96" s="219"/>
      <c r="AQ96" s="35"/>
      <c r="AS96" s="105">
        <v>0</v>
      </c>
      <c r="AT96" s="106" t="s">
        <v>99</v>
      </c>
      <c r="AU96" s="106" t="s">
        <v>43</v>
      </c>
      <c r="AV96" s="107">
        <f>ROUND(IF(AU96="nulová",0,IF(OR(AU96="základní",AU96="zákl. přenesená"),AG96*L31,AG96*L32)),2)</f>
        <v>0</v>
      </c>
      <c r="BV96" s="16" t="s">
        <v>102</v>
      </c>
      <c r="BY96" s="104">
        <f>IF(AU96="základní",AV96,0)</f>
        <v>0</v>
      </c>
      <c r="BZ96" s="104">
        <f>IF(AU96="snížená",AV96,0)</f>
        <v>0</v>
      </c>
      <c r="CA96" s="104">
        <f>IF(AU96="zákl. přenesená",AV96,0)</f>
        <v>0</v>
      </c>
      <c r="CB96" s="104">
        <f>IF(AU96="sníž. přenesená",AV96,0)</f>
        <v>0</v>
      </c>
      <c r="CC96" s="104">
        <f>IF(AU96="nulová",AV96,0)</f>
        <v>0</v>
      </c>
      <c r="CD96" s="104">
        <f>IF(AU96="základní",AG96,0)</f>
        <v>0</v>
      </c>
      <c r="CE96" s="104">
        <f>IF(AU96="snížená",AG96,0)</f>
        <v>0</v>
      </c>
      <c r="CF96" s="104">
        <f>IF(AU96="zákl. přenesená",AG96,0)</f>
        <v>0</v>
      </c>
      <c r="CG96" s="104">
        <f>IF(AU96="sníž. přenesená",AG96,0)</f>
        <v>0</v>
      </c>
      <c r="CH96" s="104">
        <f>IF(AU96="nulová",AG96,0)</f>
        <v>0</v>
      </c>
      <c r="CI96" s="16">
        <f>IF(AU96="základní",1,IF(AU96="snížená",2,IF(AU96="zákl. přenesená",4,IF(AU96="sníž. přenesená",5,3))))</f>
        <v>1</v>
      </c>
      <c r="CJ96" s="16">
        <f>IF(AT96="stavební čast",1,IF(8896="investiční čast",2,3))</f>
        <v>1</v>
      </c>
      <c r="CK96" s="16" t="str">
        <f>IF(D96="Vyplň vlastní","","x")</f>
        <v/>
      </c>
    </row>
    <row r="97" spans="2:89" s="1" customFormat="1" ht="19.95" customHeight="1">
      <c r="B97" s="33"/>
      <c r="C97" s="34"/>
      <c r="D97" s="235" t="s">
        <v>101</v>
      </c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34"/>
      <c r="AD97" s="34"/>
      <c r="AE97" s="34"/>
      <c r="AF97" s="34"/>
      <c r="AG97" s="233">
        <f>AG87*AS97</f>
        <v>0</v>
      </c>
      <c r="AH97" s="219"/>
      <c r="AI97" s="219"/>
      <c r="AJ97" s="219"/>
      <c r="AK97" s="219"/>
      <c r="AL97" s="219"/>
      <c r="AM97" s="219"/>
      <c r="AN97" s="234">
        <f>AG97+AV97</f>
        <v>0</v>
      </c>
      <c r="AO97" s="219"/>
      <c r="AP97" s="219"/>
      <c r="AQ97" s="35"/>
      <c r="AS97" s="108">
        <v>0</v>
      </c>
      <c r="AT97" s="109" t="s">
        <v>99</v>
      </c>
      <c r="AU97" s="109" t="s">
        <v>43</v>
      </c>
      <c r="AV97" s="110">
        <f>ROUND(IF(AU97="nulová",0,IF(OR(AU97="základní",AU97="zákl. přenesená"),AG97*L31,AG97*L32)),2)</f>
        <v>0</v>
      </c>
      <c r="BV97" s="16" t="s">
        <v>102</v>
      </c>
      <c r="BY97" s="104">
        <f>IF(AU97="základní",AV97,0)</f>
        <v>0</v>
      </c>
      <c r="BZ97" s="104">
        <f>IF(AU97="snížená",AV97,0)</f>
        <v>0</v>
      </c>
      <c r="CA97" s="104">
        <f>IF(AU97="zákl. přenesená",AV97,0)</f>
        <v>0</v>
      </c>
      <c r="CB97" s="104">
        <f>IF(AU97="sníž. přenesená",AV97,0)</f>
        <v>0</v>
      </c>
      <c r="CC97" s="104">
        <f>IF(AU97="nulová",AV97,0)</f>
        <v>0</v>
      </c>
      <c r="CD97" s="104">
        <f>IF(AU97="základní",AG97,0)</f>
        <v>0</v>
      </c>
      <c r="CE97" s="104">
        <f>IF(AU97="snížená",AG97,0)</f>
        <v>0</v>
      </c>
      <c r="CF97" s="104">
        <f>IF(AU97="zákl. přenesená",AG97,0)</f>
        <v>0</v>
      </c>
      <c r="CG97" s="104">
        <f>IF(AU97="sníž. přenesená",AG97,0)</f>
        <v>0</v>
      </c>
      <c r="CH97" s="104">
        <f>IF(AU97="nulová",AG97,0)</f>
        <v>0</v>
      </c>
      <c r="CI97" s="16">
        <f>IF(AU97="základní",1,IF(AU97="snížená",2,IF(AU97="zákl. přenesená",4,IF(AU97="sníž. přenesená",5,3))))</f>
        <v>1</v>
      </c>
      <c r="CJ97" s="16">
        <f>IF(AT97="stavební čast",1,IF(8897="investiční čast",2,3))</f>
        <v>1</v>
      </c>
      <c r="CK97" s="16" t="str">
        <f>IF(D97="Vyplň vlastní","","x")</f>
        <v/>
      </c>
    </row>
    <row r="98" spans="2:43" s="1" customFormat="1" ht="10.8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5"/>
    </row>
    <row r="99" spans="2:43" s="1" customFormat="1" ht="30" customHeight="1">
      <c r="B99" s="33"/>
      <c r="C99" s="111" t="s">
        <v>103</v>
      </c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238">
        <f>ROUND(AG87+AG93,2)</f>
        <v>0</v>
      </c>
      <c r="AH99" s="238"/>
      <c r="AI99" s="238"/>
      <c r="AJ99" s="238"/>
      <c r="AK99" s="238"/>
      <c r="AL99" s="238"/>
      <c r="AM99" s="238"/>
      <c r="AN99" s="238">
        <f>AN87+AN93</f>
        <v>0</v>
      </c>
      <c r="AO99" s="238"/>
      <c r="AP99" s="238"/>
      <c r="AQ99" s="35"/>
    </row>
    <row r="100" spans="2:43" s="1" customFormat="1" ht="6.9" customHeight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9"/>
    </row>
  </sheetData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01 - Smluvní požadavk...'!C2" tooltip="SO 001 - Smluvní požadavk..." display="/"/>
    <hyperlink ref="A89" location="'SO 201 - Demolice stávají...'!C2" tooltip="SO 201 - Demolice stávají..." display="/"/>
    <hyperlink ref="A90" location="'SO 202 - Most ev.č. 0267-1'!C2" tooltip="SO 202 - Most ev.č. 0267-1" display="/"/>
    <hyperlink ref="A91" location="'SO 203 - Provizorní trasa'!C2" tooltip="SO 203 - Provizorní trasa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97"/>
      <c r="B1" s="294"/>
      <c r="C1" s="294"/>
      <c r="D1" s="295" t="s">
        <v>1</v>
      </c>
      <c r="E1" s="294"/>
      <c r="F1" s="296" t="s">
        <v>1090</v>
      </c>
      <c r="G1" s="296"/>
      <c r="H1" s="298" t="s">
        <v>1091</v>
      </c>
      <c r="I1" s="298"/>
      <c r="J1" s="298"/>
      <c r="K1" s="298"/>
      <c r="L1" s="296" t="s">
        <v>1092</v>
      </c>
      <c r="M1" s="294"/>
      <c r="N1" s="294"/>
      <c r="O1" s="295" t="s">
        <v>104</v>
      </c>
      <c r="P1" s="294"/>
      <c r="Q1" s="294"/>
      <c r="R1" s="294"/>
      <c r="S1" s="296" t="s">
        <v>1093</v>
      </c>
      <c r="T1" s="296"/>
      <c r="U1" s="297"/>
      <c r="V1" s="2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198" t="s">
        <v>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39" t="s">
        <v>6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16" t="s">
        <v>85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105</v>
      </c>
    </row>
    <row r="4" spans="2:46" ht="36.9" customHeight="1">
      <c r="B4" s="20"/>
      <c r="C4" s="200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40" t="str">
        <f>'Rekapitulace stavby'!K6</f>
        <v>Most ev.č. 0267-1 Červený Újezd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1"/>
      <c r="R6" s="22"/>
    </row>
    <row r="7" spans="2:18" s="1" customFormat="1" ht="32.85" customHeight="1">
      <c r="B7" s="33"/>
      <c r="C7" s="34"/>
      <c r="D7" s="27" t="s">
        <v>107</v>
      </c>
      <c r="E7" s="34"/>
      <c r="F7" s="206" t="s">
        <v>108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24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3</v>
      </c>
      <c r="P8" s="34"/>
      <c r="Q8" s="34"/>
      <c r="R8" s="35"/>
    </row>
    <row r="9" spans="2:18" s="1" customFormat="1" ht="14.4" customHeight="1">
      <c r="B9" s="33"/>
      <c r="C9" s="34"/>
      <c r="D9" s="28" t="s">
        <v>23</v>
      </c>
      <c r="E9" s="34"/>
      <c r="F9" s="26" t="s">
        <v>24</v>
      </c>
      <c r="G9" s="34"/>
      <c r="H9" s="34"/>
      <c r="I9" s="34"/>
      <c r="J9" s="34"/>
      <c r="K9" s="34"/>
      <c r="L9" s="34"/>
      <c r="M9" s="28" t="s">
        <v>25</v>
      </c>
      <c r="N9" s="34"/>
      <c r="O9" s="241" t="str">
        <f>'Rekapitulace stavby'!AN8</f>
        <v>22.11.2016</v>
      </c>
      <c r="P9" s="219"/>
      <c r="Q9" s="34"/>
      <c r="R9" s="35"/>
    </row>
    <row r="10" spans="2:18" s="1" customFormat="1" ht="10.8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205" t="str">
        <f>IF('Rekapitulace stavby'!AN10="","",'Rekapitulace stavby'!AN10)</f>
        <v/>
      </c>
      <c r="P11" s="219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205" t="str">
        <f>IF('Rekapitulace stavby'!AN11="","",'Rekapitulace stavby'!AN11)</f>
        <v/>
      </c>
      <c r="P12" s="219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42" t="s">
        <v>3</v>
      </c>
      <c r="P14" s="219"/>
      <c r="Q14" s="34"/>
      <c r="R14" s="35"/>
    </row>
    <row r="15" spans="2:18" s="1" customFormat="1" ht="18" customHeight="1">
      <c r="B15" s="33"/>
      <c r="C15" s="34"/>
      <c r="D15" s="34"/>
      <c r="E15" s="242" t="s">
        <v>24</v>
      </c>
      <c r="F15" s="219"/>
      <c r="G15" s="219"/>
      <c r="H15" s="219"/>
      <c r="I15" s="219"/>
      <c r="J15" s="219"/>
      <c r="K15" s="219"/>
      <c r="L15" s="219"/>
      <c r="M15" s="28" t="s">
        <v>31</v>
      </c>
      <c r="N15" s="34"/>
      <c r="O15" s="242" t="s">
        <v>3</v>
      </c>
      <c r="P15" s="219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205" t="str">
        <f>IF('Rekapitulace stavby'!AN16="","",'Rekapitulace stavby'!AN16)</f>
        <v/>
      </c>
      <c r="P17" s="219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205" t="str">
        <f>IF('Rekapitulace stavby'!AN17="","",'Rekapitulace stavby'!AN17)</f>
        <v/>
      </c>
      <c r="P18" s="219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36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205" t="str">
        <f>IF('Rekapitulace stavby'!AN19="","",'Rekapitulace stavby'!AN19)</f>
        <v/>
      </c>
      <c r="P20" s="219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205" t="str">
        <f>IF('Rekapitulace stavby'!AN20="","",'Rekapitulace stavby'!AN20)</f>
        <v/>
      </c>
      <c r="P21" s="219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8" t="s">
        <v>3</v>
      </c>
      <c r="F24" s="219"/>
      <c r="G24" s="219"/>
      <c r="H24" s="219"/>
      <c r="I24" s="219"/>
      <c r="J24" s="219"/>
      <c r="K24" s="219"/>
      <c r="L24" s="219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3" t="s">
        <v>109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19"/>
      <c r="O27" s="219"/>
      <c r="P27" s="219"/>
      <c r="Q27" s="34"/>
      <c r="R27" s="35"/>
    </row>
    <row r="28" spans="2:18" s="1" customFormat="1" ht="14.4" customHeight="1">
      <c r="B28" s="33"/>
      <c r="C28" s="34"/>
      <c r="D28" s="32" t="s">
        <v>98</v>
      </c>
      <c r="E28" s="34"/>
      <c r="F28" s="34"/>
      <c r="G28" s="34"/>
      <c r="H28" s="34"/>
      <c r="I28" s="34"/>
      <c r="J28" s="34"/>
      <c r="K28" s="34"/>
      <c r="L28" s="34"/>
      <c r="M28" s="209">
        <f>N95</f>
        <v>0</v>
      </c>
      <c r="N28" s="219"/>
      <c r="O28" s="219"/>
      <c r="P28" s="219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4" t="s">
        <v>41</v>
      </c>
      <c r="E30" s="34"/>
      <c r="F30" s="34"/>
      <c r="G30" s="34"/>
      <c r="H30" s="34"/>
      <c r="I30" s="34"/>
      <c r="J30" s="34"/>
      <c r="K30" s="34"/>
      <c r="L30" s="34"/>
      <c r="M30" s="243">
        <f>ROUND(M27+M28,2)</f>
        <v>0</v>
      </c>
      <c r="N30" s="219"/>
      <c r="O30" s="219"/>
      <c r="P30" s="219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42</v>
      </c>
      <c r="E32" s="40" t="s">
        <v>43</v>
      </c>
      <c r="F32" s="41">
        <v>0.21</v>
      </c>
      <c r="G32" s="115" t="s">
        <v>44</v>
      </c>
      <c r="H32" s="244">
        <f>ROUND((((SUM(BE95:BE102)+SUM(BE120:BE135))+SUM(BE137:BE141))),2)</f>
        <v>0</v>
      </c>
      <c r="I32" s="219"/>
      <c r="J32" s="219"/>
      <c r="K32" s="34"/>
      <c r="L32" s="34"/>
      <c r="M32" s="244">
        <f>ROUND(((ROUND((SUM(BE95:BE102)+SUM(BE120:BE135)),2)*F32)+SUM(BE137:BE141)*F32),2)</f>
        <v>0</v>
      </c>
      <c r="N32" s="219"/>
      <c r="O32" s="219"/>
      <c r="P32" s="219"/>
      <c r="Q32" s="34"/>
      <c r="R32" s="35"/>
    </row>
    <row r="33" spans="2:18" s="1" customFormat="1" ht="14.4" customHeight="1">
      <c r="B33" s="33"/>
      <c r="C33" s="34"/>
      <c r="D33" s="34"/>
      <c r="E33" s="40" t="s">
        <v>45</v>
      </c>
      <c r="F33" s="41">
        <v>0.15</v>
      </c>
      <c r="G33" s="115" t="s">
        <v>44</v>
      </c>
      <c r="H33" s="244">
        <f>ROUND((((SUM(BF95:BF102)+SUM(BF120:BF135))+SUM(BF137:BF141))),2)</f>
        <v>0</v>
      </c>
      <c r="I33" s="219"/>
      <c r="J33" s="219"/>
      <c r="K33" s="34"/>
      <c r="L33" s="34"/>
      <c r="M33" s="244">
        <f>ROUND(((ROUND((SUM(BF95:BF102)+SUM(BF120:BF135)),2)*F33)+SUM(BF137:BF141)*F33),2)</f>
        <v>0</v>
      </c>
      <c r="N33" s="219"/>
      <c r="O33" s="219"/>
      <c r="P33" s="219"/>
      <c r="Q33" s="34"/>
      <c r="R33" s="35"/>
    </row>
    <row r="34" spans="2:18" s="1" customFormat="1" ht="14.4" customHeight="1" hidden="1">
      <c r="B34" s="33"/>
      <c r="C34" s="34"/>
      <c r="D34" s="34"/>
      <c r="E34" s="40" t="s">
        <v>46</v>
      </c>
      <c r="F34" s="41">
        <v>0.21</v>
      </c>
      <c r="G34" s="115" t="s">
        <v>44</v>
      </c>
      <c r="H34" s="244">
        <f>ROUND((((SUM(BG95:BG102)+SUM(BG120:BG135))+SUM(BG137:BG141))),2)</f>
        <v>0</v>
      </c>
      <c r="I34" s="219"/>
      <c r="J34" s="219"/>
      <c r="K34" s="34"/>
      <c r="L34" s="34"/>
      <c r="M34" s="244">
        <v>0</v>
      </c>
      <c r="N34" s="219"/>
      <c r="O34" s="219"/>
      <c r="P34" s="219"/>
      <c r="Q34" s="34"/>
      <c r="R34" s="35"/>
    </row>
    <row r="35" spans="2:18" s="1" customFormat="1" ht="14.4" customHeight="1" hidden="1">
      <c r="B35" s="33"/>
      <c r="C35" s="34"/>
      <c r="D35" s="34"/>
      <c r="E35" s="40" t="s">
        <v>47</v>
      </c>
      <c r="F35" s="41">
        <v>0.15</v>
      </c>
      <c r="G35" s="115" t="s">
        <v>44</v>
      </c>
      <c r="H35" s="244">
        <f>ROUND((((SUM(BH95:BH102)+SUM(BH120:BH135))+SUM(BH137:BH141))),2)</f>
        <v>0</v>
      </c>
      <c r="I35" s="219"/>
      <c r="J35" s="219"/>
      <c r="K35" s="34"/>
      <c r="L35" s="34"/>
      <c r="M35" s="244">
        <v>0</v>
      </c>
      <c r="N35" s="219"/>
      <c r="O35" s="219"/>
      <c r="P35" s="219"/>
      <c r="Q35" s="34"/>
      <c r="R35" s="35"/>
    </row>
    <row r="36" spans="2:18" s="1" customFormat="1" ht="14.4" customHeight="1" hidden="1">
      <c r="B36" s="33"/>
      <c r="C36" s="34"/>
      <c r="D36" s="34"/>
      <c r="E36" s="40" t="s">
        <v>48</v>
      </c>
      <c r="F36" s="41">
        <v>0</v>
      </c>
      <c r="G36" s="115" t="s">
        <v>44</v>
      </c>
      <c r="H36" s="244">
        <f>ROUND((((SUM(BI95:BI102)+SUM(BI120:BI135))+SUM(BI137:BI141))),2)</f>
        <v>0</v>
      </c>
      <c r="I36" s="219"/>
      <c r="J36" s="219"/>
      <c r="K36" s="34"/>
      <c r="L36" s="34"/>
      <c r="M36" s="244">
        <v>0</v>
      </c>
      <c r="N36" s="219"/>
      <c r="O36" s="219"/>
      <c r="P36" s="219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2"/>
      <c r="D38" s="116" t="s">
        <v>49</v>
      </c>
      <c r="E38" s="74"/>
      <c r="F38" s="74"/>
      <c r="G38" s="117" t="s">
        <v>50</v>
      </c>
      <c r="H38" s="118" t="s">
        <v>51</v>
      </c>
      <c r="I38" s="74"/>
      <c r="J38" s="74"/>
      <c r="K38" s="74"/>
      <c r="L38" s="245">
        <f>SUM(M30:M36)</f>
        <v>0</v>
      </c>
      <c r="M38" s="227"/>
      <c r="N38" s="227"/>
      <c r="O38" s="227"/>
      <c r="P38" s="229"/>
      <c r="Q38" s="112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3.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2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2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2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2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2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2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2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2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3.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3.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2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2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2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2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2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2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2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2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3.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" customHeight="1">
      <c r="B76" s="33"/>
      <c r="C76" s="200" t="s">
        <v>110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5"/>
    </row>
    <row r="77" spans="2:18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0" t="str">
        <f>F6</f>
        <v>Most ev.č. 0267-1 Červený Újezd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4"/>
      <c r="R78" s="35"/>
    </row>
    <row r="79" spans="2:18" s="1" customFormat="1" ht="36.9" customHeight="1">
      <c r="B79" s="33"/>
      <c r="C79" s="67" t="s">
        <v>107</v>
      </c>
      <c r="D79" s="34"/>
      <c r="E79" s="34"/>
      <c r="F79" s="220" t="str">
        <f>F7</f>
        <v>SO 001 - Smluvní požadavky objednatele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4"/>
      <c r="R79" s="35"/>
    </row>
    <row r="80" spans="2:18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23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25</v>
      </c>
      <c r="L81" s="34"/>
      <c r="M81" s="246" t="str">
        <f>IF(O9="","",O9)</f>
        <v>22.11.2016</v>
      </c>
      <c r="N81" s="219"/>
      <c r="O81" s="219"/>
      <c r="P81" s="219"/>
      <c r="Q81" s="34"/>
      <c r="R81" s="35"/>
    </row>
    <row r="82" spans="2:18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3.2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205" t="str">
        <f>E18</f>
        <v xml:space="preserve"> </v>
      </c>
      <c r="N83" s="219"/>
      <c r="O83" s="219"/>
      <c r="P83" s="219"/>
      <c r="Q83" s="219"/>
      <c r="R83" s="35"/>
    </row>
    <row r="84" spans="2:18" s="1" customFormat="1" ht="14.4" customHeight="1">
      <c r="B84" s="33"/>
      <c r="C84" s="28" t="s">
        <v>32</v>
      </c>
      <c r="D84" s="34"/>
      <c r="E84" s="34"/>
      <c r="F84" s="26" t="str">
        <f>IF(E15="","",E15)</f>
        <v xml:space="preserve"> </v>
      </c>
      <c r="G84" s="34"/>
      <c r="H84" s="34"/>
      <c r="I84" s="34"/>
      <c r="J84" s="34"/>
      <c r="K84" s="28" t="s">
        <v>36</v>
      </c>
      <c r="L84" s="34"/>
      <c r="M84" s="205" t="str">
        <f>E21</f>
        <v xml:space="preserve"> </v>
      </c>
      <c r="N84" s="219"/>
      <c r="O84" s="219"/>
      <c r="P84" s="219"/>
      <c r="Q84" s="219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7" t="s">
        <v>111</v>
      </c>
      <c r="D86" s="248"/>
      <c r="E86" s="248"/>
      <c r="F86" s="248"/>
      <c r="G86" s="248"/>
      <c r="H86" s="112"/>
      <c r="I86" s="112"/>
      <c r="J86" s="112"/>
      <c r="K86" s="112"/>
      <c r="L86" s="112"/>
      <c r="M86" s="112"/>
      <c r="N86" s="247" t="s">
        <v>112</v>
      </c>
      <c r="O86" s="219"/>
      <c r="P86" s="219"/>
      <c r="Q86" s="219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113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7">
        <f>N120</f>
        <v>0</v>
      </c>
      <c r="O88" s="219"/>
      <c r="P88" s="219"/>
      <c r="Q88" s="219"/>
      <c r="R88" s="35"/>
      <c r="AU88" s="16" t="s">
        <v>114</v>
      </c>
    </row>
    <row r="89" spans="2:18" s="6" customFormat="1" ht="24.9" customHeight="1">
      <c r="B89" s="120"/>
      <c r="C89" s="121"/>
      <c r="D89" s="122" t="s">
        <v>115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49">
        <f>N121</f>
        <v>0</v>
      </c>
      <c r="O89" s="250"/>
      <c r="P89" s="250"/>
      <c r="Q89" s="250"/>
      <c r="R89" s="123"/>
    </row>
    <row r="90" spans="2:18" s="7" customFormat="1" ht="19.95" customHeight="1">
      <c r="B90" s="124"/>
      <c r="C90" s="125"/>
      <c r="D90" s="100" t="s">
        <v>116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4">
        <f>N122</f>
        <v>0</v>
      </c>
      <c r="O90" s="251"/>
      <c r="P90" s="251"/>
      <c r="Q90" s="251"/>
      <c r="R90" s="126"/>
    </row>
    <row r="91" spans="2:18" s="6" customFormat="1" ht="24.9" customHeight="1">
      <c r="B91" s="120"/>
      <c r="C91" s="121"/>
      <c r="D91" s="122" t="s">
        <v>117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49">
        <f>N132</f>
        <v>0</v>
      </c>
      <c r="O91" s="250"/>
      <c r="P91" s="250"/>
      <c r="Q91" s="250"/>
      <c r="R91" s="123"/>
    </row>
    <row r="92" spans="2:18" s="7" customFormat="1" ht="19.95" customHeight="1">
      <c r="B92" s="124"/>
      <c r="C92" s="125"/>
      <c r="D92" s="100" t="s">
        <v>118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4">
        <f>N133</f>
        <v>0</v>
      </c>
      <c r="O92" s="251"/>
      <c r="P92" s="251"/>
      <c r="Q92" s="251"/>
      <c r="R92" s="126"/>
    </row>
    <row r="93" spans="2:18" s="6" customFormat="1" ht="21.75" customHeight="1">
      <c r="B93" s="120"/>
      <c r="C93" s="121"/>
      <c r="D93" s="122" t="s">
        <v>119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2">
        <f>N136</f>
        <v>0</v>
      </c>
      <c r="O93" s="250"/>
      <c r="P93" s="250"/>
      <c r="Q93" s="250"/>
      <c r="R93" s="123"/>
    </row>
    <row r="94" spans="2:18" s="1" customFormat="1" ht="21.75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</row>
    <row r="95" spans="2:21" s="1" customFormat="1" ht="29.25" customHeight="1">
      <c r="B95" s="33"/>
      <c r="C95" s="119" t="s">
        <v>120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253">
        <f>ROUND(N96+N97+N98+N99+N100+N101,2)</f>
        <v>0</v>
      </c>
      <c r="O95" s="219"/>
      <c r="P95" s="219"/>
      <c r="Q95" s="219"/>
      <c r="R95" s="35"/>
      <c r="T95" s="127"/>
      <c r="U95" s="128" t="s">
        <v>42</v>
      </c>
    </row>
    <row r="96" spans="2:65" s="1" customFormat="1" ht="18" customHeight="1">
      <c r="B96" s="129"/>
      <c r="C96" s="130"/>
      <c r="D96" s="235" t="s">
        <v>121</v>
      </c>
      <c r="E96" s="254"/>
      <c r="F96" s="254"/>
      <c r="G96" s="254"/>
      <c r="H96" s="254"/>
      <c r="I96" s="130"/>
      <c r="J96" s="130"/>
      <c r="K96" s="130"/>
      <c r="L96" s="130"/>
      <c r="M96" s="130"/>
      <c r="N96" s="233">
        <f>ROUND(N88*T96,2)</f>
        <v>0</v>
      </c>
      <c r="O96" s="254"/>
      <c r="P96" s="254"/>
      <c r="Q96" s="254"/>
      <c r="R96" s="131"/>
      <c r="S96" s="130"/>
      <c r="T96" s="132"/>
      <c r="U96" s="133" t="s">
        <v>43</v>
      </c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5" t="s">
        <v>122</v>
      </c>
      <c r="AZ96" s="134"/>
      <c r="BA96" s="134"/>
      <c r="BB96" s="134"/>
      <c r="BC96" s="134"/>
      <c r="BD96" s="134"/>
      <c r="BE96" s="136">
        <f aca="true" t="shared" si="0" ref="BE96:BE101">IF(U96="základní",N96,0)</f>
        <v>0</v>
      </c>
      <c r="BF96" s="136">
        <f aca="true" t="shared" si="1" ref="BF96:BF101">IF(U96="snížená",N96,0)</f>
        <v>0</v>
      </c>
      <c r="BG96" s="136">
        <f aca="true" t="shared" si="2" ref="BG96:BG101">IF(U96="zákl. přenesená",N96,0)</f>
        <v>0</v>
      </c>
      <c r="BH96" s="136">
        <f aca="true" t="shared" si="3" ref="BH96:BH101">IF(U96="sníž. přenesená",N96,0)</f>
        <v>0</v>
      </c>
      <c r="BI96" s="136">
        <f aca="true" t="shared" si="4" ref="BI96:BI101">IF(U96="nulová",N96,0)</f>
        <v>0</v>
      </c>
      <c r="BJ96" s="135" t="s">
        <v>22</v>
      </c>
      <c r="BK96" s="134"/>
      <c r="BL96" s="134"/>
      <c r="BM96" s="134"/>
    </row>
    <row r="97" spans="2:65" s="1" customFormat="1" ht="18" customHeight="1">
      <c r="B97" s="129"/>
      <c r="C97" s="130"/>
      <c r="D97" s="235" t="s">
        <v>123</v>
      </c>
      <c r="E97" s="254"/>
      <c r="F97" s="254"/>
      <c r="G97" s="254"/>
      <c r="H97" s="254"/>
      <c r="I97" s="130"/>
      <c r="J97" s="130"/>
      <c r="K97" s="130"/>
      <c r="L97" s="130"/>
      <c r="M97" s="130"/>
      <c r="N97" s="233">
        <f>ROUND(N88*T97,2)</f>
        <v>0</v>
      </c>
      <c r="O97" s="254"/>
      <c r="P97" s="254"/>
      <c r="Q97" s="254"/>
      <c r="R97" s="131"/>
      <c r="S97" s="130"/>
      <c r="T97" s="132"/>
      <c r="U97" s="133" t="s">
        <v>43</v>
      </c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5" t="s">
        <v>122</v>
      </c>
      <c r="AZ97" s="134"/>
      <c r="BA97" s="134"/>
      <c r="BB97" s="134"/>
      <c r="BC97" s="134"/>
      <c r="BD97" s="134"/>
      <c r="BE97" s="136">
        <f t="shared" si="0"/>
        <v>0</v>
      </c>
      <c r="BF97" s="136">
        <f t="shared" si="1"/>
        <v>0</v>
      </c>
      <c r="BG97" s="136">
        <f t="shared" si="2"/>
        <v>0</v>
      </c>
      <c r="BH97" s="136">
        <f t="shared" si="3"/>
        <v>0</v>
      </c>
      <c r="BI97" s="136">
        <f t="shared" si="4"/>
        <v>0</v>
      </c>
      <c r="BJ97" s="135" t="s">
        <v>22</v>
      </c>
      <c r="BK97" s="134"/>
      <c r="BL97" s="134"/>
      <c r="BM97" s="134"/>
    </row>
    <row r="98" spans="2:65" s="1" customFormat="1" ht="18" customHeight="1">
      <c r="B98" s="129"/>
      <c r="C98" s="130"/>
      <c r="D98" s="235" t="s">
        <v>124</v>
      </c>
      <c r="E98" s="254"/>
      <c r="F98" s="254"/>
      <c r="G98" s="254"/>
      <c r="H98" s="254"/>
      <c r="I98" s="130"/>
      <c r="J98" s="130"/>
      <c r="K98" s="130"/>
      <c r="L98" s="130"/>
      <c r="M98" s="130"/>
      <c r="N98" s="233">
        <f>ROUND(N88*T98,2)</f>
        <v>0</v>
      </c>
      <c r="O98" s="254"/>
      <c r="P98" s="254"/>
      <c r="Q98" s="254"/>
      <c r="R98" s="131"/>
      <c r="S98" s="130"/>
      <c r="T98" s="132"/>
      <c r="U98" s="133" t="s">
        <v>43</v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5" t="s">
        <v>122</v>
      </c>
      <c r="AZ98" s="134"/>
      <c r="BA98" s="134"/>
      <c r="BB98" s="134"/>
      <c r="BC98" s="134"/>
      <c r="BD98" s="134"/>
      <c r="BE98" s="136">
        <f t="shared" si="0"/>
        <v>0</v>
      </c>
      <c r="BF98" s="136">
        <f t="shared" si="1"/>
        <v>0</v>
      </c>
      <c r="BG98" s="136">
        <f t="shared" si="2"/>
        <v>0</v>
      </c>
      <c r="BH98" s="136">
        <f t="shared" si="3"/>
        <v>0</v>
      </c>
      <c r="BI98" s="136">
        <f t="shared" si="4"/>
        <v>0</v>
      </c>
      <c r="BJ98" s="135" t="s">
        <v>22</v>
      </c>
      <c r="BK98" s="134"/>
      <c r="BL98" s="134"/>
      <c r="BM98" s="134"/>
    </row>
    <row r="99" spans="2:65" s="1" customFormat="1" ht="18" customHeight="1">
      <c r="B99" s="129"/>
      <c r="C99" s="130"/>
      <c r="D99" s="235" t="s">
        <v>125</v>
      </c>
      <c r="E99" s="254"/>
      <c r="F99" s="254"/>
      <c r="G99" s="254"/>
      <c r="H99" s="254"/>
      <c r="I99" s="130"/>
      <c r="J99" s="130"/>
      <c r="K99" s="130"/>
      <c r="L99" s="130"/>
      <c r="M99" s="130"/>
      <c r="N99" s="233">
        <f>ROUND(N88*T99,2)</f>
        <v>0</v>
      </c>
      <c r="O99" s="254"/>
      <c r="P99" s="254"/>
      <c r="Q99" s="254"/>
      <c r="R99" s="131"/>
      <c r="S99" s="130"/>
      <c r="T99" s="132"/>
      <c r="U99" s="133" t="s">
        <v>43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5" t="s">
        <v>122</v>
      </c>
      <c r="AZ99" s="134"/>
      <c r="BA99" s="134"/>
      <c r="BB99" s="134"/>
      <c r="BC99" s="134"/>
      <c r="BD99" s="134"/>
      <c r="BE99" s="136">
        <f t="shared" si="0"/>
        <v>0</v>
      </c>
      <c r="BF99" s="136">
        <f t="shared" si="1"/>
        <v>0</v>
      </c>
      <c r="BG99" s="136">
        <f t="shared" si="2"/>
        <v>0</v>
      </c>
      <c r="BH99" s="136">
        <f t="shared" si="3"/>
        <v>0</v>
      </c>
      <c r="BI99" s="136">
        <f t="shared" si="4"/>
        <v>0</v>
      </c>
      <c r="BJ99" s="135" t="s">
        <v>22</v>
      </c>
      <c r="BK99" s="134"/>
      <c r="BL99" s="134"/>
      <c r="BM99" s="134"/>
    </row>
    <row r="100" spans="2:65" s="1" customFormat="1" ht="18" customHeight="1">
      <c r="B100" s="129"/>
      <c r="C100" s="130"/>
      <c r="D100" s="235" t="s">
        <v>126</v>
      </c>
      <c r="E100" s="254"/>
      <c r="F100" s="254"/>
      <c r="G100" s="254"/>
      <c r="H100" s="254"/>
      <c r="I100" s="130"/>
      <c r="J100" s="130"/>
      <c r="K100" s="130"/>
      <c r="L100" s="130"/>
      <c r="M100" s="130"/>
      <c r="N100" s="233">
        <f>ROUND(N88*T100,2)</f>
        <v>0</v>
      </c>
      <c r="O100" s="254"/>
      <c r="P100" s="254"/>
      <c r="Q100" s="254"/>
      <c r="R100" s="131"/>
      <c r="S100" s="130"/>
      <c r="T100" s="132"/>
      <c r="U100" s="133" t="s">
        <v>43</v>
      </c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5" t="s">
        <v>122</v>
      </c>
      <c r="AZ100" s="134"/>
      <c r="BA100" s="134"/>
      <c r="BB100" s="134"/>
      <c r="BC100" s="134"/>
      <c r="BD100" s="134"/>
      <c r="BE100" s="136">
        <f t="shared" si="0"/>
        <v>0</v>
      </c>
      <c r="BF100" s="136">
        <f t="shared" si="1"/>
        <v>0</v>
      </c>
      <c r="BG100" s="136">
        <f t="shared" si="2"/>
        <v>0</v>
      </c>
      <c r="BH100" s="136">
        <f t="shared" si="3"/>
        <v>0</v>
      </c>
      <c r="BI100" s="136">
        <f t="shared" si="4"/>
        <v>0</v>
      </c>
      <c r="BJ100" s="135" t="s">
        <v>22</v>
      </c>
      <c r="BK100" s="134"/>
      <c r="BL100" s="134"/>
      <c r="BM100" s="134"/>
    </row>
    <row r="101" spans="2:65" s="1" customFormat="1" ht="18" customHeight="1">
      <c r="B101" s="129"/>
      <c r="C101" s="130"/>
      <c r="D101" s="137" t="s">
        <v>127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233">
        <f>ROUND(N88*T101,2)</f>
        <v>0</v>
      </c>
      <c r="O101" s="254"/>
      <c r="P101" s="254"/>
      <c r="Q101" s="254"/>
      <c r="R101" s="131"/>
      <c r="S101" s="130"/>
      <c r="T101" s="138"/>
      <c r="U101" s="139" t="s">
        <v>43</v>
      </c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5" t="s">
        <v>128</v>
      </c>
      <c r="AZ101" s="134"/>
      <c r="BA101" s="134"/>
      <c r="BB101" s="134"/>
      <c r="BC101" s="134"/>
      <c r="BD101" s="134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22</v>
      </c>
      <c r="BK101" s="134"/>
      <c r="BL101" s="134"/>
      <c r="BM101" s="134"/>
    </row>
    <row r="102" spans="2:18" s="1" customFormat="1" ht="12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r="103" spans="2:18" s="1" customFormat="1" ht="29.25" customHeight="1">
      <c r="B103" s="33"/>
      <c r="C103" s="111" t="s">
        <v>103</v>
      </c>
      <c r="D103" s="112"/>
      <c r="E103" s="112"/>
      <c r="F103" s="112"/>
      <c r="G103" s="112"/>
      <c r="H103" s="112"/>
      <c r="I103" s="112"/>
      <c r="J103" s="112"/>
      <c r="K103" s="112"/>
      <c r="L103" s="238">
        <f>ROUND(SUM(N88+N95),2)</f>
        <v>0</v>
      </c>
      <c r="M103" s="248"/>
      <c r="N103" s="248"/>
      <c r="O103" s="248"/>
      <c r="P103" s="248"/>
      <c r="Q103" s="248"/>
      <c r="R103" s="35"/>
    </row>
    <row r="104" spans="2:18" s="1" customFormat="1" ht="6.9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</row>
    <row r="108" spans="2:18" s="1" customFormat="1" ht="6.9" customHeight="1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2"/>
    </row>
    <row r="109" spans="2:18" s="1" customFormat="1" ht="36.9" customHeight="1">
      <c r="B109" s="33"/>
      <c r="C109" s="200" t="s">
        <v>129</v>
      </c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35"/>
    </row>
    <row r="110" spans="2:18" s="1" customFormat="1" ht="6.9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1" customFormat="1" ht="30" customHeight="1">
      <c r="B111" s="33"/>
      <c r="C111" s="28" t="s">
        <v>17</v>
      </c>
      <c r="D111" s="34"/>
      <c r="E111" s="34"/>
      <c r="F111" s="240" t="str">
        <f>F6</f>
        <v>Most ev.č. 0267-1 Červený Újezd</v>
      </c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34"/>
      <c r="R111" s="35"/>
    </row>
    <row r="112" spans="2:18" s="1" customFormat="1" ht="36.9" customHeight="1">
      <c r="B112" s="33"/>
      <c r="C112" s="67" t="s">
        <v>107</v>
      </c>
      <c r="D112" s="34"/>
      <c r="E112" s="34"/>
      <c r="F112" s="220" t="str">
        <f>F7</f>
        <v>SO 001 - Smluvní požadavky objednatele</v>
      </c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34"/>
      <c r="R112" s="35"/>
    </row>
    <row r="113" spans="2:18" s="1" customFormat="1" ht="6.9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8" customHeight="1">
      <c r="B114" s="33"/>
      <c r="C114" s="28" t="s">
        <v>23</v>
      </c>
      <c r="D114" s="34"/>
      <c r="E114" s="34"/>
      <c r="F114" s="26" t="str">
        <f>F9</f>
        <v xml:space="preserve"> </v>
      </c>
      <c r="G114" s="34"/>
      <c r="H114" s="34"/>
      <c r="I114" s="34"/>
      <c r="J114" s="34"/>
      <c r="K114" s="28" t="s">
        <v>25</v>
      </c>
      <c r="L114" s="34"/>
      <c r="M114" s="246" t="str">
        <f>IF(O9="","",O9)</f>
        <v>22.11.2016</v>
      </c>
      <c r="N114" s="219"/>
      <c r="O114" s="219"/>
      <c r="P114" s="219"/>
      <c r="Q114" s="34"/>
      <c r="R114" s="35"/>
    </row>
    <row r="115" spans="2:18" s="1" customFormat="1" ht="6.9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18" s="1" customFormat="1" ht="13.2">
      <c r="B116" s="33"/>
      <c r="C116" s="28" t="s">
        <v>29</v>
      </c>
      <c r="D116" s="34"/>
      <c r="E116" s="34"/>
      <c r="F116" s="26" t="str">
        <f>E12</f>
        <v xml:space="preserve"> </v>
      </c>
      <c r="G116" s="34"/>
      <c r="H116" s="34"/>
      <c r="I116" s="34"/>
      <c r="J116" s="34"/>
      <c r="K116" s="28" t="s">
        <v>34</v>
      </c>
      <c r="L116" s="34"/>
      <c r="M116" s="205" t="str">
        <f>E18</f>
        <v xml:space="preserve"> </v>
      </c>
      <c r="N116" s="219"/>
      <c r="O116" s="219"/>
      <c r="P116" s="219"/>
      <c r="Q116" s="219"/>
      <c r="R116" s="35"/>
    </row>
    <row r="117" spans="2:18" s="1" customFormat="1" ht="14.4" customHeight="1">
      <c r="B117" s="33"/>
      <c r="C117" s="28" t="s">
        <v>32</v>
      </c>
      <c r="D117" s="34"/>
      <c r="E117" s="34"/>
      <c r="F117" s="26" t="str">
        <f>IF(E15="","",E15)</f>
        <v xml:space="preserve"> </v>
      </c>
      <c r="G117" s="34"/>
      <c r="H117" s="34"/>
      <c r="I117" s="34"/>
      <c r="J117" s="34"/>
      <c r="K117" s="28" t="s">
        <v>36</v>
      </c>
      <c r="L117" s="34"/>
      <c r="M117" s="205" t="str">
        <f>E21</f>
        <v xml:space="preserve"> </v>
      </c>
      <c r="N117" s="219"/>
      <c r="O117" s="219"/>
      <c r="P117" s="219"/>
      <c r="Q117" s="219"/>
      <c r="R117" s="35"/>
    </row>
    <row r="118" spans="2:18" s="1" customFormat="1" ht="10.3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27" s="8" customFormat="1" ht="29.25" customHeight="1">
      <c r="B119" s="140"/>
      <c r="C119" s="141" t="s">
        <v>130</v>
      </c>
      <c r="D119" s="142" t="s">
        <v>131</v>
      </c>
      <c r="E119" s="142" t="s">
        <v>60</v>
      </c>
      <c r="F119" s="255" t="s">
        <v>132</v>
      </c>
      <c r="G119" s="256"/>
      <c r="H119" s="256"/>
      <c r="I119" s="256"/>
      <c r="J119" s="142" t="s">
        <v>133</v>
      </c>
      <c r="K119" s="142" t="s">
        <v>134</v>
      </c>
      <c r="L119" s="257" t="s">
        <v>135</v>
      </c>
      <c r="M119" s="256"/>
      <c r="N119" s="255" t="s">
        <v>112</v>
      </c>
      <c r="O119" s="256"/>
      <c r="P119" s="256"/>
      <c r="Q119" s="258"/>
      <c r="R119" s="143"/>
      <c r="T119" s="75" t="s">
        <v>136</v>
      </c>
      <c r="U119" s="76" t="s">
        <v>42</v>
      </c>
      <c r="V119" s="76" t="s">
        <v>137</v>
      </c>
      <c r="W119" s="76" t="s">
        <v>138</v>
      </c>
      <c r="X119" s="76" t="s">
        <v>139</v>
      </c>
      <c r="Y119" s="76" t="s">
        <v>140</v>
      </c>
      <c r="Z119" s="76" t="s">
        <v>141</v>
      </c>
      <c r="AA119" s="77" t="s">
        <v>142</v>
      </c>
    </row>
    <row r="120" spans="2:63" s="1" customFormat="1" ht="29.25" customHeight="1">
      <c r="B120" s="33"/>
      <c r="C120" s="79" t="s">
        <v>109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68">
        <f>BK120</f>
        <v>0</v>
      </c>
      <c r="O120" s="269"/>
      <c r="P120" s="269"/>
      <c r="Q120" s="269"/>
      <c r="R120" s="35"/>
      <c r="T120" s="78"/>
      <c r="U120" s="49"/>
      <c r="V120" s="49"/>
      <c r="W120" s="144">
        <f>W121+W132+W136</f>
        <v>0</v>
      </c>
      <c r="X120" s="49"/>
      <c r="Y120" s="144">
        <f>Y121+Y132+Y136</f>
        <v>0</v>
      </c>
      <c r="Z120" s="49"/>
      <c r="AA120" s="145">
        <f>AA121+AA132+AA136</f>
        <v>0</v>
      </c>
      <c r="AT120" s="16" t="s">
        <v>77</v>
      </c>
      <c r="AU120" s="16" t="s">
        <v>114</v>
      </c>
      <c r="BK120" s="146">
        <f>BK121+BK132+BK136</f>
        <v>0</v>
      </c>
    </row>
    <row r="121" spans="2:63" s="9" customFormat="1" ht="37.35" customHeight="1">
      <c r="B121" s="147"/>
      <c r="C121" s="148"/>
      <c r="D121" s="149" t="s">
        <v>115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252">
        <f>BK121</f>
        <v>0</v>
      </c>
      <c r="O121" s="249"/>
      <c r="P121" s="249"/>
      <c r="Q121" s="249"/>
      <c r="R121" s="150"/>
      <c r="T121" s="151"/>
      <c r="U121" s="148"/>
      <c r="V121" s="148"/>
      <c r="W121" s="152">
        <f>W122</f>
        <v>0</v>
      </c>
      <c r="X121" s="148"/>
      <c r="Y121" s="152">
        <f>Y122</f>
        <v>0</v>
      </c>
      <c r="Z121" s="148"/>
      <c r="AA121" s="153">
        <f>AA122</f>
        <v>0</v>
      </c>
      <c r="AR121" s="154" t="s">
        <v>22</v>
      </c>
      <c r="AT121" s="155" t="s">
        <v>77</v>
      </c>
      <c r="AU121" s="155" t="s">
        <v>78</v>
      </c>
      <c r="AY121" s="154" t="s">
        <v>143</v>
      </c>
      <c r="BK121" s="156">
        <f>BK122</f>
        <v>0</v>
      </c>
    </row>
    <row r="122" spans="2:63" s="9" customFormat="1" ht="19.95" customHeight="1">
      <c r="B122" s="147"/>
      <c r="C122" s="148"/>
      <c r="D122" s="157" t="s">
        <v>116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270">
        <f>BK122</f>
        <v>0</v>
      </c>
      <c r="O122" s="271"/>
      <c r="P122" s="271"/>
      <c r="Q122" s="271"/>
      <c r="R122" s="150"/>
      <c r="T122" s="151"/>
      <c r="U122" s="148"/>
      <c r="V122" s="148"/>
      <c r="W122" s="152">
        <f>SUM(W123:W131)</f>
        <v>0</v>
      </c>
      <c r="X122" s="148"/>
      <c r="Y122" s="152">
        <f>SUM(Y123:Y131)</f>
        <v>0</v>
      </c>
      <c r="Z122" s="148"/>
      <c r="AA122" s="153">
        <f>SUM(AA123:AA131)</f>
        <v>0</v>
      </c>
      <c r="AR122" s="154" t="s">
        <v>22</v>
      </c>
      <c r="AT122" s="155" t="s">
        <v>77</v>
      </c>
      <c r="AU122" s="155" t="s">
        <v>22</v>
      </c>
      <c r="AY122" s="154" t="s">
        <v>143</v>
      </c>
      <c r="BK122" s="156">
        <f>SUM(BK123:BK131)</f>
        <v>0</v>
      </c>
    </row>
    <row r="123" spans="2:65" s="1" customFormat="1" ht="31.5" customHeight="1">
      <c r="B123" s="129"/>
      <c r="C123" s="158" t="s">
        <v>22</v>
      </c>
      <c r="D123" s="158" t="s">
        <v>144</v>
      </c>
      <c r="E123" s="159" t="s">
        <v>145</v>
      </c>
      <c r="F123" s="259" t="s">
        <v>146</v>
      </c>
      <c r="G123" s="260"/>
      <c r="H123" s="260"/>
      <c r="I123" s="260"/>
      <c r="J123" s="160" t="s">
        <v>147</v>
      </c>
      <c r="K123" s="161">
        <v>1</v>
      </c>
      <c r="L123" s="261">
        <v>0</v>
      </c>
      <c r="M123" s="260"/>
      <c r="N123" s="262">
        <f aca="true" t="shared" si="5" ref="N123:N130">ROUND(L123*K123,2)</f>
        <v>0</v>
      </c>
      <c r="O123" s="260"/>
      <c r="P123" s="260"/>
      <c r="Q123" s="260"/>
      <c r="R123" s="131"/>
      <c r="T123" s="162" t="s">
        <v>3</v>
      </c>
      <c r="U123" s="42" t="s">
        <v>43</v>
      </c>
      <c r="V123" s="34"/>
      <c r="W123" s="163">
        <f aca="true" t="shared" si="6" ref="W123:W130">V123*K123</f>
        <v>0</v>
      </c>
      <c r="X123" s="163">
        <v>0</v>
      </c>
      <c r="Y123" s="163">
        <f aca="true" t="shared" si="7" ref="Y123:Y130">X123*K123</f>
        <v>0</v>
      </c>
      <c r="Z123" s="163">
        <v>0</v>
      </c>
      <c r="AA123" s="164">
        <f aca="true" t="shared" si="8" ref="AA123:AA130">Z123*K123</f>
        <v>0</v>
      </c>
      <c r="AR123" s="16" t="s">
        <v>148</v>
      </c>
      <c r="AT123" s="16" t="s">
        <v>144</v>
      </c>
      <c r="AU123" s="16" t="s">
        <v>105</v>
      </c>
      <c r="AY123" s="16" t="s">
        <v>143</v>
      </c>
      <c r="BE123" s="104">
        <f aca="true" t="shared" si="9" ref="BE123:BE130">IF(U123="základní",N123,0)</f>
        <v>0</v>
      </c>
      <c r="BF123" s="104">
        <f aca="true" t="shared" si="10" ref="BF123:BF130">IF(U123="snížená",N123,0)</f>
        <v>0</v>
      </c>
      <c r="BG123" s="104">
        <f aca="true" t="shared" si="11" ref="BG123:BG130">IF(U123="zákl. přenesená",N123,0)</f>
        <v>0</v>
      </c>
      <c r="BH123" s="104">
        <f aca="true" t="shared" si="12" ref="BH123:BH130">IF(U123="sníž. přenesená",N123,0)</f>
        <v>0</v>
      </c>
      <c r="BI123" s="104">
        <f aca="true" t="shared" si="13" ref="BI123:BI130">IF(U123="nulová",N123,0)</f>
        <v>0</v>
      </c>
      <c r="BJ123" s="16" t="s">
        <v>22</v>
      </c>
      <c r="BK123" s="104">
        <f aca="true" t="shared" si="14" ref="BK123:BK130">ROUND(L123*K123,2)</f>
        <v>0</v>
      </c>
      <c r="BL123" s="16" t="s">
        <v>148</v>
      </c>
      <c r="BM123" s="16" t="s">
        <v>149</v>
      </c>
    </row>
    <row r="124" spans="2:65" s="1" customFormat="1" ht="31.5" customHeight="1">
      <c r="B124" s="129"/>
      <c r="C124" s="158" t="s">
        <v>105</v>
      </c>
      <c r="D124" s="158" t="s">
        <v>144</v>
      </c>
      <c r="E124" s="159" t="s">
        <v>150</v>
      </c>
      <c r="F124" s="259" t="s">
        <v>151</v>
      </c>
      <c r="G124" s="260"/>
      <c r="H124" s="260"/>
      <c r="I124" s="260"/>
      <c r="J124" s="160" t="s">
        <v>147</v>
      </c>
      <c r="K124" s="161">
        <v>1</v>
      </c>
      <c r="L124" s="261">
        <v>0</v>
      </c>
      <c r="M124" s="260"/>
      <c r="N124" s="262">
        <f t="shared" si="5"/>
        <v>0</v>
      </c>
      <c r="O124" s="260"/>
      <c r="P124" s="260"/>
      <c r="Q124" s="260"/>
      <c r="R124" s="131"/>
      <c r="T124" s="162" t="s">
        <v>3</v>
      </c>
      <c r="U124" s="42" t="s">
        <v>43</v>
      </c>
      <c r="V124" s="34"/>
      <c r="W124" s="163">
        <f t="shared" si="6"/>
        <v>0</v>
      </c>
      <c r="X124" s="163">
        <v>0</v>
      </c>
      <c r="Y124" s="163">
        <f t="shared" si="7"/>
        <v>0</v>
      </c>
      <c r="Z124" s="163">
        <v>0</v>
      </c>
      <c r="AA124" s="164">
        <f t="shared" si="8"/>
        <v>0</v>
      </c>
      <c r="AR124" s="16" t="s">
        <v>148</v>
      </c>
      <c r="AT124" s="16" t="s">
        <v>144</v>
      </c>
      <c r="AU124" s="16" t="s">
        <v>105</v>
      </c>
      <c r="AY124" s="16" t="s">
        <v>143</v>
      </c>
      <c r="BE124" s="104">
        <f t="shared" si="9"/>
        <v>0</v>
      </c>
      <c r="BF124" s="104">
        <f t="shared" si="10"/>
        <v>0</v>
      </c>
      <c r="BG124" s="104">
        <f t="shared" si="11"/>
        <v>0</v>
      </c>
      <c r="BH124" s="104">
        <f t="shared" si="12"/>
        <v>0</v>
      </c>
      <c r="BI124" s="104">
        <f t="shared" si="13"/>
        <v>0</v>
      </c>
      <c r="BJ124" s="16" t="s">
        <v>22</v>
      </c>
      <c r="BK124" s="104">
        <f t="shared" si="14"/>
        <v>0</v>
      </c>
      <c r="BL124" s="16" t="s">
        <v>148</v>
      </c>
      <c r="BM124" s="16" t="s">
        <v>152</v>
      </c>
    </row>
    <row r="125" spans="2:65" s="1" customFormat="1" ht="22.5" customHeight="1">
      <c r="B125" s="129"/>
      <c r="C125" s="158" t="s">
        <v>153</v>
      </c>
      <c r="D125" s="158" t="s">
        <v>144</v>
      </c>
      <c r="E125" s="159" t="s">
        <v>154</v>
      </c>
      <c r="F125" s="259" t="s">
        <v>155</v>
      </c>
      <c r="G125" s="260"/>
      <c r="H125" s="260"/>
      <c r="I125" s="260"/>
      <c r="J125" s="160" t="s">
        <v>147</v>
      </c>
      <c r="K125" s="161">
        <v>1</v>
      </c>
      <c r="L125" s="261">
        <v>0</v>
      </c>
      <c r="M125" s="260"/>
      <c r="N125" s="262">
        <f t="shared" si="5"/>
        <v>0</v>
      </c>
      <c r="O125" s="260"/>
      <c r="P125" s="260"/>
      <c r="Q125" s="260"/>
      <c r="R125" s="131"/>
      <c r="T125" s="162" t="s">
        <v>3</v>
      </c>
      <c r="U125" s="42" t="s">
        <v>43</v>
      </c>
      <c r="V125" s="34"/>
      <c r="W125" s="163">
        <f t="shared" si="6"/>
        <v>0</v>
      </c>
      <c r="X125" s="163">
        <v>0</v>
      </c>
      <c r="Y125" s="163">
        <f t="shared" si="7"/>
        <v>0</v>
      </c>
      <c r="Z125" s="163">
        <v>0</v>
      </c>
      <c r="AA125" s="164">
        <f t="shared" si="8"/>
        <v>0</v>
      </c>
      <c r="AR125" s="16" t="s">
        <v>148</v>
      </c>
      <c r="AT125" s="16" t="s">
        <v>144</v>
      </c>
      <c r="AU125" s="16" t="s">
        <v>105</v>
      </c>
      <c r="AY125" s="16" t="s">
        <v>143</v>
      </c>
      <c r="BE125" s="104">
        <f t="shared" si="9"/>
        <v>0</v>
      </c>
      <c r="BF125" s="104">
        <f t="shared" si="10"/>
        <v>0</v>
      </c>
      <c r="BG125" s="104">
        <f t="shared" si="11"/>
        <v>0</v>
      </c>
      <c r="BH125" s="104">
        <f t="shared" si="12"/>
        <v>0</v>
      </c>
      <c r="BI125" s="104">
        <f t="shared" si="13"/>
        <v>0</v>
      </c>
      <c r="BJ125" s="16" t="s">
        <v>22</v>
      </c>
      <c r="BK125" s="104">
        <f t="shared" si="14"/>
        <v>0</v>
      </c>
      <c r="BL125" s="16" t="s">
        <v>148</v>
      </c>
      <c r="BM125" s="16" t="s">
        <v>156</v>
      </c>
    </row>
    <row r="126" spans="2:65" s="1" customFormat="1" ht="22.5" customHeight="1">
      <c r="B126" s="129"/>
      <c r="C126" s="158" t="s">
        <v>148</v>
      </c>
      <c r="D126" s="158" t="s">
        <v>144</v>
      </c>
      <c r="E126" s="159" t="s">
        <v>157</v>
      </c>
      <c r="F126" s="259" t="s">
        <v>158</v>
      </c>
      <c r="G126" s="260"/>
      <c r="H126" s="260"/>
      <c r="I126" s="260"/>
      <c r="J126" s="160" t="s">
        <v>147</v>
      </c>
      <c r="K126" s="161">
        <v>1</v>
      </c>
      <c r="L126" s="261">
        <v>0</v>
      </c>
      <c r="M126" s="260"/>
      <c r="N126" s="262">
        <f t="shared" si="5"/>
        <v>0</v>
      </c>
      <c r="O126" s="260"/>
      <c r="P126" s="260"/>
      <c r="Q126" s="260"/>
      <c r="R126" s="131"/>
      <c r="T126" s="162" t="s">
        <v>3</v>
      </c>
      <c r="U126" s="42" t="s">
        <v>43</v>
      </c>
      <c r="V126" s="34"/>
      <c r="W126" s="163">
        <f t="shared" si="6"/>
        <v>0</v>
      </c>
      <c r="X126" s="163">
        <v>0</v>
      </c>
      <c r="Y126" s="163">
        <f t="shared" si="7"/>
        <v>0</v>
      </c>
      <c r="Z126" s="163">
        <v>0</v>
      </c>
      <c r="AA126" s="164">
        <f t="shared" si="8"/>
        <v>0</v>
      </c>
      <c r="AR126" s="16" t="s">
        <v>148</v>
      </c>
      <c r="AT126" s="16" t="s">
        <v>144</v>
      </c>
      <c r="AU126" s="16" t="s">
        <v>105</v>
      </c>
      <c r="AY126" s="16" t="s">
        <v>143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22</v>
      </c>
      <c r="BK126" s="104">
        <f t="shared" si="14"/>
        <v>0</v>
      </c>
      <c r="BL126" s="16" t="s">
        <v>148</v>
      </c>
      <c r="BM126" s="16" t="s">
        <v>159</v>
      </c>
    </row>
    <row r="127" spans="2:65" s="1" customFormat="1" ht="22.5" customHeight="1">
      <c r="B127" s="129"/>
      <c r="C127" s="158" t="s">
        <v>160</v>
      </c>
      <c r="D127" s="158" t="s">
        <v>144</v>
      </c>
      <c r="E127" s="159" t="s">
        <v>161</v>
      </c>
      <c r="F127" s="259" t="s">
        <v>162</v>
      </c>
      <c r="G127" s="260"/>
      <c r="H127" s="260"/>
      <c r="I127" s="260"/>
      <c r="J127" s="160" t="s">
        <v>163</v>
      </c>
      <c r="K127" s="161">
        <v>1</v>
      </c>
      <c r="L127" s="261">
        <v>0</v>
      </c>
      <c r="M127" s="260"/>
      <c r="N127" s="262">
        <f t="shared" si="5"/>
        <v>0</v>
      </c>
      <c r="O127" s="260"/>
      <c r="P127" s="260"/>
      <c r="Q127" s="260"/>
      <c r="R127" s="131"/>
      <c r="T127" s="162" t="s">
        <v>3</v>
      </c>
      <c r="U127" s="42" t="s">
        <v>43</v>
      </c>
      <c r="V127" s="34"/>
      <c r="W127" s="163">
        <f t="shared" si="6"/>
        <v>0</v>
      </c>
      <c r="X127" s="163">
        <v>0</v>
      </c>
      <c r="Y127" s="163">
        <f t="shared" si="7"/>
        <v>0</v>
      </c>
      <c r="Z127" s="163">
        <v>0</v>
      </c>
      <c r="AA127" s="164">
        <f t="shared" si="8"/>
        <v>0</v>
      </c>
      <c r="AR127" s="16" t="s">
        <v>148</v>
      </c>
      <c r="AT127" s="16" t="s">
        <v>144</v>
      </c>
      <c r="AU127" s="16" t="s">
        <v>105</v>
      </c>
      <c r="AY127" s="16" t="s">
        <v>143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22</v>
      </c>
      <c r="BK127" s="104">
        <f t="shared" si="14"/>
        <v>0</v>
      </c>
      <c r="BL127" s="16" t="s">
        <v>148</v>
      </c>
      <c r="BM127" s="16" t="s">
        <v>164</v>
      </c>
    </row>
    <row r="128" spans="2:65" s="1" customFormat="1" ht="31.5" customHeight="1">
      <c r="B128" s="129"/>
      <c r="C128" s="158" t="s">
        <v>149</v>
      </c>
      <c r="D128" s="158" t="s">
        <v>144</v>
      </c>
      <c r="E128" s="159" t="s">
        <v>165</v>
      </c>
      <c r="F128" s="259" t="s">
        <v>166</v>
      </c>
      <c r="G128" s="260"/>
      <c r="H128" s="260"/>
      <c r="I128" s="260"/>
      <c r="J128" s="160" t="s">
        <v>147</v>
      </c>
      <c r="K128" s="161">
        <v>1</v>
      </c>
      <c r="L128" s="261">
        <v>0</v>
      </c>
      <c r="M128" s="260"/>
      <c r="N128" s="262">
        <f t="shared" si="5"/>
        <v>0</v>
      </c>
      <c r="O128" s="260"/>
      <c r="P128" s="260"/>
      <c r="Q128" s="260"/>
      <c r="R128" s="131"/>
      <c r="T128" s="162" t="s">
        <v>3</v>
      </c>
      <c r="U128" s="42" t="s">
        <v>43</v>
      </c>
      <c r="V128" s="34"/>
      <c r="W128" s="163">
        <f t="shared" si="6"/>
        <v>0</v>
      </c>
      <c r="X128" s="163">
        <v>0</v>
      </c>
      <c r="Y128" s="163">
        <f t="shared" si="7"/>
        <v>0</v>
      </c>
      <c r="Z128" s="163">
        <v>0</v>
      </c>
      <c r="AA128" s="164">
        <f t="shared" si="8"/>
        <v>0</v>
      </c>
      <c r="AR128" s="16" t="s">
        <v>148</v>
      </c>
      <c r="AT128" s="16" t="s">
        <v>144</v>
      </c>
      <c r="AU128" s="16" t="s">
        <v>105</v>
      </c>
      <c r="AY128" s="16" t="s">
        <v>143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22</v>
      </c>
      <c r="BK128" s="104">
        <f t="shared" si="14"/>
        <v>0</v>
      </c>
      <c r="BL128" s="16" t="s">
        <v>148</v>
      </c>
      <c r="BM128" s="16" t="s">
        <v>27</v>
      </c>
    </row>
    <row r="129" spans="2:65" s="1" customFormat="1" ht="22.5" customHeight="1">
      <c r="B129" s="129"/>
      <c r="C129" s="158" t="s">
        <v>152</v>
      </c>
      <c r="D129" s="158" t="s">
        <v>144</v>
      </c>
      <c r="E129" s="159" t="s">
        <v>167</v>
      </c>
      <c r="F129" s="259" t="s">
        <v>168</v>
      </c>
      <c r="G129" s="260"/>
      <c r="H129" s="260"/>
      <c r="I129" s="260"/>
      <c r="J129" s="160" t="s">
        <v>147</v>
      </c>
      <c r="K129" s="161">
        <v>1</v>
      </c>
      <c r="L129" s="261">
        <v>0</v>
      </c>
      <c r="M129" s="260"/>
      <c r="N129" s="262">
        <f t="shared" si="5"/>
        <v>0</v>
      </c>
      <c r="O129" s="260"/>
      <c r="P129" s="260"/>
      <c r="Q129" s="260"/>
      <c r="R129" s="131"/>
      <c r="T129" s="162" t="s">
        <v>3</v>
      </c>
      <c r="U129" s="42" t="s">
        <v>43</v>
      </c>
      <c r="V129" s="34"/>
      <c r="W129" s="163">
        <f t="shared" si="6"/>
        <v>0</v>
      </c>
      <c r="X129" s="163">
        <v>0</v>
      </c>
      <c r="Y129" s="163">
        <f t="shared" si="7"/>
        <v>0</v>
      </c>
      <c r="Z129" s="163">
        <v>0</v>
      </c>
      <c r="AA129" s="164">
        <f t="shared" si="8"/>
        <v>0</v>
      </c>
      <c r="AR129" s="16" t="s">
        <v>148</v>
      </c>
      <c r="AT129" s="16" t="s">
        <v>144</v>
      </c>
      <c r="AU129" s="16" t="s">
        <v>105</v>
      </c>
      <c r="AY129" s="16" t="s">
        <v>143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6" t="s">
        <v>22</v>
      </c>
      <c r="BK129" s="104">
        <f t="shared" si="14"/>
        <v>0</v>
      </c>
      <c r="BL129" s="16" t="s">
        <v>148</v>
      </c>
      <c r="BM129" s="16" t="s">
        <v>169</v>
      </c>
    </row>
    <row r="130" spans="2:65" s="1" customFormat="1" ht="22.5" customHeight="1">
      <c r="B130" s="129"/>
      <c r="C130" s="158" t="s">
        <v>164</v>
      </c>
      <c r="D130" s="158" t="s">
        <v>144</v>
      </c>
      <c r="E130" s="159" t="s">
        <v>170</v>
      </c>
      <c r="F130" s="259" t="s">
        <v>171</v>
      </c>
      <c r="G130" s="260"/>
      <c r="H130" s="260"/>
      <c r="I130" s="260"/>
      <c r="J130" s="160" t="s">
        <v>163</v>
      </c>
      <c r="K130" s="161">
        <v>1</v>
      </c>
      <c r="L130" s="261">
        <v>0</v>
      </c>
      <c r="M130" s="260"/>
      <c r="N130" s="262">
        <f t="shared" si="5"/>
        <v>0</v>
      </c>
      <c r="O130" s="260"/>
      <c r="P130" s="260"/>
      <c r="Q130" s="260"/>
      <c r="R130" s="131"/>
      <c r="T130" s="162" t="s">
        <v>3</v>
      </c>
      <c r="U130" s="42" t="s">
        <v>43</v>
      </c>
      <c r="V130" s="34"/>
      <c r="W130" s="163">
        <f t="shared" si="6"/>
        <v>0</v>
      </c>
      <c r="X130" s="163">
        <v>0</v>
      </c>
      <c r="Y130" s="163">
        <f t="shared" si="7"/>
        <v>0</v>
      </c>
      <c r="Z130" s="163">
        <v>0</v>
      </c>
      <c r="AA130" s="164">
        <f t="shared" si="8"/>
        <v>0</v>
      </c>
      <c r="AR130" s="16" t="s">
        <v>148</v>
      </c>
      <c r="AT130" s="16" t="s">
        <v>144</v>
      </c>
      <c r="AU130" s="16" t="s">
        <v>105</v>
      </c>
      <c r="AY130" s="16" t="s">
        <v>143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6" t="s">
        <v>22</v>
      </c>
      <c r="BK130" s="104">
        <f t="shared" si="14"/>
        <v>0</v>
      </c>
      <c r="BL130" s="16" t="s">
        <v>148</v>
      </c>
      <c r="BM130" s="16" t="s">
        <v>172</v>
      </c>
    </row>
    <row r="131" spans="2:47" s="1" customFormat="1" ht="22.5" customHeight="1">
      <c r="B131" s="33"/>
      <c r="C131" s="34"/>
      <c r="D131" s="34"/>
      <c r="E131" s="34"/>
      <c r="F131" s="263" t="s">
        <v>173</v>
      </c>
      <c r="G131" s="219"/>
      <c r="H131" s="219"/>
      <c r="I131" s="219"/>
      <c r="J131" s="34"/>
      <c r="K131" s="34"/>
      <c r="L131" s="34"/>
      <c r="M131" s="34"/>
      <c r="N131" s="34"/>
      <c r="O131" s="34"/>
      <c r="P131" s="34"/>
      <c r="Q131" s="34"/>
      <c r="R131" s="35"/>
      <c r="T131" s="72"/>
      <c r="U131" s="34"/>
      <c r="V131" s="34"/>
      <c r="W131" s="34"/>
      <c r="X131" s="34"/>
      <c r="Y131" s="34"/>
      <c r="Z131" s="34"/>
      <c r="AA131" s="73"/>
      <c r="AT131" s="16" t="s">
        <v>174</v>
      </c>
      <c r="AU131" s="16" t="s">
        <v>105</v>
      </c>
    </row>
    <row r="132" spans="2:63" s="9" customFormat="1" ht="37.35" customHeight="1">
      <c r="B132" s="147"/>
      <c r="C132" s="148"/>
      <c r="D132" s="149" t="s">
        <v>117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252">
        <f>BK132</f>
        <v>0</v>
      </c>
      <c r="O132" s="249"/>
      <c r="P132" s="249"/>
      <c r="Q132" s="249"/>
      <c r="R132" s="150"/>
      <c r="T132" s="151"/>
      <c r="U132" s="148"/>
      <c r="V132" s="148"/>
      <c r="W132" s="152">
        <f>W133</f>
        <v>0</v>
      </c>
      <c r="X132" s="148"/>
      <c r="Y132" s="152">
        <f>Y133</f>
        <v>0</v>
      </c>
      <c r="Z132" s="148"/>
      <c r="AA132" s="153">
        <f>AA133</f>
        <v>0</v>
      </c>
      <c r="AR132" s="154" t="s">
        <v>160</v>
      </c>
      <c r="AT132" s="155" t="s">
        <v>77</v>
      </c>
      <c r="AU132" s="155" t="s">
        <v>78</v>
      </c>
      <c r="AY132" s="154" t="s">
        <v>143</v>
      </c>
      <c r="BK132" s="156">
        <f>BK133</f>
        <v>0</v>
      </c>
    </row>
    <row r="133" spans="2:63" s="9" customFormat="1" ht="19.95" customHeight="1">
      <c r="B133" s="147"/>
      <c r="C133" s="148"/>
      <c r="D133" s="157" t="s">
        <v>118</v>
      </c>
      <c r="E133" s="157"/>
      <c r="F133" s="157"/>
      <c r="G133" s="157"/>
      <c r="H133" s="157"/>
      <c r="I133" s="157"/>
      <c r="J133" s="157"/>
      <c r="K133" s="157"/>
      <c r="L133" s="157"/>
      <c r="M133" s="157"/>
      <c r="N133" s="270">
        <f>BK133</f>
        <v>0</v>
      </c>
      <c r="O133" s="271"/>
      <c r="P133" s="271"/>
      <c r="Q133" s="271"/>
      <c r="R133" s="150"/>
      <c r="T133" s="151"/>
      <c r="U133" s="148"/>
      <c r="V133" s="148"/>
      <c r="W133" s="152">
        <f>SUM(W134:W135)</f>
        <v>0</v>
      </c>
      <c r="X133" s="148"/>
      <c r="Y133" s="152">
        <f>SUM(Y134:Y135)</f>
        <v>0</v>
      </c>
      <c r="Z133" s="148"/>
      <c r="AA133" s="153">
        <f>SUM(AA134:AA135)</f>
        <v>0</v>
      </c>
      <c r="AR133" s="154" t="s">
        <v>160</v>
      </c>
      <c r="AT133" s="155" t="s">
        <v>77</v>
      </c>
      <c r="AU133" s="155" t="s">
        <v>22</v>
      </c>
      <c r="AY133" s="154" t="s">
        <v>143</v>
      </c>
      <c r="BK133" s="156">
        <f>SUM(BK134:BK135)</f>
        <v>0</v>
      </c>
    </row>
    <row r="134" spans="2:65" s="1" customFormat="1" ht="22.5" customHeight="1">
      <c r="B134" s="129"/>
      <c r="C134" s="158" t="s">
        <v>175</v>
      </c>
      <c r="D134" s="158" t="s">
        <v>144</v>
      </c>
      <c r="E134" s="159" t="s">
        <v>176</v>
      </c>
      <c r="F134" s="259" t="s">
        <v>121</v>
      </c>
      <c r="G134" s="260"/>
      <c r="H134" s="260"/>
      <c r="I134" s="260"/>
      <c r="J134" s="160" t="s">
        <v>177</v>
      </c>
      <c r="K134" s="161">
        <v>1</v>
      </c>
      <c r="L134" s="261">
        <v>0</v>
      </c>
      <c r="M134" s="260"/>
      <c r="N134" s="262">
        <f>ROUND(L134*K134,2)</f>
        <v>0</v>
      </c>
      <c r="O134" s="260"/>
      <c r="P134" s="260"/>
      <c r="Q134" s="260"/>
      <c r="R134" s="131"/>
      <c r="T134" s="162" t="s">
        <v>3</v>
      </c>
      <c r="U134" s="42" t="s">
        <v>43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</v>
      </c>
      <c r="AA134" s="164">
        <f>Z134*K134</f>
        <v>0</v>
      </c>
      <c r="AR134" s="16" t="s">
        <v>178</v>
      </c>
      <c r="AT134" s="16" t="s">
        <v>144</v>
      </c>
      <c r="AU134" s="16" t="s">
        <v>105</v>
      </c>
      <c r="AY134" s="16" t="s">
        <v>143</v>
      </c>
      <c r="BE134" s="104">
        <f>IF(U134="základní",N134,0)</f>
        <v>0</v>
      </c>
      <c r="BF134" s="104">
        <f>IF(U134="snížená",N134,0)</f>
        <v>0</v>
      </c>
      <c r="BG134" s="104">
        <f>IF(U134="zákl. přenesená",N134,0)</f>
        <v>0</v>
      </c>
      <c r="BH134" s="104">
        <f>IF(U134="sníž. přenesená",N134,0)</f>
        <v>0</v>
      </c>
      <c r="BI134" s="104">
        <f>IF(U134="nulová",N134,0)</f>
        <v>0</v>
      </c>
      <c r="BJ134" s="16" t="s">
        <v>22</v>
      </c>
      <c r="BK134" s="104">
        <f>ROUND(L134*K134,2)</f>
        <v>0</v>
      </c>
      <c r="BL134" s="16" t="s">
        <v>178</v>
      </c>
      <c r="BM134" s="16" t="s">
        <v>179</v>
      </c>
    </row>
    <row r="135" spans="2:47" s="1" customFormat="1" ht="30" customHeight="1">
      <c r="B135" s="33"/>
      <c r="C135" s="34"/>
      <c r="D135" s="34"/>
      <c r="E135" s="34"/>
      <c r="F135" s="263" t="s">
        <v>180</v>
      </c>
      <c r="G135" s="219"/>
      <c r="H135" s="219"/>
      <c r="I135" s="219"/>
      <c r="J135" s="34"/>
      <c r="K135" s="34"/>
      <c r="L135" s="34"/>
      <c r="M135" s="34"/>
      <c r="N135" s="34"/>
      <c r="O135" s="34"/>
      <c r="P135" s="34"/>
      <c r="Q135" s="34"/>
      <c r="R135" s="35"/>
      <c r="T135" s="72"/>
      <c r="U135" s="34"/>
      <c r="V135" s="34"/>
      <c r="W135" s="34"/>
      <c r="X135" s="34"/>
      <c r="Y135" s="34"/>
      <c r="Z135" s="34"/>
      <c r="AA135" s="73"/>
      <c r="AT135" s="16" t="s">
        <v>174</v>
      </c>
      <c r="AU135" s="16" t="s">
        <v>105</v>
      </c>
    </row>
    <row r="136" spans="2:63" s="1" customFormat="1" ht="49.95" customHeight="1">
      <c r="B136" s="33"/>
      <c r="C136" s="34"/>
      <c r="D136" s="149" t="s">
        <v>181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272">
        <f aca="true" t="shared" si="15" ref="N136:N141">BK136</f>
        <v>0</v>
      </c>
      <c r="O136" s="273"/>
      <c r="P136" s="273"/>
      <c r="Q136" s="273"/>
      <c r="R136" s="35"/>
      <c r="T136" s="72"/>
      <c r="U136" s="34"/>
      <c r="V136" s="34"/>
      <c r="W136" s="34"/>
      <c r="X136" s="34"/>
      <c r="Y136" s="34"/>
      <c r="Z136" s="34"/>
      <c r="AA136" s="73"/>
      <c r="AT136" s="16" t="s">
        <v>77</v>
      </c>
      <c r="AU136" s="16" t="s">
        <v>78</v>
      </c>
      <c r="AY136" s="16" t="s">
        <v>182</v>
      </c>
      <c r="BK136" s="104">
        <f>SUM(BK137:BK141)</f>
        <v>0</v>
      </c>
    </row>
    <row r="137" spans="2:63" s="1" customFormat="1" ht="22.35" customHeight="1">
      <c r="B137" s="33"/>
      <c r="C137" s="165" t="s">
        <v>3</v>
      </c>
      <c r="D137" s="165" t="s">
        <v>144</v>
      </c>
      <c r="E137" s="166" t="s">
        <v>3</v>
      </c>
      <c r="F137" s="264" t="s">
        <v>3</v>
      </c>
      <c r="G137" s="265"/>
      <c r="H137" s="265"/>
      <c r="I137" s="265"/>
      <c r="J137" s="167" t="s">
        <v>3</v>
      </c>
      <c r="K137" s="168"/>
      <c r="L137" s="261"/>
      <c r="M137" s="266"/>
      <c r="N137" s="267">
        <f t="shared" si="15"/>
        <v>0</v>
      </c>
      <c r="O137" s="266"/>
      <c r="P137" s="266"/>
      <c r="Q137" s="266"/>
      <c r="R137" s="35"/>
      <c r="T137" s="162" t="s">
        <v>3</v>
      </c>
      <c r="U137" s="169" t="s">
        <v>43</v>
      </c>
      <c r="V137" s="34"/>
      <c r="W137" s="34"/>
      <c r="X137" s="34"/>
      <c r="Y137" s="34"/>
      <c r="Z137" s="34"/>
      <c r="AA137" s="73"/>
      <c r="AT137" s="16" t="s">
        <v>182</v>
      </c>
      <c r="AU137" s="16" t="s">
        <v>22</v>
      </c>
      <c r="AY137" s="16" t="s">
        <v>182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6" t="s">
        <v>22</v>
      </c>
      <c r="BK137" s="104">
        <f>L137*K137</f>
        <v>0</v>
      </c>
    </row>
    <row r="138" spans="2:63" s="1" customFormat="1" ht="22.35" customHeight="1">
      <c r="B138" s="33"/>
      <c r="C138" s="165" t="s">
        <v>3</v>
      </c>
      <c r="D138" s="165" t="s">
        <v>144</v>
      </c>
      <c r="E138" s="166" t="s">
        <v>3</v>
      </c>
      <c r="F138" s="264" t="s">
        <v>3</v>
      </c>
      <c r="G138" s="265"/>
      <c r="H138" s="265"/>
      <c r="I138" s="265"/>
      <c r="J138" s="167" t="s">
        <v>3</v>
      </c>
      <c r="K138" s="168"/>
      <c r="L138" s="261"/>
      <c r="M138" s="266"/>
      <c r="N138" s="267">
        <f t="shared" si="15"/>
        <v>0</v>
      </c>
      <c r="O138" s="266"/>
      <c r="P138" s="266"/>
      <c r="Q138" s="266"/>
      <c r="R138" s="35"/>
      <c r="T138" s="162" t="s">
        <v>3</v>
      </c>
      <c r="U138" s="169" t="s">
        <v>43</v>
      </c>
      <c r="V138" s="34"/>
      <c r="W138" s="34"/>
      <c r="X138" s="34"/>
      <c r="Y138" s="34"/>
      <c r="Z138" s="34"/>
      <c r="AA138" s="73"/>
      <c r="AT138" s="16" t="s">
        <v>182</v>
      </c>
      <c r="AU138" s="16" t="s">
        <v>22</v>
      </c>
      <c r="AY138" s="16" t="s">
        <v>182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6" t="s">
        <v>22</v>
      </c>
      <c r="BK138" s="104">
        <f>L138*K138</f>
        <v>0</v>
      </c>
    </row>
    <row r="139" spans="2:63" s="1" customFormat="1" ht="22.35" customHeight="1">
      <c r="B139" s="33"/>
      <c r="C139" s="165" t="s">
        <v>3</v>
      </c>
      <c r="D139" s="165" t="s">
        <v>144</v>
      </c>
      <c r="E139" s="166" t="s">
        <v>3</v>
      </c>
      <c r="F139" s="264" t="s">
        <v>3</v>
      </c>
      <c r="G139" s="265"/>
      <c r="H139" s="265"/>
      <c r="I139" s="265"/>
      <c r="J139" s="167" t="s">
        <v>3</v>
      </c>
      <c r="K139" s="168"/>
      <c r="L139" s="261"/>
      <c r="M139" s="266"/>
      <c r="N139" s="267">
        <f t="shared" si="15"/>
        <v>0</v>
      </c>
      <c r="O139" s="266"/>
      <c r="P139" s="266"/>
      <c r="Q139" s="266"/>
      <c r="R139" s="35"/>
      <c r="T139" s="162" t="s">
        <v>3</v>
      </c>
      <c r="U139" s="169" t="s">
        <v>43</v>
      </c>
      <c r="V139" s="34"/>
      <c r="W139" s="34"/>
      <c r="X139" s="34"/>
      <c r="Y139" s="34"/>
      <c r="Z139" s="34"/>
      <c r="AA139" s="73"/>
      <c r="AT139" s="16" t="s">
        <v>182</v>
      </c>
      <c r="AU139" s="16" t="s">
        <v>22</v>
      </c>
      <c r="AY139" s="16" t="s">
        <v>182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6" t="s">
        <v>22</v>
      </c>
      <c r="BK139" s="104">
        <f>L139*K139</f>
        <v>0</v>
      </c>
    </row>
    <row r="140" spans="2:63" s="1" customFormat="1" ht="22.35" customHeight="1">
      <c r="B140" s="33"/>
      <c r="C140" s="165" t="s">
        <v>3</v>
      </c>
      <c r="D140" s="165" t="s">
        <v>144</v>
      </c>
      <c r="E140" s="166" t="s">
        <v>3</v>
      </c>
      <c r="F140" s="264" t="s">
        <v>3</v>
      </c>
      <c r="G140" s="265"/>
      <c r="H140" s="265"/>
      <c r="I140" s="265"/>
      <c r="J140" s="167" t="s">
        <v>3</v>
      </c>
      <c r="K140" s="168"/>
      <c r="L140" s="261"/>
      <c r="M140" s="266"/>
      <c r="N140" s="267">
        <f t="shared" si="15"/>
        <v>0</v>
      </c>
      <c r="O140" s="266"/>
      <c r="P140" s="266"/>
      <c r="Q140" s="266"/>
      <c r="R140" s="35"/>
      <c r="T140" s="162" t="s">
        <v>3</v>
      </c>
      <c r="U140" s="169" t="s">
        <v>43</v>
      </c>
      <c r="V140" s="34"/>
      <c r="W140" s="34"/>
      <c r="X140" s="34"/>
      <c r="Y140" s="34"/>
      <c r="Z140" s="34"/>
      <c r="AA140" s="73"/>
      <c r="AT140" s="16" t="s">
        <v>182</v>
      </c>
      <c r="AU140" s="16" t="s">
        <v>22</v>
      </c>
      <c r="AY140" s="16" t="s">
        <v>182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22</v>
      </c>
      <c r="BK140" s="104">
        <f>L140*K140</f>
        <v>0</v>
      </c>
    </row>
    <row r="141" spans="2:63" s="1" customFormat="1" ht="22.35" customHeight="1">
      <c r="B141" s="33"/>
      <c r="C141" s="165" t="s">
        <v>3</v>
      </c>
      <c r="D141" s="165" t="s">
        <v>144</v>
      </c>
      <c r="E141" s="166" t="s">
        <v>3</v>
      </c>
      <c r="F141" s="264" t="s">
        <v>3</v>
      </c>
      <c r="G141" s="265"/>
      <c r="H141" s="265"/>
      <c r="I141" s="265"/>
      <c r="J141" s="167" t="s">
        <v>3</v>
      </c>
      <c r="K141" s="168"/>
      <c r="L141" s="261"/>
      <c r="M141" s="266"/>
      <c r="N141" s="267">
        <f t="shared" si="15"/>
        <v>0</v>
      </c>
      <c r="O141" s="266"/>
      <c r="P141" s="266"/>
      <c r="Q141" s="266"/>
      <c r="R141" s="35"/>
      <c r="T141" s="162" t="s">
        <v>3</v>
      </c>
      <c r="U141" s="169" t="s">
        <v>43</v>
      </c>
      <c r="V141" s="54"/>
      <c r="W141" s="54"/>
      <c r="X141" s="54"/>
      <c r="Y141" s="54"/>
      <c r="Z141" s="54"/>
      <c r="AA141" s="56"/>
      <c r="AT141" s="16" t="s">
        <v>182</v>
      </c>
      <c r="AU141" s="16" t="s">
        <v>22</v>
      </c>
      <c r="AY141" s="16" t="s">
        <v>182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6" t="s">
        <v>22</v>
      </c>
      <c r="BK141" s="104">
        <f>L141*K141</f>
        <v>0</v>
      </c>
    </row>
    <row r="142" spans="2:18" s="1" customFormat="1" ht="6.9" customHeight="1"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9"/>
    </row>
  </sheetData>
  <mergeCells count="117">
    <mergeCell ref="H1:K1"/>
    <mergeCell ref="S2:AC2"/>
    <mergeCell ref="F141:I141"/>
    <mergeCell ref="L141:M141"/>
    <mergeCell ref="N141:Q141"/>
    <mergeCell ref="N120:Q120"/>
    <mergeCell ref="N121:Q121"/>
    <mergeCell ref="N122:Q122"/>
    <mergeCell ref="N132:Q132"/>
    <mergeCell ref="N133:Q133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0:I130"/>
    <mergeCell ref="L130:M130"/>
    <mergeCell ref="N130:Q130"/>
    <mergeCell ref="F131:I131"/>
    <mergeCell ref="F134:I134"/>
    <mergeCell ref="L134:M134"/>
    <mergeCell ref="N134:Q134"/>
    <mergeCell ref="F135:I135"/>
    <mergeCell ref="F137:I137"/>
    <mergeCell ref="L137:M137"/>
    <mergeCell ref="N137:Q137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37:D142">
      <formula1>"K,M"</formula1>
    </dataValidation>
    <dataValidation type="list" allowBlank="1" showInputMessage="1" showErrorMessage="1" error="Povoleny jsou hodnoty základní, snížená, zákl. přenesená, sníž. přenesená, nulová." sqref="U137:U1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97"/>
      <c r="B1" s="294"/>
      <c r="C1" s="294"/>
      <c r="D1" s="295" t="s">
        <v>1</v>
      </c>
      <c r="E1" s="294"/>
      <c r="F1" s="296" t="s">
        <v>1090</v>
      </c>
      <c r="G1" s="296"/>
      <c r="H1" s="298" t="s">
        <v>1091</v>
      </c>
      <c r="I1" s="298"/>
      <c r="J1" s="298"/>
      <c r="K1" s="298"/>
      <c r="L1" s="296" t="s">
        <v>1092</v>
      </c>
      <c r="M1" s="294"/>
      <c r="N1" s="294"/>
      <c r="O1" s="295" t="s">
        <v>104</v>
      </c>
      <c r="P1" s="294"/>
      <c r="Q1" s="294"/>
      <c r="R1" s="294"/>
      <c r="S1" s="296" t="s">
        <v>1093</v>
      </c>
      <c r="T1" s="296"/>
      <c r="U1" s="297"/>
      <c r="V1" s="2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198" t="s">
        <v>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39" t="s">
        <v>6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16" t="s">
        <v>88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105</v>
      </c>
    </row>
    <row r="4" spans="2:46" ht="36.9" customHeight="1">
      <c r="B4" s="20"/>
      <c r="C4" s="200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40" t="str">
        <f>'Rekapitulace stavby'!K6</f>
        <v>Most ev.č. 0267-1 Červený Újezd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1"/>
      <c r="R6" s="22"/>
    </row>
    <row r="7" spans="2:18" s="1" customFormat="1" ht="32.85" customHeight="1">
      <c r="B7" s="33"/>
      <c r="C7" s="34"/>
      <c r="D7" s="27" t="s">
        <v>107</v>
      </c>
      <c r="E7" s="34"/>
      <c r="F7" s="206" t="s">
        <v>183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3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3</v>
      </c>
      <c r="P8" s="34"/>
      <c r="Q8" s="34"/>
      <c r="R8" s="35"/>
    </row>
    <row r="9" spans="2:18" s="1" customFormat="1" ht="14.4" customHeight="1">
      <c r="B9" s="33"/>
      <c r="C9" s="34"/>
      <c r="D9" s="28" t="s">
        <v>23</v>
      </c>
      <c r="E9" s="34"/>
      <c r="F9" s="26" t="s">
        <v>24</v>
      </c>
      <c r="G9" s="34"/>
      <c r="H9" s="34"/>
      <c r="I9" s="34"/>
      <c r="J9" s="34"/>
      <c r="K9" s="34"/>
      <c r="L9" s="34"/>
      <c r="M9" s="28" t="s">
        <v>25</v>
      </c>
      <c r="N9" s="34"/>
      <c r="O9" s="241" t="str">
        <f>'Rekapitulace stavby'!AN8</f>
        <v>22.11.2016</v>
      </c>
      <c r="P9" s="219"/>
      <c r="Q9" s="34"/>
      <c r="R9" s="35"/>
    </row>
    <row r="10" spans="2:18" s="1" customFormat="1" ht="10.8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205" t="str">
        <f>IF('Rekapitulace stavby'!AN10="","",'Rekapitulace stavby'!AN10)</f>
        <v/>
      </c>
      <c r="P11" s="219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205" t="str">
        <f>IF('Rekapitulace stavby'!AN11="","",'Rekapitulace stavby'!AN11)</f>
        <v/>
      </c>
      <c r="P12" s="219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42" t="str">
        <f>IF('Rekapitulace stavby'!AN13="","",'Rekapitulace stavby'!AN13)</f>
        <v>Vyplň údaj</v>
      </c>
      <c r="P14" s="219"/>
      <c r="Q14" s="34"/>
      <c r="R14" s="35"/>
    </row>
    <row r="15" spans="2:18" s="1" customFormat="1" ht="18" customHeight="1">
      <c r="B15" s="33"/>
      <c r="C15" s="34"/>
      <c r="D15" s="34"/>
      <c r="E15" s="242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28" t="s">
        <v>31</v>
      </c>
      <c r="N15" s="34"/>
      <c r="O15" s="242" t="str">
        <f>IF('Rekapitulace stavby'!AN14="","",'Rekapitulace stavby'!AN14)</f>
        <v>Vyplň údaj</v>
      </c>
      <c r="P15" s="219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205" t="str">
        <f>IF('Rekapitulace stavby'!AN16="","",'Rekapitulace stavby'!AN16)</f>
        <v/>
      </c>
      <c r="P17" s="219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205" t="str">
        <f>IF('Rekapitulace stavby'!AN17="","",'Rekapitulace stavby'!AN17)</f>
        <v/>
      </c>
      <c r="P18" s="219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36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205" t="str">
        <f>IF('Rekapitulace stavby'!AN19="","",'Rekapitulace stavby'!AN19)</f>
        <v/>
      </c>
      <c r="P20" s="219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205" t="str">
        <f>IF('Rekapitulace stavby'!AN20="","",'Rekapitulace stavby'!AN20)</f>
        <v/>
      </c>
      <c r="P21" s="219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8" t="s">
        <v>3</v>
      </c>
      <c r="F24" s="219"/>
      <c r="G24" s="219"/>
      <c r="H24" s="219"/>
      <c r="I24" s="219"/>
      <c r="J24" s="219"/>
      <c r="K24" s="219"/>
      <c r="L24" s="219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3" t="s">
        <v>109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19"/>
      <c r="O27" s="219"/>
      <c r="P27" s="219"/>
      <c r="Q27" s="34"/>
      <c r="R27" s="35"/>
    </row>
    <row r="28" spans="2:18" s="1" customFormat="1" ht="14.4" customHeight="1">
      <c r="B28" s="33"/>
      <c r="C28" s="34"/>
      <c r="D28" s="32" t="s">
        <v>98</v>
      </c>
      <c r="E28" s="34"/>
      <c r="F28" s="34"/>
      <c r="G28" s="34"/>
      <c r="H28" s="34"/>
      <c r="I28" s="34"/>
      <c r="J28" s="34"/>
      <c r="K28" s="34"/>
      <c r="L28" s="34"/>
      <c r="M28" s="209">
        <f>N102</f>
        <v>0</v>
      </c>
      <c r="N28" s="219"/>
      <c r="O28" s="219"/>
      <c r="P28" s="219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4" t="s">
        <v>41</v>
      </c>
      <c r="E30" s="34"/>
      <c r="F30" s="34"/>
      <c r="G30" s="34"/>
      <c r="H30" s="34"/>
      <c r="I30" s="34"/>
      <c r="J30" s="34"/>
      <c r="K30" s="34"/>
      <c r="L30" s="34"/>
      <c r="M30" s="243">
        <f>ROUND(M27+M28,2)</f>
        <v>0</v>
      </c>
      <c r="N30" s="219"/>
      <c r="O30" s="219"/>
      <c r="P30" s="219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42</v>
      </c>
      <c r="E32" s="40" t="s">
        <v>43</v>
      </c>
      <c r="F32" s="41">
        <v>0.21</v>
      </c>
      <c r="G32" s="115" t="s">
        <v>44</v>
      </c>
      <c r="H32" s="244">
        <f>ROUND((((SUM(BE102:BE109)+SUM(BE127:BE290))+SUM(BE292:BE296))),2)</f>
        <v>0</v>
      </c>
      <c r="I32" s="219"/>
      <c r="J32" s="219"/>
      <c r="K32" s="34"/>
      <c r="L32" s="34"/>
      <c r="M32" s="244">
        <f>ROUND(((ROUND((SUM(BE102:BE109)+SUM(BE127:BE290)),2)*F32)+SUM(BE292:BE296)*F32),2)</f>
        <v>0</v>
      </c>
      <c r="N32" s="219"/>
      <c r="O32" s="219"/>
      <c r="P32" s="219"/>
      <c r="Q32" s="34"/>
      <c r="R32" s="35"/>
    </row>
    <row r="33" spans="2:18" s="1" customFormat="1" ht="14.4" customHeight="1">
      <c r="B33" s="33"/>
      <c r="C33" s="34"/>
      <c r="D33" s="34"/>
      <c r="E33" s="40" t="s">
        <v>45</v>
      </c>
      <c r="F33" s="41">
        <v>0.15</v>
      </c>
      <c r="G33" s="115" t="s">
        <v>44</v>
      </c>
      <c r="H33" s="244">
        <f>ROUND((((SUM(BF102:BF109)+SUM(BF127:BF290))+SUM(BF292:BF296))),2)</f>
        <v>0</v>
      </c>
      <c r="I33" s="219"/>
      <c r="J33" s="219"/>
      <c r="K33" s="34"/>
      <c r="L33" s="34"/>
      <c r="M33" s="244">
        <f>ROUND(((ROUND((SUM(BF102:BF109)+SUM(BF127:BF290)),2)*F33)+SUM(BF292:BF296)*F33),2)</f>
        <v>0</v>
      </c>
      <c r="N33" s="219"/>
      <c r="O33" s="219"/>
      <c r="P33" s="219"/>
      <c r="Q33" s="34"/>
      <c r="R33" s="35"/>
    </row>
    <row r="34" spans="2:18" s="1" customFormat="1" ht="14.4" customHeight="1" hidden="1">
      <c r="B34" s="33"/>
      <c r="C34" s="34"/>
      <c r="D34" s="34"/>
      <c r="E34" s="40" t="s">
        <v>46</v>
      </c>
      <c r="F34" s="41">
        <v>0.21</v>
      </c>
      <c r="G34" s="115" t="s">
        <v>44</v>
      </c>
      <c r="H34" s="244">
        <f>ROUND((((SUM(BG102:BG109)+SUM(BG127:BG290))+SUM(BG292:BG296))),2)</f>
        <v>0</v>
      </c>
      <c r="I34" s="219"/>
      <c r="J34" s="219"/>
      <c r="K34" s="34"/>
      <c r="L34" s="34"/>
      <c r="M34" s="244">
        <v>0</v>
      </c>
      <c r="N34" s="219"/>
      <c r="O34" s="219"/>
      <c r="P34" s="219"/>
      <c r="Q34" s="34"/>
      <c r="R34" s="35"/>
    </row>
    <row r="35" spans="2:18" s="1" customFormat="1" ht="14.4" customHeight="1" hidden="1">
      <c r="B35" s="33"/>
      <c r="C35" s="34"/>
      <c r="D35" s="34"/>
      <c r="E35" s="40" t="s">
        <v>47</v>
      </c>
      <c r="F35" s="41">
        <v>0.15</v>
      </c>
      <c r="G35" s="115" t="s">
        <v>44</v>
      </c>
      <c r="H35" s="244">
        <f>ROUND((((SUM(BH102:BH109)+SUM(BH127:BH290))+SUM(BH292:BH296))),2)</f>
        <v>0</v>
      </c>
      <c r="I35" s="219"/>
      <c r="J35" s="219"/>
      <c r="K35" s="34"/>
      <c r="L35" s="34"/>
      <c r="M35" s="244">
        <v>0</v>
      </c>
      <c r="N35" s="219"/>
      <c r="O35" s="219"/>
      <c r="P35" s="219"/>
      <c r="Q35" s="34"/>
      <c r="R35" s="35"/>
    </row>
    <row r="36" spans="2:18" s="1" customFormat="1" ht="14.4" customHeight="1" hidden="1">
      <c r="B36" s="33"/>
      <c r="C36" s="34"/>
      <c r="D36" s="34"/>
      <c r="E36" s="40" t="s">
        <v>48</v>
      </c>
      <c r="F36" s="41">
        <v>0</v>
      </c>
      <c r="G36" s="115" t="s">
        <v>44</v>
      </c>
      <c r="H36" s="244">
        <f>ROUND((((SUM(BI102:BI109)+SUM(BI127:BI290))+SUM(BI292:BI296))),2)</f>
        <v>0</v>
      </c>
      <c r="I36" s="219"/>
      <c r="J36" s="219"/>
      <c r="K36" s="34"/>
      <c r="L36" s="34"/>
      <c r="M36" s="244">
        <v>0</v>
      </c>
      <c r="N36" s="219"/>
      <c r="O36" s="219"/>
      <c r="P36" s="219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2"/>
      <c r="D38" s="116" t="s">
        <v>49</v>
      </c>
      <c r="E38" s="74"/>
      <c r="F38" s="74"/>
      <c r="G38" s="117" t="s">
        <v>50</v>
      </c>
      <c r="H38" s="118" t="s">
        <v>51</v>
      </c>
      <c r="I38" s="74"/>
      <c r="J38" s="74"/>
      <c r="K38" s="74"/>
      <c r="L38" s="245">
        <f>SUM(M30:M36)</f>
        <v>0</v>
      </c>
      <c r="M38" s="227"/>
      <c r="N38" s="227"/>
      <c r="O38" s="227"/>
      <c r="P38" s="229"/>
      <c r="Q38" s="112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3.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2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2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2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2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2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2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2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2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3.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3.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2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2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2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2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2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2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2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2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3.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" customHeight="1">
      <c r="B76" s="33"/>
      <c r="C76" s="200" t="s">
        <v>110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5"/>
    </row>
    <row r="77" spans="2:18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0" t="str">
        <f>F6</f>
        <v>Most ev.č. 0267-1 Červený Újezd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4"/>
      <c r="R78" s="35"/>
    </row>
    <row r="79" spans="2:18" s="1" customFormat="1" ht="36.9" customHeight="1">
      <c r="B79" s="33"/>
      <c r="C79" s="67" t="s">
        <v>107</v>
      </c>
      <c r="D79" s="34"/>
      <c r="E79" s="34"/>
      <c r="F79" s="220" t="str">
        <f>F7</f>
        <v>SO 201 - Demolice stávajícího mostu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4"/>
      <c r="R79" s="35"/>
    </row>
    <row r="80" spans="2:18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23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25</v>
      </c>
      <c r="L81" s="34"/>
      <c r="M81" s="246" t="str">
        <f>IF(O9="","",O9)</f>
        <v>22.11.2016</v>
      </c>
      <c r="N81" s="219"/>
      <c r="O81" s="219"/>
      <c r="P81" s="219"/>
      <c r="Q81" s="34"/>
      <c r="R81" s="35"/>
    </row>
    <row r="82" spans="2:18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3.2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205" t="str">
        <f>E18</f>
        <v xml:space="preserve"> </v>
      </c>
      <c r="N83" s="219"/>
      <c r="O83" s="219"/>
      <c r="P83" s="219"/>
      <c r="Q83" s="219"/>
      <c r="R83" s="35"/>
    </row>
    <row r="84" spans="2:18" s="1" customFormat="1" ht="14.4" customHeight="1">
      <c r="B84" s="33"/>
      <c r="C84" s="28" t="s">
        <v>32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36</v>
      </c>
      <c r="L84" s="34"/>
      <c r="M84" s="205" t="str">
        <f>E21</f>
        <v xml:space="preserve"> </v>
      </c>
      <c r="N84" s="219"/>
      <c r="O84" s="219"/>
      <c r="P84" s="219"/>
      <c r="Q84" s="219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7" t="s">
        <v>111</v>
      </c>
      <c r="D86" s="248"/>
      <c r="E86" s="248"/>
      <c r="F86" s="248"/>
      <c r="G86" s="248"/>
      <c r="H86" s="112"/>
      <c r="I86" s="112"/>
      <c r="J86" s="112"/>
      <c r="K86" s="112"/>
      <c r="L86" s="112"/>
      <c r="M86" s="112"/>
      <c r="N86" s="247" t="s">
        <v>112</v>
      </c>
      <c r="O86" s="219"/>
      <c r="P86" s="219"/>
      <c r="Q86" s="219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113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7">
        <f>N127</f>
        <v>0</v>
      </c>
      <c r="O88" s="219"/>
      <c r="P88" s="219"/>
      <c r="Q88" s="219"/>
      <c r="R88" s="35"/>
      <c r="AU88" s="16" t="s">
        <v>114</v>
      </c>
    </row>
    <row r="89" spans="2:18" s="6" customFormat="1" ht="24.9" customHeight="1">
      <c r="B89" s="120"/>
      <c r="C89" s="121"/>
      <c r="D89" s="122" t="s">
        <v>184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49">
        <f>N128</f>
        <v>0</v>
      </c>
      <c r="O89" s="250"/>
      <c r="P89" s="250"/>
      <c r="Q89" s="250"/>
      <c r="R89" s="123"/>
    </row>
    <row r="90" spans="2:18" s="7" customFormat="1" ht="19.95" customHeight="1">
      <c r="B90" s="124"/>
      <c r="C90" s="125"/>
      <c r="D90" s="100" t="s">
        <v>185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4">
        <f>N129</f>
        <v>0</v>
      </c>
      <c r="O90" s="251"/>
      <c r="P90" s="251"/>
      <c r="Q90" s="251"/>
      <c r="R90" s="126"/>
    </row>
    <row r="91" spans="2:18" s="7" customFormat="1" ht="19.95" customHeight="1">
      <c r="B91" s="124"/>
      <c r="C91" s="125"/>
      <c r="D91" s="100" t="s">
        <v>186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4">
        <f>N218</f>
        <v>0</v>
      </c>
      <c r="O91" s="251"/>
      <c r="P91" s="251"/>
      <c r="Q91" s="251"/>
      <c r="R91" s="126"/>
    </row>
    <row r="92" spans="2:18" s="7" customFormat="1" ht="19.95" customHeight="1">
      <c r="B92" s="124"/>
      <c r="C92" s="125"/>
      <c r="D92" s="100" t="s">
        <v>187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4">
        <f>N222</f>
        <v>0</v>
      </c>
      <c r="O92" s="251"/>
      <c r="P92" s="251"/>
      <c r="Q92" s="251"/>
      <c r="R92" s="126"/>
    </row>
    <row r="93" spans="2:18" s="7" customFormat="1" ht="19.95" customHeight="1">
      <c r="B93" s="124"/>
      <c r="C93" s="125"/>
      <c r="D93" s="100" t="s">
        <v>188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4">
        <f>N228</f>
        <v>0</v>
      </c>
      <c r="O93" s="251"/>
      <c r="P93" s="251"/>
      <c r="Q93" s="251"/>
      <c r="R93" s="126"/>
    </row>
    <row r="94" spans="2:18" s="7" customFormat="1" ht="19.95" customHeight="1">
      <c r="B94" s="124"/>
      <c r="C94" s="125"/>
      <c r="D94" s="100" t="s">
        <v>189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4">
        <f>N258</f>
        <v>0</v>
      </c>
      <c r="O94" s="251"/>
      <c r="P94" s="251"/>
      <c r="Q94" s="251"/>
      <c r="R94" s="126"/>
    </row>
    <row r="95" spans="2:18" s="7" customFormat="1" ht="19.95" customHeight="1">
      <c r="B95" s="124"/>
      <c r="C95" s="125"/>
      <c r="D95" s="100" t="s">
        <v>190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4">
        <f>N268</f>
        <v>0</v>
      </c>
      <c r="O95" s="251"/>
      <c r="P95" s="251"/>
      <c r="Q95" s="251"/>
      <c r="R95" s="126"/>
    </row>
    <row r="96" spans="2:18" s="6" customFormat="1" ht="24.9" customHeight="1">
      <c r="B96" s="120"/>
      <c r="C96" s="121"/>
      <c r="D96" s="122" t="s">
        <v>191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49">
        <f>N271</f>
        <v>0</v>
      </c>
      <c r="O96" s="250"/>
      <c r="P96" s="250"/>
      <c r="Q96" s="250"/>
      <c r="R96" s="123"/>
    </row>
    <row r="97" spans="2:18" s="7" customFormat="1" ht="19.95" customHeight="1">
      <c r="B97" s="124"/>
      <c r="C97" s="125"/>
      <c r="D97" s="100" t="s">
        <v>192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4">
        <f>N272</f>
        <v>0</v>
      </c>
      <c r="O97" s="251"/>
      <c r="P97" s="251"/>
      <c r="Q97" s="251"/>
      <c r="R97" s="126"/>
    </row>
    <row r="98" spans="2:18" s="6" customFormat="1" ht="24.9" customHeight="1">
      <c r="B98" s="120"/>
      <c r="C98" s="121"/>
      <c r="D98" s="122" t="s">
        <v>193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49">
        <f>N286</f>
        <v>0</v>
      </c>
      <c r="O98" s="250"/>
      <c r="P98" s="250"/>
      <c r="Q98" s="250"/>
      <c r="R98" s="123"/>
    </row>
    <row r="99" spans="2:18" s="7" customFormat="1" ht="19.95" customHeight="1">
      <c r="B99" s="124"/>
      <c r="C99" s="125"/>
      <c r="D99" s="100" t="s">
        <v>194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4">
        <f>N287</f>
        <v>0</v>
      </c>
      <c r="O99" s="251"/>
      <c r="P99" s="251"/>
      <c r="Q99" s="251"/>
      <c r="R99" s="126"/>
    </row>
    <row r="100" spans="2:18" s="6" customFormat="1" ht="21.75" customHeight="1">
      <c r="B100" s="120"/>
      <c r="C100" s="121"/>
      <c r="D100" s="122" t="s">
        <v>119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52">
        <f>N291</f>
        <v>0</v>
      </c>
      <c r="O100" s="250"/>
      <c r="P100" s="250"/>
      <c r="Q100" s="250"/>
      <c r="R100" s="123"/>
    </row>
    <row r="101" spans="2:18" s="1" customFormat="1" ht="21.7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21" s="1" customFormat="1" ht="29.25" customHeight="1">
      <c r="B102" s="33"/>
      <c r="C102" s="119" t="s">
        <v>120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53">
        <f>ROUND(N103+N104+N105+N106+N107+N108,2)</f>
        <v>0</v>
      </c>
      <c r="O102" s="219"/>
      <c r="P102" s="219"/>
      <c r="Q102" s="219"/>
      <c r="R102" s="35"/>
      <c r="T102" s="127"/>
      <c r="U102" s="128" t="s">
        <v>42</v>
      </c>
    </row>
    <row r="103" spans="2:65" s="1" customFormat="1" ht="18" customHeight="1">
      <c r="B103" s="129"/>
      <c r="C103" s="130"/>
      <c r="D103" s="235" t="s">
        <v>121</v>
      </c>
      <c r="E103" s="254"/>
      <c r="F103" s="254"/>
      <c r="G103" s="254"/>
      <c r="H103" s="254"/>
      <c r="I103" s="130"/>
      <c r="J103" s="130"/>
      <c r="K103" s="130"/>
      <c r="L103" s="130"/>
      <c r="M103" s="130"/>
      <c r="N103" s="233">
        <f>ROUND(N88*T103,2)</f>
        <v>0</v>
      </c>
      <c r="O103" s="254"/>
      <c r="P103" s="254"/>
      <c r="Q103" s="254"/>
      <c r="R103" s="131"/>
      <c r="S103" s="130"/>
      <c r="T103" s="132"/>
      <c r="U103" s="133" t="s">
        <v>43</v>
      </c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5" t="s">
        <v>122</v>
      </c>
      <c r="AZ103" s="134"/>
      <c r="BA103" s="134"/>
      <c r="BB103" s="134"/>
      <c r="BC103" s="134"/>
      <c r="BD103" s="134"/>
      <c r="BE103" s="136">
        <f aca="true" t="shared" si="0" ref="BE103:BE108">IF(U103="základní",N103,0)</f>
        <v>0</v>
      </c>
      <c r="BF103" s="136">
        <f aca="true" t="shared" si="1" ref="BF103:BF108">IF(U103="snížená",N103,0)</f>
        <v>0</v>
      </c>
      <c r="BG103" s="136">
        <f aca="true" t="shared" si="2" ref="BG103:BG108">IF(U103="zákl. přenesená",N103,0)</f>
        <v>0</v>
      </c>
      <c r="BH103" s="136">
        <f aca="true" t="shared" si="3" ref="BH103:BH108">IF(U103="sníž. přenesená",N103,0)</f>
        <v>0</v>
      </c>
      <c r="BI103" s="136">
        <f aca="true" t="shared" si="4" ref="BI103:BI108">IF(U103="nulová",N103,0)</f>
        <v>0</v>
      </c>
      <c r="BJ103" s="135" t="s">
        <v>22</v>
      </c>
      <c r="BK103" s="134"/>
      <c r="BL103" s="134"/>
      <c r="BM103" s="134"/>
    </row>
    <row r="104" spans="2:65" s="1" customFormat="1" ht="18" customHeight="1">
      <c r="B104" s="129"/>
      <c r="C104" s="130"/>
      <c r="D104" s="235" t="s">
        <v>195</v>
      </c>
      <c r="E104" s="254"/>
      <c r="F104" s="254"/>
      <c r="G104" s="254"/>
      <c r="H104" s="254"/>
      <c r="I104" s="130"/>
      <c r="J104" s="130"/>
      <c r="K104" s="130"/>
      <c r="L104" s="130"/>
      <c r="M104" s="130"/>
      <c r="N104" s="233">
        <f>ROUND(N88*T104,2)</f>
        <v>0</v>
      </c>
      <c r="O104" s="254"/>
      <c r="P104" s="254"/>
      <c r="Q104" s="254"/>
      <c r="R104" s="131"/>
      <c r="S104" s="130"/>
      <c r="T104" s="132"/>
      <c r="U104" s="133" t="s">
        <v>43</v>
      </c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5" t="s">
        <v>122</v>
      </c>
      <c r="AZ104" s="134"/>
      <c r="BA104" s="134"/>
      <c r="BB104" s="134"/>
      <c r="BC104" s="134"/>
      <c r="BD104" s="134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22</v>
      </c>
      <c r="BK104" s="134"/>
      <c r="BL104" s="134"/>
      <c r="BM104" s="134"/>
    </row>
    <row r="105" spans="2:65" s="1" customFormat="1" ht="18" customHeight="1">
      <c r="B105" s="129"/>
      <c r="C105" s="130"/>
      <c r="D105" s="235" t="s">
        <v>124</v>
      </c>
      <c r="E105" s="254"/>
      <c r="F105" s="254"/>
      <c r="G105" s="254"/>
      <c r="H105" s="254"/>
      <c r="I105" s="130"/>
      <c r="J105" s="130"/>
      <c r="K105" s="130"/>
      <c r="L105" s="130"/>
      <c r="M105" s="130"/>
      <c r="N105" s="233">
        <f>ROUND(N88*T105,2)</f>
        <v>0</v>
      </c>
      <c r="O105" s="254"/>
      <c r="P105" s="254"/>
      <c r="Q105" s="254"/>
      <c r="R105" s="131"/>
      <c r="S105" s="130"/>
      <c r="T105" s="132"/>
      <c r="U105" s="133" t="s">
        <v>43</v>
      </c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5" t="s">
        <v>122</v>
      </c>
      <c r="AZ105" s="134"/>
      <c r="BA105" s="134"/>
      <c r="BB105" s="134"/>
      <c r="BC105" s="134"/>
      <c r="BD105" s="134"/>
      <c r="BE105" s="136">
        <f t="shared" si="0"/>
        <v>0</v>
      </c>
      <c r="BF105" s="136">
        <f t="shared" si="1"/>
        <v>0</v>
      </c>
      <c r="BG105" s="136">
        <f t="shared" si="2"/>
        <v>0</v>
      </c>
      <c r="BH105" s="136">
        <f t="shared" si="3"/>
        <v>0</v>
      </c>
      <c r="BI105" s="136">
        <f t="shared" si="4"/>
        <v>0</v>
      </c>
      <c r="BJ105" s="135" t="s">
        <v>22</v>
      </c>
      <c r="BK105" s="134"/>
      <c r="BL105" s="134"/>
      <c r="BM105" s="134"/>
    </row>
    <row r="106" spans="2:65" s="1" customFormat="1" ht="18" customHeight="1">
      <c r="B106" s="129"/>
      <c r="C106" s="130"/>
      <c r="D106" s="235" t="s">
        <v>125</v>
      </c>
      <c r="E106" s="254"/>
      <c r="F106" s="254"/>
      <c r="G106" s="254"/>
      <c r="H106" s="254"/>
      <c r="I106" s="130"/>
      <c r="J106" s="130"/>
      <c r="K106" s="130"/>
      <c r="L106" s="130"/>
      <c r="M106" s="130"/>
      <c r="N106" s="233">
        <f>ROUND(N88*T106,2)</f>
        <v>0</v>
      </c>
      <c r="O106" s="254"/>
      <c r="P106" s="254"/>
      <c r="Q106" s="254"/>
      <c r="R106" s="131"/>
      <c r="S106" s="130"/>
      <c r="T106" s="132"/>
      <c r="U106" s="133" t="s">
        <v>43</v>
      </c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5" t="s">
        <v>122</v>
      </c>
      <c r="AZ106" s="134"/>
      <c r="BA106" s="134"/>
      <c r="BB106" s="134"/>
      <c r="BC106" s="134"/>
      <c r="BD106" s="134"/>
      <c r="BE106" s="136">
        <f t="shared" si="0"/>
        <v>0</v>
      </c>
      <c r="BF106" s="136">
        <f t="shared" si="1"/>
        <v>0</v>
      </c>
      <c r="BG106" s="136">
        <f t="shared" si="2"/>
        <v>0</v>
      </c>
      <c r="BH106" s="136">
        <f t="shared" si="3"/>
        <v>0</v>
      </c>
      <c r="BI106" s="136">
        <f t="shared" si="4"/>
        <v>0</v>
      </c>
      <c r="BJ106" s="135" t="s">
        <v>22</v>
      </c>
      <c r="BK106" s="134"/>
      <c r="BL106" s="134"/>
      <c r="BM106" s="134"/>
    </row>
    <row r="107" spans="2:65" s="1" customFormat="1" ht="18" customHeight="1">
      <c r="B107" s="129"/>
      <c r="C107" s="130"/>
      <c r="D107" s="235" t="s">
        <v>196</v>
      </c>
      <c r="E107" s="254"/>
      <c r="F107" s="254"/>
      <c r="G107" s="254"/>
      <c r="H107" s="254"/>
      <c r="I107" s="130"/>
      <c r="J107" s="130"/>
      <c r="K107" s="130"/>
      <c r="L107" s="130"/>
      <c r="M107" s="130"/>
      <c r="N107" s="233">
        <f>ROUND(N88*T107,2)</f>
        <v>0</v>
      </c>
      <c r="O107" s="254"/>
      <c r="P107" s="254"/>
      <c r="Q107" s="254"/>
      <c r="R107" s="131"/>
      <c r="S107" s="130"/>
      <c r="T107" s="132"/>
      <c r="U107" s="133" t="s">
        <v>43</v>
      </c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 t="s">
        <v>122</v>
      </c>
      <c r="AZ107" s="134"/>
      <c r="BA107" s="134"/>
      <c r="BB107" s="134"/>
      <c r="BC107" s="134"/>
      <c r="BD107" s="134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22</v>
      </c>
      <c r="BK107" s="134"/>
      <c r="BL107" s="134"/>
      <c r="BM107" s="134"/>
    </row>
    <row r="108" spans="2:65" s="1" customFormat="1" ht="18" customHeight="1">
      <c r="B108" s="129"/>
      <c r="C108" s="130"/>
      <c r="D108" s="137" t="s">
        <v>127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233">
        <f>ROUND(N88*T108,2)</f>
        <v>0</v>
      </c>
      <c r="O108" s="254"/>
      <c r="P108" s="254"/>
      <c r="Q108" s="254"/>
      <c r="R108" s="131"/>
      <c r="S108" s="130"/>
      <c r="T108" s="138"/>
      <c r="U108" s="139" t="s">
        <v>43</v>
      </c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5" t="s">
        <v>128</v>
      </c>
      <c r="AZ108" s="134"/>
      <c r="BA108" s="134"/>
      <c r="BB108" s="134"/>
      <c r="BC108" s="134"/>
      <c r="BD108" s="134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22</v>
      </c>
      <c r="BK108" s="134"/>
      <c r="BL108" s="134"/>
      <c r="BM108" s="134"/>
    </row>
    <row r="109" spans="2:18" s="1" customFormat="1" ht="12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29.25" customHeight="1">
      <c r="B110" s="33"/>
      <c r="C110" s="111" t="s">
        <v>103</v>
      </c>
      <c r="D110" s="112"/>
      <c r="E110" s="112"/>
      <c r="F110" s="112"/>
      <c r="G110" s="112"/>
      <c r="H110" s="112"/>
      <c r="I110" s="112"/>
      <c r="J110" s="112"/>
      <c r="K110" s="112"/>
      <c r="L110" s="238">
        <f>ROUND(SUM(N88+N102),2)</f>
        <v>0</v>
      </c>
      <c r="M110" s="248"/>
      <c r="N110" s="248"/>
      <c r="O110" s="248"/>
      <c r="P110" s="248"/>
      <c r="Q110" s="248"/>
      <c r="R110" s="35"/>
    </row>
    <row r="111" spans="2:18" s="1" customFormat="1" ht="6.9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5" spans="2:18" s="1" customFormat="1" ht="6.9" customHeight="1"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2"/>
    </row>
    <row r="116" spans="2:18" s="1" customFormat="1" ht="36.9" customHeight="1">
      <c r="B116" s="33"/>
      <c r="C116" s="200" t="s">
        <v>129</v>
      </c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35"/>
    </row>
    <row r="117" spans="2:18" s="1" customFormat="1" ht="6.9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30" customHeight="1">
      <c r="B118" s="33"/>
      <c r="C118" s="28" t="s">
        <v>17</v>
      </c>
      <c r="D118" s="34"/>
      <c r="E118" s="34"/>
      <c r="F118" s="240" t="str">
        <f>F6</f>
        <v>Most ev.č. 0267-1 Červený Újezd</v>
      </c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34"/>
      <c r="R118" s="35"/>
    </row>
    <row r="119" spans="2:18" s="1" customFormat="1" ht="36.9" customHeight="1">
      <c r="B119" s="33"/>
      <c r="C119" s="67" t="s">
        <v>107</v>
      </c>
      <c r="D119" s="34"/>
      <c r="E119" s="34"/>
      <c r="F119" s="220" t="str">
        <f>F7</f>
        <v>SO 201 - Demolice stávajícího mostu</v>
      </c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34"/>
      <c r="R119" s="35"/>
    </row>
    <row r="120" spans="2:18" s="1" customFormat="1" ht="6.9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18" customHeight="1">
      <c r="B121" s="33"/>
      <c r="C121" s="28" t="s">
        <v>23</v>
      </c>
      <c r="D121" s="34"/>
      <c r="E121" s="34"/>
      <c r="F121" s="26" t="str">
        <f>F9</f>
        <v xml:space="preserve"> </v>
      </c>
      <c r="G121" s="34"/>
      <c r="H121" s="34"/>
      <c r="I121" s="34"/>
      <c r="J121" s="34"/>
      <c r="K121" s="28" t="s">
        <v>25</v>
      </c>
      <c r="L121" s="34"/>
      <c r="M121" s="246" t="str">
        <f>IF(O9="","",O9)</f>
        <v>22.11.2016</v>
      </c>
      <c r="N121" s="219"/>
      <c r="O121" s="219"/>
      <c r="P121" s="219"/>
      <c r="Q121" s="34"/>
      <c r="R121" s="35"/>
    </row>
    <row r="122" spans="2:18" s="1" customFormat="1" ht="6.9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18" s="1" customFormat="1" ht="13.2">
      <c r="B123" s="33"/>
      <c r="C123" s="28" t="s">
        <v>29</v>
      </c>
      <c r="D123" s="34"/>
      <c r="E123" s="34"/>
      <c r="F123" s="26" t="str">
        <f>E12</f>
        <v xml:space="preserve"> </v>
      </c>
      <c r="G123" s="34"/>
      <c r="H123" s="34"/>
      <c r="I123" s="34"/>
      <c r="J123" s="34"/>
      <c r="K123" s="28" t="s">
        <v>34</v>
      </c>
      <c r="L123" s="34"/>
      <c r="M123" s="205" t="str">
        <f>E18</f>
        <v xml:space="preserve"> </v>
      </c>
      <c r="N123" s="219"/>
      <c r="O123" s="219"/>
      <c r="P123" s="219"/>
      <c r="Q123" s="219"/>
      <c r="R123" s="35"/>
    </row>
    <row r="124" spans="2:18" s="1" customFormat="1" ht="14.4" customHeight="1">
      <c r="B124" s="33"/>
      <c r="C124" s="28" t="s">
        <v>32</v>
      </c>
      <c r="D124" s="34"/>
      <c r="E124" s="34"/>
      <c r="F124" s="26" t="str">
        <f>IF(E15="","",E15)</f>
        <v>Vyplň údaj</v>
      </c>
      <c r="G124" s="34"/>
      <c r="H124" s="34"/>
      <c r="I124" s="34"/>
      <c r="J124" s="34"/>
      <c r="K124" s="28" t="s">
        <v>36</v>
      </c>
      <c r="L124" s="34"/>
      <c r="M124" s="205" t="str">
        <f>E21</f>
        <v xml:space="preserve"> </v>
      </c>
      <c r="N124" s="219"/>
      <c r="O124" s="219"/>
      <c r="P124" s="219"/>
      <c r="Q124" s="219"/>
      <c r="R124" s="35"/>
    </row>
    <row r="125" spans="2:18" s="1" customFormat="1" ht="10.3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27" s="8" customFormat="1" ht="29.25" customHeight="1">
      <c r="B126" s="140"/>
      <c r="C126" s="141" t="s">
        <v>130</v>
      </c>
      <c r="D126" s="142" t="s">
        <v>131</v>
      </c>
      <c r="E126" s="142" t="s">
        <v>60</v>
      </c>
      <c r="F126" s="255" t="s">
        <v>132</v>
      </c>
      <c r="G126" s="256"/>
      <c r="H126" s="256"/>
      <c r="I126" s="256"/>
      <c r="J126" s="142" t="s">
        <v>133</v>
      </c>
      <c r="K126" s="142" t="s">
        <v>134</v>
      </c>
      <c r="L126" s="257" t="s">
        <v>135</v>
      </c>
      <c r="M126" s="256"/>
      <c r="N126" s="255" t="s">
        <v>112</v>
      </c>
      <c r="O126" s="256"/>
      <c r="P126" s="256"/>
      <c r="Q126" s="258"/>
      <c r="R126" s="143"/>
      <c r="T126" s="75" t="s">
        <v>136</v>
      </c>
      <c r="U126" s="76" t="s">
        <v>42</v>
      </c>
      <c r="V126" s="76" t="s">
        <v>137</v>
      </c>
      <c r="W126" s="76" t="s">
        <v>138</v>
      </c>
      <c r="X126" s="76" t="s">
        <v>139</v>
      </c>
      <c r="Y126" s="76" t="s">
        <v>140</v>
      </c>
      <c r="Z126" s="76" t="s">
        <v>141</v>
      </c>
      <c r="AA126" s="77" t="s">
        <v>142</v>
      </c>
    </row>
    <row r="127" spans="2:63" s="1" customFormat="1" ht="29.25" customHeight="1">
      <c r="B127" s="33"/>
      <c r="C127" s="79" t="s">
        <v>109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268">
        <f>BK127</f>
        <v>0</v>
      </c>
      <c r="O127" s="269"/>
      <c r="P127" s="269"/>
      <c r="Q127" s="269"/>
      <c r="R127" s="35"/>
      <c r="T127" s="78"/>
      <c r="U127" s="49"/>
      <c r="V127" s="49"/>
      <c r="W127" s="144">
        <f>W128+W271+W286+W291</f>
        <v>0</v>
      </c>
      <c r="X127" s="49"/>
      <c r="Y127" s="144">
        <f>Y128+Y271+Y286+Y291</f>
        <v>17.56000034</v>
      </c>
      <c r="Z127" s="49"/>
      <c r="AA127" s="145">
        <f>AA128+AA271+AA286+AA291</f>
        <v>474.416705</v>
      </c>
      <c r="AT127" s="16" t="s">
        <v>77</v>
      </c>
      <c r="AU127" s="16" t="s">
        <v>114</v>
      </c>
      <c r="BK127" s="146">
        <f>BK128+BK271+BK286+BK291</f>
        <v>0</v>
      </c>
    </row>
    <row r="128" spans="2:63" s="9" customFormat="1" ht="37.35" customHeight="1">
      <c r="B128" s="147"/>
      <c r="C128" s="148"/>
      <c r="D128" s="149" t="s">
        <v>184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252">
        <f>BK128</f>
        <v>0</v>
      </c>
      <c r="O128" s="249"/>
      <c r="P128" s="249"/>
      <c r="Q128" s="249"/>
      <c r="R128" s="150"/>
      <c r="T128" s="151"/>
      <c r="U128" s="148"/>
      <c r="V128" s="148"/>
      <c r="W128" s="152">
        <f>W129+W218+W222+W228+W258+W268</f>
        <v>0</v>
      </c>
      <c r="X128" s="148"/>
      <c r="Y128" s="152">
        <f>Y129+Y218+Y222+Y228+Y258+Y268</f>
        <v>14.71365376</v>
      </c>
      <c r="Z128" s="148"/>
      <c r="AA128" s="153">
        <f>AA129+AA218+AA222+AA228+AA258+AA268</f>
        <v>471.75461099999995</v>
      </c>
      <c r="AR128" s="154" t="s">
        <v>22</v>
      </c>
      <c r="AT128" s="155" t="s">
        <v>77</v>
      </c>
      <c r="AU128" s="155" t="s">
        <v>78</v>
      </c>
      <c r="AY128" s="154" t="s">
        <v>143</v>
      </c>
      <c r="BK128" s="156">
        <f>BK129+BK218+BK222+BK228+BK258+BK268</f>
        <v>0</v>
      </c>
    </row>
    <row r="129" spans="2:63" s="9" customFormat="1" ht="19.95" customHeight="1">
      <c r="B129" s="147"/>
      <c r="C129" s="148"/>
      <c r="D129" s="157" t="s">
        <v>185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70">
        <f>BK129</f>
        <v>0</v>
      </c>
      <c r="O129" s="271"/>
      <c r="P129" s="271"/>
      <c r="Q129" s="271"/>
      <c r="R129" s="150"/>
      <c r="T129" s="151"/>
      <c r="U129" s="148"/>
      <c r="V129" s="148"/>
      <c r="W129" s="152">
        <f>SUM(W130:W217)</f>
        <v>0</v>
      </c>
      <c r="X129" s="148"/>
      <c r="Y129" s="152">
        <f>SUM(Y130:Y217)</f>
        <v>7.2958642099999995</v>
      </c>
      <c r="Z129" s="148"/>
      <c r="AA129" s="153">
        <f>SUM(AA130:AA217)</f>
        <v>335.11465699999997</v>
      </c>
      <c r="AR129" s="154" t="s">
        <v>22</v>
      </c>
      <c r="AT129" s="155" t="s">
        <v>77</v>
      </c>
      <c r="AU129" s="155" t="s">
        <v>22</v>
      </c>
      <c r="AY129" s="154" t="s">
        <v>143</v>
      </c>
      <c r="BK129" s="156">
        <f>SUM(BK130:BK217)</f>
        <v>0</v>
      </c>
    </row>
    <row r="130" spans="2:65" s="1" customFormat="1" ht="22.5" customHeight="1">
      <c r="B130" s="129"/>
      <c r="C130" s="158" t="s">
        <v>22</v>
      </c>
      <c r="D130" s="158" t="s">
        <v>144</v>
      </c>
      <c r="E130" s="159" t="s">
        <v>197</v>
      </c>
      <c r="F130" s="259" t="s">
        <v>198</v>
      </c>
      <c r="G130" s="260"/>
      <c r="H130" s="260"/>
      <c r="I130" s="260"/>
      <c r="J130" s="160" t="s">
        <v>199</v>
      </c>
      <c r="K130" s="161">
        <v>0.007</v>
      </c>
      <c r="L130" s="261">
        <v>0</v>
      </c>
      <c r="M130" s="260"/>
      <c r="N130" s="262">
        <f>ROUND(L130*K130,2)</f>
        <v>0</v>
      </c>
      <c r="O130" s="260"/>
      <c r="P130" s="260"/>
      <c r="Q130" s="260"/>
      <c r="R130" s="131"/>
      <c r="T130" s="162" t="s">
        <v>3</v>
      </c>
      <c r="U130" s="42" t="s">
        <v>43</v>
      </c>
      <c r="V130" s="34"/>
      <c r="W130" s="163">
        <f>V130*K130</f>
        <v>0</v>
      </c>
      <c r="X130" s="163">
        <v>0</v>
      </c>
      <c r="Y130" s="163">
        <f>X130*K130</f>
        <v>0</v>
      </c>
      <c r="Z130" s="163">
        <v>0</v>
      </c>
      <c r="AA130" s="164">
        <f>Z130*K130</f>
        <v>0</v>
      </c>
      <c r="AR130" s="16" t="s">
        <v>148</v>
      </c>
      <c r="AT130" s="16" t="s">
        <v>144</v>
      </c>
      <c r="AU130" s="16" t="s">
        <v>105</v>
      </c>
      <c r="AY130" s="16" t="s">
        <v>143</v>
      </c>
      <c r="BE130" s="104">
        <f>IF(U130="základní",N130,0)</f>
        <v>0</v>
      </c>
      <c r="BF130" s="104">
        <f>IF(U130="snížená",N130,0)</f>
        <v>0</v>
      </c>
      <c r="BG130" s="104">
        <f>IF(U130="zákl. přenesená",N130,0)</f>
        <v>0</v>
      </c>
      <c r="BH130" s="104">
        <f>IF(U130="sníž. přenesená",N130,0)</f>
        <v>0</v>
      </c>
      <c r="BI130" s="104">
        <f>IF(U130="nulová",N130,0)</f>
        <v>0</v>
      </c>
      <c r="BJ130" s="16" t="s">
        <v>22</v>
      </c>
      <c r="BK130" s="104">
        <f>ROUND(L130*K130,2)</f>
        <v>0</v>
      </c>
      <c r="BL130" s="16" t="s">
        <v>148</v>
      </c>
      <c r="BM130" s="16" t="s">
        <v>200</v>
      </c>
    </row>
    <row r="131" spans="2:51" s="10" customFormat="1" ht="22.5" customHeight="1">
      <c r="B131" s="170"/>
      <c r="C131" s="171"/>
      <c r="D131" s="171"/>
      <c r="E131" s="172" t="s">
        <v>3</v>
      </c>
      <c r="F131" s="274" t="s">
        <v>201</v>
      </c>
      <c r="G131" s="275"/>
      <c r="H131" s="275"/>
      <c r="I131" s="275"/>
      <c r="J131" s="171"/>
      <c r="K131" s="173">
        <v>0.007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6"/>
      <c r="AT131" s="177" t="s">
        <v>202</v>
      </c>
      <c r="AU131" s="177" t="s">
        <v>105</v>
      </c>
      <c r="AV131" s="10" t="s">
        <v>105</v>
      </c>
      <c r="AW131" s="10" t="s">
        <v>35</v>
      </c>
      <c r="AX131" s="10" t="s">
        <v>22</v>
      </c>
      <c r="AY131" s="177" t="s">
        <v>143</v>
      </c>
    </row>
    <row r="132" spans="2:65" s="1" customFormat="1" ht="22.5" customHeight="1">
      <c r="B132" s="129"/>
      <c r="C132" s="158" t="s">
        <v>105</v>
      </c>
      <c r="D132" s="158" t="s">
        <v>144</v>
      </c>
      <c r="E132" s="159" t="s">
        <v>203</v>
      </c>
      <c r="F132" s="259" t="s">
        <v>204</v>
      </c>
      <c r="G132" s="260"/>
      <c r="H132" s="260"/>
      <c r="I132" s="260"/>
      <c r="J132" s="160" t="s">
        <v>163</v>
      </c>
      <c r="K132" s="161">
        <v>2</v>
      </c>
      <c r="L132" s="261">
        <v>0</v>
      </c>
      <c r="M132" s="260"/>
      <c r="N132" s="262">
        <f>ROUND(L132*K132,2)</f>
        <v>0</v>
      </c>
      <c r="O132" s="260"/>
      <c r="P132" s="260"/>
      <c r="Q132" s="260"/>
      <c r="R132" s="131"/>
      <c r="T132" s="162" t="s">
        <v>3</v>
      </c>
      <c r="U132" s="42" t="s">
        <v>43</v>
      </c>
      <c r="V132" s="34"/>
      <c r="W132" s="163">
        <f>V132*K132</f>
        <v>0</v>
      </c>
      <c r="X132" s="163">
        <v>0</v>
      </c>
      <c r="Y132" s="163">
        <f>X132*K132</f>
        <v>0</v>
      </c>
      <c r="Z132" s="163">
        <v>0</v>
      </c>
      <c r="AA132" s="164">
        <f>Z132*K132</f>
        <v>0</v>
      </c>
      <c r="AR132" s="16" t="s">
        <v>148</v>
      </c>
      <c r="AT132" s="16" t="s">
        <v>144</v>
      </c>
      <c r="AU132" s="16" t="s">
        <v>105</v>
      </c>
      <c r="AY132" s="16" t="s">
        <v>143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6" t="s">
        <v>22</v>
      </c>
      <c r="BK132" s="104">
        <f>ROUND(L132*K132,2)</f>
        <v>0</v>
      </c>
      <c r="BL132" s="16" t="s">
        <v>148</v>
      </c>
      <c r="BM132" s="16" t="s">
        <v>205</v>
      </c>
    </row>
    <row r="133" spans="2:65" s="1" customFormat="1" ht="22.5" customHeight="1">
      <c r="B133" s="129"/>
      <c r="C133" s="158" t="s">
        <v>153</v>
      </c>
      <c r="D133" s="158" t="s">
        <v>144</v>
      </c>
      <c r="E133" s="159" t="s">
        <v>206</v>
      </c>
      <c r="F133" s="259" t="s">
        <v>207</v>
      </c>
      <c r="G133" s="260"/>
      <c r="H133" s="260"/>
      <c r="I133" s="260"/>
      <c r="J133" s="160" t="s">
        <v>163</v>
      </c>
      <c r="K133" s="161">
        <v>2</v>
      </c>
      <c r="L133" s="261">
        <v>0</v>
      </c>
      <c r="M133" s="260"/>
      <c r="N133" s="262">
        <f>ROUND(L133*K133,2)</f>
        <v>0</v>
      </c>
      <c r="O133" s="260"/>
      <c r="P133" s="260"/>
      <c r="Q133" s="260"/>
      <c r="R133" s="131"/>
      <c r="T133" s="162" t="s">
        <v>3</v>
      </c>
      <c r="U133" s="42" t="s">
        <v>43</v>
      </c>
      <c r="V133" s="34"/>
      <c r="W133" s="163">
        <f>V133*K133</f>
        <v>0</v>
      </c>
      <c r="X133" s="163">
        <v>5E-05</v>
      </c>
      <c r="Y133" s="163">
        <f>X133*K133</f>
        <v>0.0001</v>
      </c>
      <c r="Z133" s="163">
        <v>0</v>
      </c>
      <c r="AA133" s="164">
        <f>Z133*K133</f>
        <v>0</v>
      </c>
      <c r="AR133" s="16" t="s">
        <v>148</v>
      </c>
      <c r="AT133" s="16" t="s">
        <v>144</v>
      </c>
      <c r="AU133" s="16" t="s">
        <v>105</v>
      </c>
      <c r="AY133" s="16" t="s">
        <v>143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16" t="s">
        <v>22</v>
      </c>
      <c r="BK133" s="104">
        <f>ROUND(L133*K133,2)</f>
        <v>0</v>
      </c>
      <c r="BL133" s="16" t="s">
        <v>148</v>
      </c>
      <c r="BM133" s="16" t="s">
        <v>208</v>
      </c>
    </row>
    <row r="134" spans="2:65" s="1" customFormat="1" ht="31.5" customHeight="1">
      <c r="B134" s="129"/>
      <c r="C134" s="158" t="s">
        <v>148</v>
      </c>
      <c r="D134" s="158" t="s">
        <v>144</v>
      </c>
      <c r="E134" s="159" t="s">
        <v>209</v>
      </c>
      <c r="F134" s="259" t="s">
        <v>210</v>
      </c>
      <c r="G134" s="260"/>
      <c r="H134" s="260"/>
      <c r="I134" s="260"/>
      <c r="J134" s="160" t="s">
        <v>211</v>
      </c>
      <c r="K134" s="161">
        <v>217.661</v>
      </c>
      <c r="L134" s="261">
        <v>0</v>
      </c>
      <c r="M134" s="260"/>
      <c r="N134" s="262">
        <f>ROUND(L134*K134,2)</f>
        <v>0</v>
      </c>
      <c r="O134" s="260"/>
      <c r="P134" s="260"/>
      <c r="Q134" s="260"/>
      <c r="R134" s="131"/>
      <c r="T134" s="162" t="s">
        <v>3</v>
      </c>
      <c r="U134" s="42" t="s">
        <v>43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0.72</v>
      </c>
      <c r="AA134" s="164">
        <f>Z134*K134</f>
        <v>156.71591999999998</v>
      </c>
      <c r="AR134" s="16" t="s">
        <v>148</v>
      </c>
      <c r="AT134" s="16" t="s">
        <v>144</v>
      </c>
      <c r="AU134" s="16" t="s">
        <v>105</v>
      </c>
      <c r="AY134" s="16" t="s">
        <v>143</v>
      </c>
      <c r="BE134" s="104">
        <f>IF(U134="základní",N134,0)</f>
        <v>0</v>
      </c>
      <c r="BF134" s="104">
        <f>IF(U134="snížená",N134,0)</f>
        <v>0</v>
      </c>
      <c r="BG134" s="104">
        <f>IF(U134="zákl. přenesená",N134,0)</f>
        <v>0</v>
      </c>
      <c r="BH134" s="104">
        <f>IF(U134="sníž. přenesená",N134,0)</f>
        <v>0</v>
      </c>
      <c r="BI134" s="104">
        <f>IF(U134="nulová",N134,0)</f>
        <v>0</v>
      </c>
      <c r="BJ134" s="16" t="s">
        <v>22</v>
      </c>
      <c r="BK134" s="104">
        <f>ROUND(L134*K134,2)</f>
        <v>0</v>
      </c>
      <c r="BL134" s="16" t="s">
        <v>148</v>
      </c>
      <c r="BM134" s="16" t="s">
        <v>212</v>
      </c>
    </row>
    <row r="135" spans="2:65" s="1" customFormat="1" ht="31.5" customHeight="1">
      <c r="B135" s="129"/>
      <c r="C135" s="158" t="s">
        <v>160</v>
      </c>
      <c r="D135" s="158" t="s">
        <v>144</v>
      </c>
      <c r="E135" s="159" t="s">
        <v>213</v>
      </c>
      <c r="F135" s="259" t="s">
        <v>214</v>
      </c>
      <c r="G135" s="260"/>
      <c r="H135" s="260"/>
      <c r="I135" s="260"/>
      <c r="J135" s="160" t="s">
        <v>211</v>
      </c>
      <c r="K135" s="161">
        <v>39.811</v>
      </c>
      <c r="L135" s="261">
        <v>0</v>
      </c>
      <c r="M135" s="260"/>
      <c r="N135" s="262">
        <f>ROUND(L135*K135,2)</f>
        <v>0</v>
      </c>
      <c r="O135" s="260"/>
      <c r="P135" s="260"/>
      <c r="Q135" s="260"/>
      <c r="R135" s="131"/>
      <c r="T135" s="162" t="s">
        <v>3</v>
      </c>
      <c r="U135" s="42" t="s">
        <v>43</v>
      </c>
      <c r="V135" s="34"/>
      <c r="W135" s="163">
        <f>V135*K135</f>
        <v>0</v>
      </c>
      <c r="X135" s="163">
        <v>0</v>
      </c>
      <c r="Y135" s="163">
        <f>X135*K135</f>
        <v>0</v>
      </c>
      <c r="Z135" s="163">
        <v>0.185</v>
      </c>
      <c r="AA135" s="164">
        <f>Z135*K135</f>
        <v>7.365035</v>
      </c>
      <c r="AR135" s="16" t="s">
        <v>148</v>
      </c>
      <c r="AT135" s="16" t="s">
        <v>144</v>
      </c>
      <c r="AU135" s="16" t="s">
        <v>105</v>
      </c>
      <c r="AY135" s="16" t="s">
        <v>143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6" t="s">
        <v>22</v>
      </c>
      <c r="BK135" s="104">
        <f>ROUND(L135*K135,2)</f>
        <v>0</v>
      </c>
      <c r="BL135" s="16" t="s">
        <v>148</v>
      </c>
      <c r="BM135" s="16" t="s">
        <v>215</v>
      </c>
    </row>
    <row r="136" spans="2:51" s="11" customFormat="1" ht="22.5" customHeight="1">
      <c r="B136" s="178"/>
      <c r="C136" s="179"/>
      <c r="D136" s="179"/>
      <c r="E136" s="180" t="s">
        <v>3</v>
      </c>
      <c r="F136" s="276" t="s">
        <v>216</v>
      </c>
      <c r="G136" s="277"/>
      <c r="H136" s="277"/>
      <c r="I136" s="277"/>
      <c r="J136" s="179"/>
      <c r="K136" s="181" t="s">
        <v>3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202</v>
      </c>
      <c r="AU136" s="185" t="s">
        <v>105</v>
      </c>
      <c r="AV136" s="11" t="s">
        <v>22</v>
      </c>
      <c r="AW136" s="11" t="s">
        <v>35</v>
      </c>
      <c r="AX136" s="11" t="s">
        <v>78</v>
      </c>
      <c r="AY136" s="185" t="s">
        <v>143</v>
      </c>
    </row>
    <row r="137" spans="2:51" s="10" customFormat="1" ht="22.5" customHeight="1">
      <c r="B137" s="170"/>
      <c r="C137" s="171"/>
      <c r="D137" s="171"/>
      <c r="E137" s="172" t="s">
        <v>3</v>
      </c>
      <c r="F137" s="278" t="s">
        <v>217</v>
      </c>
      <c r="G137" s="275"/>
      <c r="H137" s="275"/>
      <c r="I137" s="275"/>
      <c r="J137" s="171"/>
      <c r="K137" s="173">
        <v>35.625</v>
      </c>
      <c r="L137" s="171"/>
      <c r="M137" s="171"/>
      <c r="N137" s="171"/>
      <c r="O137" s="171"/>
      <c r="P137" s="171"/>
      <c r="Q137" s="171"/>
      <c r="R137" s="174"/>
      <c r="T137" s="175"/>
      <c r="U137" s="171"/>
      <c r="V137" s="171"/>
      <c r="W137" s="171"/>
      <c r="X137" s="171"/>
      <c r="Y137" s="171"/>
      <c r="Z137" s="171"/>
      <c r="AA137" s="176"/>
      <c r="AT137" s="177" t="s">
        <v>202</v>
      </c>
      <c r="AU137" s="177" t="s">
        <v>105</v>
      </c>
      <c r="AV137" s="10" t="s">
        <v>105</v>
      </c>
      <c r="AW137" s="10" t="s">
        <v>35</v>
      </c>
      <c r="AX137" s="10" t="s">
        <v>78</v>
      </c>
      <c r="AY137" s="177" t="s">
        <v>143</v>
      </c>
    </row>
    <row r="138" spans="2:51" s="10" customFormat="1" ht="22.5" customHeight="1">
      <c r="B138" s="170"/>
      <c r="C138" s="171"/>
      <c r="D138" s="171"/>
      <c r="E138" s="172" t="s">
        <v>3</v>
      </c>
      <c r="F138" s="278" t="s">
        <v>218</v>
      </c>
      <c r="G138" s="275"/>
      <c r="H138" s="275"/>
      <c r="I138" s="275"/>
      <c r="J138" s="171"/>
      <c r="K138" s="173">
        <v>4.186</v>
      </c>
      <c r="L138" s="171"/>
      <c r="M138" s="171"/>
      <c r="N138" s="171"/>
      <c r="O138" s="171"/>
      <c r="P138" s="171"/>
      <c r="Q138" s="171"/>
      <c r="R138" s="174"/>
      <c r="T138" s="175"/>
      <c r="U138" s="171"/>
      <c r="V138" s="171"/>
      <c r="W138" s="171"/>
      <c r="X138" s="171"/>
      <c r="Y138" s="171"/>
      <c r="Z138" s="171"/>
      <c r="AA138" s="176"/>
      <c r="AT138" s="177" t="s">
        <v>202</v>
      </c>
      <c r="AU138" s="177" t="s">
        <v>105</v>
      </c>
      <c r="AV138" s="10" t="s">
        <v>105</v>
      </c>
      <c r="AW138" s="10" t="s">
        <v>35</v>
      </c>
      <c r="AX138" s="10" t="s">
        <v>78</v>
      </c>
      <c r="AY138" s="177" t="s">
        <v>143</v>
      </c>
    </row>
    <row r="139" spans="2:51" s="12" customFormat="1" ht="22.5" customHeight="1">
      <c r="B139" s="186"/>
      <c r="C139" s="187"/>
      <c r="D139" s="187"/>
      <c r="E139" s="188" t="s">
        <v>3</v>
      </c>
      <c r="F139" s="279" t="s">
        <v>219</v>
      </c>
      <c r="G139" s="280"/>
      <c r="H139" s="280"/>
      <c r="I139" s="280"/>
      <c r="J139" s="187"/>
      <c r="K139" s="189">
        <v>39.811</v>
      </c>
      <c r="L139" s="187"/>
      <c r="M139" s="187"/>
      <c r="N139" s="187"/>
      <c r="O139" s="187"/>
      <c r="P139" s="187"/>
      <c r="Q139" s="187"/>
      <c r="R139" s="190"/>
      <c r="T139" s="191"/>
      <c r="U139" s="187"/>
      <c r="V139" s="187"/>
      <c r="W139" s="187"/>
      <c r="X139" s="187"/>
      <c r="Y139" s="187"/>
      <c r="Z139" s="187"/>
      <c r="AA139" s="192"/>
      <c r="AT139" s="193" t="s">
        <v>202</v>
      </c>
      <c r="AU139" s="193" t="s">
        <v>105</v>
      </c>
      <c r="AV139" s="12" t="s">
        <v>148</v>
      </c>
      <c r="AW139" s="12" t="s">
        <v>35</v>
      </c>
      <c r="AX139" s="12" t="s">
        <v>22</v>
      </c>
      <c r="AY139" s="193" t="s">
        <v>143</v>
      </c>
    </row>
    <row r="140" spans="2:65" s="1" customFormat="1" ht="31.5" customHeight="1">
      <c r="B140" s="129"/>
      <c r="C140" s="158" t="s">
        <v>149</v>
      </c>
      <c r="D140" s="158" t="s">
        <v>144</v>
      </c>
      <c r="E140" s="159" t="s">
        <v>220</v>
      </c>
      <c r="F140" s="259" t="s">
        <v>221</v>
      </c>
      <c r="G140" s="260"/>
      <c r="H140" s="260"/>
      <c r="I140" s="260"/>
      <c r="J140" s="160" t="s">
        <v>211</v>
      </c>
      <c r="K140" s="161">
        <v>32.4</v>
      </c>
      <c r="L140" s="261">
        <v>0</v>
      </c>
      <c r="M140" s="260"/>
      <c r="N140" s="262">
        <f>ROUND(L140*K140,2)</f>
        <v>0</v>
      </c>
      <c r="O140" s="260"/>
      <c r="P140" s="260"/>
      <c r="Q140" s="260"/>
      <c r="R140" s="131"/>
      <c r="T140" s="162" t="s">
        <v>3</v>
      </c>
      <c r="U140" s="42" t="s">
        <v>43</v>
      </c>
      <c r="V140" s="34"/>
      <c r="W140" s="163">
        <f>V140*K140</f>
        <v>0</v>
      </c>
      <c r="X140" s="163">
        <v>0</v>
      </c>
      <c r="Y140" s="163">
        <f>X140*K140</f>
        <v>0</v>
      </c>
      <c r="Z140" s="163">
        <v>0.225</v>
      </c>
      <c r="AA140" s="164">
        <f>Z140*K140</f>
        <v>7.29</v>
      </c>
      <c r="AR140" s="16" t="s">
        <v>148</v>
      </c>
      <c r="AT140" s="16" t="s">
        <v>144</v>
      </c>
      <c r="AU140" s="16" t="s">
        <v>105</v>
      </c>
      <c r="AY140" s="16" t="s">
        <v>143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22</v>
      </c>
      <c r="BK140" s="104">
        <f>ROUND(L140*K140,2)</f>
        <v>0</v>
      </c>
      <c r="BL140" s="16" t="s">
        <v>148</v>
      </c>
      <c r="BM140" s="16" t="s">
        <v>222</v>
      </c>
    </row>
    <row r="141" spans="2:51" s="11" customFormat="1" ht="22.5" customHeight="1">
      <c r="B141" s="178"/>
      <c r="C141" s="179"/>
      <c r="D141" s="179"/>
      <c r="E141" s="180" t="s">
        <v>3</v>
      </c>
      <c r="F141" s="276" t="s">
        <v>223</v>
      </c>
      <c r="G141" s="277"/>
      <c r="H141" s="277"/>
      <c r="I141" s="277"/>
      <c r="J141" s="179"/>
      <c r="K141" s="181" t="s">
        <v>3</v>
      </c>
      <c r="L141" s="179"/>
      <c r="M141" s="179"/>
      <c r="N141" s="179"/>
      <c r="O141" s="179"/>
      <c r="P141" s="179"/>
      <c r="Q141" s="179"/>
      <c r="R141" s="182"/>
      <c r="T141" s="183"/>
      <c r="U141" s="179"/>
      <c r="V141" s="179"/>
      <c r="W141" s="179"/>
      <c r="X141" s="179"/>
      <c r="Y141" s="179"/>
      <c r="Z141" s="179"/>
      <c r="AA141" s="184"/>
      <c r="AT141" s="185" t="s">
        <v>202</v>
      </c>
      <c r="AU141" s="185" t="s">
        <v>105</v>
      </c>
      <c r="AV141" s="11" t="s">
        <v>22</v>
      </c>
      <c r="AW141" s="11" t="s">
        <v>35</v>
      </c>
      <c r="AX141" s="11" t="s">
        <v>78</v>
      </c>
      <c r="AY141" s="185" t="s">
        <v>143</v>
      </c>
    </row>
    <row r="142" spans="2:51" s="10" customFormat="1" ht="22.5" customHeight="1">
      <c r="B142" s="170"/>
      <c r="C142" s="171"/>
      <c r="D142" s="171"/>
      <c r="E142" s="172" t="s">
        <v>3</v>
      </c>
      <c r="F142" s="278" t="s">
        <v>224</v>
      </c>
      <c r="G142" s="275"/>
      <c r="H142" s="275"/>
      <c r="I142" s="275"/>
      <c r="J142" s="171"/>
      <c r="K142" s="173">
        <v>32.4</v>
      </c>
      <c r="L142" s="171"/>
      <c r="M142" s="171"/>
      <c r="N142" s="171"/>
      <c r="O142" s="171"/>
      <c r="P142" s="171"/>
      <c r="Q142" s="171"/>
      <c r="R142" s="174"/>
      <c r="T142" s="175"/>
      <c r="U142" s="171"/>
      <c r="V142" s="171"/>
      <c r="W142" s="171"/>
      <c r="X142" s="171"/>
      <c r="Y142" s="171"/>
      <c r="Z142" s="171"/>
      <c r="AA142" s="176"/>
      <c r="AT142" s="177" t="s">
        <v>202</v>
      </c>
      <c r="AU142" s="177" t="s">
        <v>105</v>
      </c>
      <c r="AV142" s="10" t="s">
        <v>105</v>
      </c>
      <c r="AW142" s="10" t="s">
        <v>35</v>
      </c>
      <c r="AX142" s="10" t="s">
        <v>22</v>
      </c>
      <c r="AY142" s="177" t="s">
        <v>143</v>
      </c>
    </row>
    <row r="143" spans="2:65" s="1" customFormat="1" ht="31.5" customHeight="1">
      <c r="B143" s="129"/>
      <c r="C143" s="158" t="s">
        <v>152</v>
      </c>
      <c r="D143" s="158" t="s">
        <v>144</v>
      </c>
      <c r="E143" s="159" t="s">
        <v>225</v>
      </c>
      <c r="F143" s="259" t="s">
        <v>226</v>
      </c>
      <c r="G143" s="260"/>
      <c r="H143" s="260"/>
      <c r="I143" s="260"/>
      <c r="J143" s="160" t="s">
        <v>211</v>
      </c>
      <c r="K143" s="161">
        <v>74.13</v>
      </c>
      <c r="L143" s="261">
        <v>0</v>
      </c>
      <c r="M143" s="260"/>
      <c r="N143" s="262">
        <f>ROUND(L143*K143,2)</f>
        <v>0</v>
      </c>
      <c r="O143" s="260"/>
      <c r="P143" s="260"/>
      <c r="Q143" s="260"/>
      <c r="R143" s="131"/>
      <c r="T143" s="162" t="s">
        <v>3</v>
      </c>
      <c r="U143" s="42" t="s">
        <v>43</v>
      </c>
      <c r="V143" s="34"/>
      <c r="W143" s="163">
        <f>V143*K143</f>
        <v>0</v>
      </c>
      <c r="X143" s="163">
        <v>0</v>
      </c>
      <c r="Y143" s="163">
        <f>X143*K143</f>
        <v>0</v>
      </c>
      <c r="Z143" s="163">
        <v>0.5</v>
      </c>
      <c r="AA143" s="164">
        <f>Z143*K143</f>
        <v>37.065</v>
      </c>
      <c r="AR143" s="16" t="s">
        <v>148</v>
      </c>
      <c r="AT143" s="16" t="s">
        <v>144</v>
      </c>
      <c r="AU143" s="16" t="s">
        <v>105</v>
      </c>
      <c r="AY143" s="16" t="s">
        <v>143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16" t="s">
        <v>22</v>
      </c>
      <c r="BK143" s="104">
        <f>ROUND(L143*K143,2)</f>
        <v>0</v>
      </c>
      <c r="BL143" s="16" t="s">
        <v>148</v>
      </c>
      <c r="BM143" s="16" t="s">
        <v>227</v>
      </c>
    </row>
    <row r="144" spans="2:51" s="11" customFormat="1" ht="22.5" customHeight="1">
      <c r="B144" s="178"/>
      <c r="C144" s="179"/>
      <c r="D144" s="179"/>
      <c r="E144" s="180" t="s">
        <v>3</v>
      </c>
      <c r="F144" s="276" t="s">
        <v>228</v>
      </c>
      <c r="G144" s="277"/>
      <c r="H144" s="277"/>
      <c r="I144" s="277"/>
      <c r="J144" s="179"/>
      <c r="K144" s="181" t="s">
        <v>3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202</v>
      </c>
      <c r="AU144" s="185" t="s">
        <v>105</v>
      </c>
      <c r="AV144" s="11" t="s">
        <v>22</v>
      </c>
      <c r="AW144" s="11" t="s">
        <v>35</v>
      </c>
      <c r="AX144" s="11" t="s">
        <v>78</v>
      </c>
      <c r="AY144" s="185" t="s">
        <v>143</v>
      </c>
    </row>
    <row r="145" spans="2:51" s="10" customFormat="1" ht="22.5" customHeight="1">
      <c r="B145" s="170"/>
      <c r="C145" s="171"/>
      <c r="D145" s="171"/>
      <c r="E145" s="172" t="s">
        <v>3</v>
      </c>
      <c r="F145" s="278" t="s">
        <v>229</v>
      </c>
      <c r="G145" s="275"/>
      <c r="H145" s="275"/>
      <c r="I145" s="275"/>
      <c r="J145" s="171"/>
      <c r="K145" s="173">
        <v>50.585</v>
      </c>
      <c r="L145" s="171"/>
      <c r="M145" s="171"/>
      <c r="N145" s="171"/>
      <c r="O145" s="171"/>
      <c r="P145" s="171"/>
      <c r="Q145" s="171"/>
      <c r="R145" s="174"/>
      <c r="T145" s="175"/>
      <c r="U145" s="171"/>
      <c r="V145" s="171"/>
      <c r="W145" s="171"/>
      <c r="X145" s="171"/>
      <c r="Y145" s="171"/>
      <c r="Z145" s="171"/>
      <c r="AA145" s="176"/>
      <c r="AT145" s="177" t="s">
        <v>202</v>
      </c>
      <c r="AU145" s="177" t="s">
        <v>105</v>
      </c>
      <c r="AV145" s="10" t="s">
        <v>105</v>
      </c>
      <c r="AW145" s="10" t="s">
        <v>35</v>
      </c>
      <c r="AX145" s="10" t="s">
        <v>78</v>
      </c>
      <c r="AY145" s="177" t="s">
        <v>143</v>
      </c>
    </row>
    <row r="146" spans="2:51" s="10" customFormat="1" ht="22.5" customHeight="1">
      <c r="B146" s="170"/>
      <c r="C146" s="171"/>
      <c r="D146" s="171"/>
      <c r="E146" s="172" t="s">
        <v>3</v>
      </c>
      <c r="F146" s="278" t="s">
        <v>230</v>
      </c>
      <c r="G146" s="275"/>
      <c r="H146" s="275"/>
      <c r="I146" s="275"/>
      <c r="J146" s="171"/>
      <c r="K146" s="173">
        <v>11.44</v>
      </c>
      <c r="L146" s="171"/>
      <c r="M146" s="171"/>
      <c r="N146" s="171"/>
      <c r="O146" s="171"/>
      <c r="P146" s="171"/>
      <c r="Q146" s="171"/>
      <c r="R146" s="174"/>
      <c r="T146" s="175"/>
      <c r="U146" s="171"/>
      <c r="V146" s="171"/>
      <c r="W146" s="171"/>
      <c r="X146" s="171"/>
      <c r="Y146" s="171"/>
      <c r="Z146" s="171"/>
      <c r="AA146" s="176"/>
      <c r="AT146" s="177" t="s">
        <v>202</v>
      </c>
      <c r="AU146" s="177" t="s">
        <v>105</v>
      </c>
      <c r="AV146" s="10" t="s">
        <v>105</v>
      </c>
      <c r="AW146" s="10" t="s">
        <v>35</v>
      </c>
      <c r="AX146" s="10" t="s">
        <v>78</v>
      </c>
      <c r="AY146" s="177" t="s">
        <v>143</v>
      </c>
    </row>
    <row r="147" spans="2:51" s="10" customFormat="1" ht="22.5" customHeight="1">
      <c r="B147" s="170"/>
      <c r="C147" s="171"/>
      <c r="D147" s="171"/>
      <c r="E147" s="172" t="s">
        <v>3</v>
      </c>
      <c r="F147" s="278" t="s">
        <v>231</v>
      </c>
      <c r="G147" s="275"/>
      <c r="H147" s="275"/>
      <c r="I147" s="275"/>
      <c r="J147" s="171"/>
      <c r="K147" s="173">
        <v>12.105</v>
      </c>
      <c r="L147" s="171"/>
      <c r="M147" s="171"/>
      <c r="N147" s="171"/>
      <c r="O147" s="171"/>
      <c r="P147" s="171"/>
      <c r="Q147" s="171"/>
      <c r="R147" s="174"/>
      <c r="T147" s="175"/>
      <c r="U147" s="171"/>
      <c r="V147" s="171"/>
      <c r="W147" s="171"/>
      <c r="X147" s="171"/>
      <c r="Y147" s="171"/>
      <c r="Z147" s="171"/>
      <c r="AA147" s="176"/>
      <c r="AT147" s="177" t="s">
        <v>202</v>
      </c>
      <c r="AU147" s="177" t="s">
        <v>105</v>
      </c>
      <c r="AV147" s="10" t="s">
        <v>105</v>
      </c>
      <c r="AW147" s="10" t="s">
        <v>35</v>
      </c>
      <c r="AX147" s="10" t="s">
        <v>78</v>
      </c>
      <c r="AY147" s="177" t="s">
        <v>143</v>
      </c>
    </row>
    <row r="148" spans="2:51" s="12" customFormat="1" ht="22.5" customHeight="1">
      <c r="B148" s="186"/>
      <c r="C148" s="187"/>
      <c r="D148" s="187"/>
      <c r="E148" s="188" t="s">
        <v>3</v>
      </c>
      <c r="F148" s="279" t="s">
        <v>219</v>
      </c>
      <c r="G148" s="280"/>
      <c r="H148" s="280"/>
      <c r="I148" s="280"/>
      <c r="J148" s="187"/>
      <c r="K148" s="189">
        <v>74.13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202</v>
      </c>
      <c r="AU148" s="193" t="s">
        <v>105</v>
      </c>
      <c r="AV148" s="12" t="s">
        <v>148</v>
      </c>
      <c r="AW148" s="12" t="s">
        <v>35</v>
      </c>
      <c r="AX148" s="12" t="s">
        <v>22</v>
      </c>
      <c r="AY148" s="193" t="s">
        <v>143</v>
      </c>
    </row>
    <row r="149" spans="2:65" s="1" customFormat="1" ht="31.5" customHeight="1">
      <c r="B149" s="129"/>
      <c r="C149" s="158" t="s">
        <v>164</v>
      </c>
      <c r="D149" s="158" t="s">
        <v>144</v>
      </c>
      <c r="E149" s="159" t="s">
        <v>232</v>
      </c>
      <c r="F149" s="259" t="s">
        <v>233</v>
      </c>
      <c r="G149" s="260"/>
      <c r="H149" s="260"/>
      <c r="I149" s="260"/>
      <c r="J149" s="160" t="s">
        <v>211</v>
      </c>
      <c r="K149" s="161">
        <v>217.661</v>
      </c>
      <c r="L149" s="261">
        <v>0</v>
      </c>
      <c r="M149" s="260"/>
      <c r="N149" s="262">
        <f>ROUND(L149*K149,2)</f>
        <v>0</v>
      </c>
      <c r="O149" s="260"/>
      <c r="P149" s="260"/>
      <c r="Q149" s="260"/>
      <c r="R149" s="131"/>
      <c r="T149" s="162" t="s">
        <v>3</v>
      </c>
      <c r="U149" s="42" t="s">
        <v>43</v>
      </c>
      <c r="V149" s="34"/>
      <c r="W149" s="163">
        <f>V149*K149</f>
        <v>0</v>
      </c>
      <c r="X149" s="163">
        <v>0</v>
      </c>
      <c r="Y149" s="163">
        <f>X149*K149</f>
        <v>0</v>
      </c>
      <c r="Z149" s="163">
        <v>0.582</v>
      </c>
      <c r="AA149" s="164">
        <f>Z149*K149</f>
        <v>126.67870199999999</v>
      </c>
      <c r="AR149" s="16" t="s">
        <v>148</v>
      </c>
      <c r="AT149" s="16" t="s">
        <v>144</v>
      </c>
      <c r="AU149" s="16" t="s">
        <v>105</v>
      </c>
      <c r="AY149" s="16" t="s">
        <v>143</v>
      </c>
      <c r="BE149" s="104">
        <f>IF(U149="základní",N149,0)</f>
        <v>0</v>
      </c>
      <c r="BF149" s="104">
        <f>IF(U149="snížená",N149,0)</f>
        <v>0</v>
      </c>
      <c r="BG149" s="104">
        <f>IF(U149="zákl. přenesená",N149,0)</f>
        <v>0</v>
      </c>
      <c r="BH149" s="104">
        <f>IF(U149="sníž. přenesená",N149,0)</f>
        <v>0</v>
      </c>
      <c r="BI149" s="104">
        <f>IF(U149="nulová",N149,0)</f>
        <v>0</v>
      </c>
      <c r="BJ149" s="16" t="s">
        <v>22</v>
      </c>
      <c r="BK149" s="104">
        <f>ROUND(L149*K149,2)</f>
        <v>0</v>
      </c>
      <c r="BL149" s="16" t="s">
        <v>148</v>
      </c>
      <c r="BM149" s="16" t="s">
        <v>234</v>
      </c>
    </row>
    <row r="150" spans="2:51" s="10" customFormat="1" ht="22.5" customHeight="1">
      <c r="B150" s="170"/>
      <c r="C150" s="171"/>
      <c r="D150" s="171"/>
      <c r="E150" s="172" t="s">
        <v>3</v>
      </c>
      <c r="F150" s="274" t="s">
        <v>235</v>
      </c>
      <c r="G150" s="275"/>
      <c r="H150" s="275"/>
      <c r="I150" s="275"/>
      <c r="J150" s="171"/>
      <c r="K150" s="173">
        <v>63.061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6"/>
      <c r="AT150" s="177" t="s">
        <v>202</v>
      </c>
      <c r="AU150" s="177" t="s">
        <v>105</v>
      </c>
      <c r="AV150" s="10" t="s">
        <v>105</v>
      </c>
      <c r="AW150" s="10" t="s">
        <v>35</v>
      </c>
      <c r="AX150" s="10" t="s">
        <v>78</v>
      </c>
      <c r="AY150" s="177" t="s">
        <v>143</v>
      </c>
    </row>
    <row r="151" spans="2:51" s="10" customFormat="1" ht="22.5" customHeight="1">
      <c r="B151" s="170"/>
      <c r="C151" s="171"/>
      <c r="D151" s="171"/>
      <c r="E151" s="172" t="s">
        <v>3</v>
      </c>
      <c r="F151" s="278" t="s">
        <v>236</v>
      </c>
      <c r="G151" s="275"/>
      <c r="H151" s="275"/>
      <c r="I151" s="275"/>
      <c r="J151" s="171"/>
      <c r="K151" s="173">
        <v>154.6</v>
      </c>
      <c r="L151" s="171"/>
      <c r="M151" s="171"/>
      <c r="N151" s="171"/>
      <c r="O151" s="171"/>
      <c r="P151" s="171"/>
      <c r="Q151" s="171"/>
      <c r="R151" s="174"/>
      <c r="T151" s="175"/>
      <c r="U151" s="171"/>
      <c r="V151" s="171"/>
      <c r="W151" s="171"/>
      <c r="X151" s="171"/>
      <c r="Y151" s="171"/>
      <c r="Z151" s="171"/>
      <c r="AA151" s="176"/>
      <c r="AT151" s="177" t="s">
        <v>202</v>
      </c>
      <c r="AU151" s="177" t="s">
        <v>105</v>
      </c>
      <c r="AV151" s="10" t="s">
        <v>105</v>
      </c>
      <c r="AW151" s="10" t="s">
        <v>35</v>
      </c>
      <c r="AX151" s="10" t="s">
        <v>78</v>
      </c>
      <c r="AY151" s="177" t="s">
        <v>143</v>
      </c>
    </row>
    <row r="152" spans="2:51" s="12" customFormat="1" ht="22.5" customHeight="1">
      <c r="B152" s="186"/>
      <c r="C152" s="187"/>
      <c r="D152" s="187"/>
      <c r="E152" s="188" t="s">
        <v>3</v>
      </c>
      <c r="F152" s="279" t="s">
        <v>219</v>
      </c>
      <c r="G152" s="280"/>
      <c r="H152" s="280"/>
      <c r="I152" s="280"/>
      <c r="J152" s="187"/>
      <c r="K152" s="189">
        <v>217.661</v>
      </c>
      <c r="L152" s="187"/>
      <c r="M152" s="187"/>
      <c r="N152" s="187"/>
      <c r="O152" s="187"/>
      <c r="P152" s="187"/>
      <c r="Q152" s="187"/>
      <c r="R152" s="190"/>
      <c r="T152" s="191"/>
      <c r="U152" s="187"/>
      <c r="V152" s="187"/>
      <c r="W152" s="187"/>
      <c r="X152" s="187"/>
      <c r="Y152" s="187"/>
      <c r="Z152" s="187"/>
      <c r="AA152" s="192"/>
      <c r="AT152" s="193" t="s">
        <v>202</v>
      </c>
      <c r="AU152" s="193" t="s">
        <v>105</v>
      </c>
      <c r="AV152" s="12" t="s">
        <v>148</v>
      </c>
      <c r="AW152" s="12" t="s">
        <v>35</v>
      </c>
      <c r="AX152" s="12" t="s">
        <v>22</v>
      </c>
      <c r="AY152" s="193" t="s">
        <v>143</v>
      </c>
    </row>
    <row r="153" spans="2:65" s="1" customFormat="1" ht="22.5" customHeight="1">
      <c r="B153" s="129"/>
      <c r="C153" s="158" t="s">
        <v>175</v>
      </c>
      <c r="D153" s="158" t="s">
        <v>144</v>
      </c>
      <c r="E153" s="159" t="s">
        <v>237</v>
      </c>
      <c r="F153" s="259" t="s">
        <v>238</v>
      </c>
      <c r="G153" s="260"/>
      <c r="H153" s="260"/>
      <c r="I153" s="260"/>
      <c r="J153" s="160" t="s">
        <v>239</v>
      </c>
      <c r="K153" s="161">
        <v>60</v>
      </c>
      <c r="L153" s="261">
        <v>0</v>
      </c>
      <c r="M153" s="260"/>
      <c r="N153" s="262">
        <f>ROUND(L153*K153,2)</f>
        <v>0</v>
      </c>
      <c r="O153" s="260"/>
      <c r="P153" s="260"/>
      <c r="Q153" s="260"/>
      <c r="R153" s="131"/>
      <c r="T153" s="162" t="s">
        <v>3</v>
      </c>
      <c r="U153" s="42" t="s">
        <v>43</v>
      </c>
      <c r="V153" s="34"/>
      <c r="W153" s="163">
        <f>V153*K153</f>
        <v>0</v>
      </c>
      <c r="X153" s="163">
        <v>0.01797</v>
      </c>
      <c r="Y153" s="163">
        <f>X153*K153</f>
        <v>1.0782</v>
      </c>
      <c r="Z153" s="163">
        <v>0</v>
      </c>
      <c r="AA153" s="164">
        <f>Z153*K153</f>
        <v>0</v>
      </c>
      <c r="AR153" s="16" t="s">
        <v>148</v>
      </c>
      <c r="AT153" s="16" t="s">
        <v>144</v>
      </c>
      <c r="AU153" s="16" t="s">
        <v>105</v>
      </c>
      <c r="AY153" s="16" t="s">
        <v>143</v>
      </c>
      <c r="BE153" s="104">
        <f>IF(U153="základní",N153,0)</f>
        <v>0</v>
      </c>
      <c r="BF153" s="104">
        <f>IF(U153="snížená",N153,0)</f>
        <v>0</v>
      </c>
      <c r="BG153" s="104">
        <f>IF(U153="zákl. přenesená",N153,0)</f>
        <v>0</v>
      </c>
      <c r="BH153" s="104">
        <f>IF(U153="sníž. přenesená",N153,0)</f>
        <v>0</v>
      </c>
      <c r="BI153" s="104">
        <f>IF(U153="nulová",N153,0)</f>
        <v>0</v>
      </c>
      <c r="BJ153" s="16" t="s">
        <v>22</v>
      </c>
      <c r="BK153" s="104">
        <f>ROUND(L153*K153,2)</f>
        <v>0</v>
      </c>
      <c r="BL153" s="16" t="s">
        <v>148</v>
      </c>
      <c r="BM153" s="16" t="s">
        <v>240</v>
      </c>
    </row>
    <row r="154" spans="2:65" s="1" customFormat="1" ht="31.5" customHeight="1">
      <c r="B154" s="129"/>
      <c r="C154" s="158" t="s">
        <v>27</v>
      </c>
      <c r="D154" s="158" t="s">
        <v>144</v>
      </c>
      <c r="E154" s="159" t="s">
        <v>241</v>
      </c>
      <c r="F154" s="259" t="s">
        <v>242</v>
      </c>
      <c r="G154" s="260"/>
      <c r="H154" s="260"/>
      <c r="I154" s="260"/>
      <c r="J154" s="160" t="s">
        <v>243</v>
      </c>
      <c r="K154" s="161">
        <v>600</v>
      </c>
      <c r="L154" s="261">
        <v>0</v>
      </c>
      <c r="M154" s="260"/>
      <c r="N154" s="262">
        <f>ROUND(L154*K154,2)</f>
        <v>0</v>
      </c>
      <c r="O154" s="260"/>
      <c r="P154" s="260"/>
      <c r="Q154" s="260"/>
      <c r="R154" s="131"/>
      <c r="T154" s="162" t="s">
        <v>3</v>
      </c>
      <c r="U154" s="42" t="s">
        <v>43</v>
      </c>
      <c r="V154" s="34"/>
      <c r="W154" s="163">
        <f>V154*K154</f>
        <v>0</v>
      </c>
      <c r="X154" s="163">
        <v>0</v>
      </c>
      <c r="Y154" s="163">
        <f>X154*K154</f>
        <v>0</v>
      </c>
      <c r="Z154" s="163">
        <v>0</v>
      </c>
      <c r="AA154" s="164">
        <f>Z154*K154</f>
        <v>0</v>
      </c>
      <c r="AR154" s="16" t="s">
        <v>148</v>
      </c>
      <c r="AT154" s="16" t="s">
        <v>144</v>
      </c>
      <c r="AU154" s="16" t="s">
        <v>105</v>
      </c>
      <c r="AY154" s="16" t="s">
        <v>143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6" t="s">
        <v>22</v>
      </c>
      <c r="BK154" s="104">
        <f>ROUND(L154*K154,2)</f>
        <v>0</v>
      </c>
      <c r="BL154" s="16" t="s">
        <v>148</v>
      </c>
      <c r="BM154" s="16" t="s">
        <v>244</v>
      </c>
    </row>
    <row r="155" spans="2:51" s="11" customFormat="1" ht="22.5" customHeight="1">
      <c r="B155" s="178"/>
      <c r="C155" s="179"/>
      <c r="D155" s="179"/>
      <c r="E155" s="180" t="s">
        <v>3</v>
      </c>
      <c r="F155" s="276" t="s">
        <v>245</v>
      </c>
      <c r="G155" s="277"/>
      <c r="H155" s="277"/>
      <c r="I155" s="277"/>
      <c r="J155" s="179"/>
      <c r="K155" s="181" t="s">
        <v>3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202</v>
      </c>
      <c r="AU155" s="185" t="s">
        <v>105</v>
      </c>
      <c r="AV155" s="11" t="s">
        <v>22</v>
      </c>
      <c r="AW155" s="11" t="s">
        <v>35</v>
      </c>
      <c r="AX155" s="11" t="s">
        <v>78</v>
      </c>
      <c r="AY155" s="185" t="s">
        <v>143</v>
      </c>
    </row>
    <row r="156" spans="2:51" s="10" customFormat="1" ht="22.5" customHeight="1">
      <c r="B156" s="170"/>
      <c r="C156" s="171"/>
      <c r="D156" s="171"/>
      <c r="E156" s="172" t="s">
        <v>3</v>
      </c>
      <c r="F156" s="278" t="s">
        <v>246</v>
      </c>
      <c r="G156" s="275"/>
      <c r="H156" s="275"/>
      <c r="I156" s="275"/>
      <c r="J156" s="171"/>
      <c r="K156" s="173">
        <v>600</v>
      </c>
      <c r="L156" s="171"/>
      <c r="M156" s="171"/>
      <c r="N156" s="171"/>
      <c r="O156" s="171"/>
      <c r="P156" s="171"/>
      <c r="Q156" s="171"/>
      <c r="R156" s="174"/>
      <c r="T156" s="175"/>
      <c r="U156" s="171"/>
      <c r="V156" s="171"/>
      <c r="W156" s="171"/>
      <c r="X156" s="171"/>
      <c r="Y156" s="171"/>
      <c r="Z156" s="171"/>
      <c r="AA156" s="176"/>
      <c r="AT156" s="177" t="s">
        <v>202</v>
      </c>
      <c r="AU156" s="177" t="s">
        <v>105</v>
      </c>
      <c r="AV156" s="10" t="s">
        <v>105</v>
      </c>
      <c r="AW156" s="10" t="s">
        <v>35</v>
      </c>
      <c r="AX156" s="10" t="s">
        <v>22</v>
      </c>
      <c r="AY156" s="177" t="s">
        <v>143</v>
      </c>
    </row>
    <row r="157" spans="2:65" s="1" customFormat="1" ht="31.5" customHeight="1">
      <c r="B157" s="129"/>
      <c r="C157" s="158" t="s">
        <v>169</v>
      </c>
      <c r="D157" s="158" t="s">
        <v>144</v>
      </c>
      <c r="E157" s="159" t="s">
        <v>247</v>
      </c>
      <c r="F157" s="259" t="s">
        <v>248</v>
      </c>
      <c r="G157" s="260"/>
      <c r="H157" s="260"/>
      <c r="I157" s="260"/>
      <c r="J157" s="160" t="s">
        <v>249</v>
      </c>
      <c r="K157" s="161">
        <v>60</v>
      </c>
      <c r="L157" s="261">
        <v>0</v>
      </c>
      <c r="M157" s="260"/>
      <c r="N157" s="262">
        <f>ROUND(L157*K157,2)</f>
        <v>0</v>
      </c>
      <c r="O157" s="260"/>
      <c r="P157" s="260"/>
      <c r="Q157" s="260"/>
      <c r="R157" s="131"/>
      <c r="T157" s="162" t="s">
        <v>3</v>
      </c>
      <c r="U157" s="42" t="s">
        <v>43</v>
      </c>
      <c r="V157" s="34"/>
      <c r="W157" s="163">
        <f>V157*K157</f>
        <v>0</v>
      </c>
      <c r="X157" s="163">
        <v>0</v>
      </c>
      <c r="Y157" s="163">
        <f>X157*K157</f>
        <v>0</v>
      </c>
      <c r="Z157" s="163">
        <v>0</v>
      </c>
      <c r="AA157" s="164">
        <f>Z157*K157</f>
        <v>0</v>
      </c>
      <c r="AR157" s="16" t="s">
        <v>148</v>
      </c>
      <c r="AT157" s="16" t="s">
        <v>144</v>
      </c>
      <c r="AU157" s="16" t="s">
        <v>105</v>
      </c>
      <c r="AY157" s="16" t="s">
        <v>143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6" t="s">
        <v>22</v>
      </c>
      <c r="BK157" s="104">
        <f>ROUND(L157*K157,2)</f>
        <v>0</v>
      </c>
      <c r="BL157" s="16" t="s">
        <v>148</v>
      </c>
      <c r="BM157" s="16" t="s">
        <v>250</v>
      </c>
    </row>
    <row r="158" spans="2:51" s="11" customFormat="1" ht="22.5" customHeight="1">
      <c r="B158" s="178"/>
      <c r="C158" s="179"/>
      <c r="D158" s="179"/>
      <c r="E158" s="180" t="s">
        <v>3</v>
      </c>
      <c r="F158" s="276" t="s">
        <v>251</v>
      </c>
      <c r="G158" s="277"/>
      <c r="H158" s="277"/>
      <c r="I158" s="277"/>
      <c r="J158" s="179"/>
      <c r="K158" s="181" t="s">
        <v>3</v>
      </c>
      <c r="L158" s="179"/>
      <c r="M158" s="179"/>
      <c r="N158" s="179"/>
      <c r="O158" s="179"/>
      <c r="P158" s="179"/>
      <c r="Q158" s="179"/>
      <c r="R158" s="182"/>
      <c r="T158" s="183"/>
      <c r="U158" s="179"/>
      <c r="V158" s="179"/>
      <c r="W158" s="179"/>
      <c r="X158" s="179"/>
      <c r="Y158" s="179"/>
      <c r="Z158" s="179"/>
      <c r="AA158" s="184"/>
      <c r="AT158" s="185" t="s">
        <v>202</v>
      </c>
      <c r="AU158" s="185" t="s">
        <v>105</v>
      </c>
      <c r="AV158" s="11" t="s">
        <v>22</v>
      </c>
      <c r="AW158" s="11" t="s">
        <v>35</v>
      </c>
      <c r="AX158" s="11" t="s">
        <v>78</v>
      </c>
      <c r="AY158" s="185" t="s">
        <v>143</v>
      </c>
    </row>
    <row r="159" spans="2:51" s="10" customFormat="1" ht="22.5" customHeight="1">
      <c r="B159" s="170"/>
      <c r="C159" s="171"/>
      <c r="D159" s="171"/>
      <c r="E159" s="172" t="s">
        <v>3</v>
      </c>
      <c r="F159" s="278" t="s">
        <v>252</v>
      </c>
      <c r="G159" s="275"/>
      <c r="H159" s="275"/>
      <c r="I159" s="275"/>
      <c r="J159" s="171"/>
      <c r="K159" s="173">
        <v>60</v>
      </c>
      <c r="L159" s="171"/>
      <c r="M159" s="171"/>
      <c r="N159" s="171"/>
      <c r="O159" s="171"/>
      <c r="P159" s="171"/>
      <c r="Q159" s="171"/>
      <c r="R159" s="174"/>
      <c r="T159" s="175"/>
      <c r="U159" s="171"/>
      <c r="V159" s="171"/>
      <c r="W159" s="171"/>
      <c r="X159" s="171"/>
      <c r="Y159" s="171"/>
      <c r="Z159" s="171"/>
      <c r="AA159" s="176"/>
      <c r="AT159" s="177" t="s">
        <v>202</v>
      </c>
      <c r="AU159" s="177" t="s">
        <v>105</v>
      </c>
      <c r="AV159" s="10" t="s">
        <v>105</v>
      </c>
      <c r="AW159" s="10" t="s">
        <v>35</v>
      </c>
      <c r="AX159" s="10" t="s">
        <v>22</v>
      </c>
      <c r="AY159" s="177" t="s">
        <v>143</v>
      </c>
    </row>
    <row r="160" spans="2:65" s="1" customFormat="1" ht="31.5" customHeight="1">
      <c r="B160" s="129"/>
      <c r="C160" s="158" t="s">
        <v>253</v>
      </c>
      <c r="D160" s="158" t="s">
        <v>144</v>
      </c>
      <c r="E160" s="159" t="s">
        <v>254</v>
      </c>
      <c r="F160" s="259" t="s">
        <v>255</v>
      </c>
      <c r="G160" s="260"/>
      <c r="H160" s="260"/>
      <c r="I160" s="260"/>
      <c r="J160" s="160" t="s">
        <v>239</v>
      </c>
      <c r="K160" s="161">
        <v>16</v>
      </c>
      <c r="L160" s="261">
        <v>0</v>
      </c>
      <c r="M160" s="260"/>
      <c r="N160" s="262">
        <f>ROUND(L160*K160,2)</f>
        <v>0</v>
      </c>
      <c r="O160" s="260"/>
      <c r="P160" s="260"/>
      <c r="Q160" s="260"/>
      <c r="R160" s="131"/>
      <c r="T160" s="162" t="s">
        <v>3</v>
      </c>
      <c r="U160" s="42" t="s">
        <v>43</v>
      </c>
      <c r="V160" s="34"/>
      <c r="W160" s="163">
        <f>V160*K160</f>
        <v>0</v>
      </c>
      <c r="X160" s="163">
        <v>0.01269</v>
      </c>
      <c r="Y160" s="163">
        <f>X160*K160</f>
        <v>0.20304</v>
      </c>
      <c r="Z160" s="163">
        <v>0</v>
      </c>
      <c r="AA160" s="164">
        <f>Z160*K160</f>
        <v>0</v>
      </c>
      <c r="AR160" s="16" t="s">
        <v>148</v>
      </c>
      <c r="AT160" s="16" t="s">
        <v>144</v>
      </c>
      <c r="AU160" s="16" t="s">
        <v>105</v>
      </c>
      <c r="AY160" s="16" t="s">
        <v>143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16" t="s">
        <v>22</v>
      </c>
      <c r="BK160" s="104">
        <f>ROUND(L160*K160,2)</f>
        <v>0</v>
      </c>
      <c r="BL160" s="16" t="s">
        <v>148</v>
      </c>
      <c r="BM160" s="16" t="s">
        <v>256</v>
      </c>
    </row>
    <row r="161" spans="2:65" s="1" customFormat="1" ht="31.5" customHeight="1">
      <c r="B161" s="129"/>
      <c r="C161" s="158" t="s">
        <v>257</v>
      </c>
      <c r="D161" s="158" t="s">
        <v>144</v>
      </c>
      <c r="E161" s="159" t="s">
        <v>258</v>
      </c>
      <c r="F161" s="259" t="s">
        <v>259</v>
      </c>
      <c r="G161" s="260"/>
      <c r="H161" s="260"/>
      <c r="I161" s="260"/>
      <c r="J161" s="160" t="s">
        <v>239</v>
      </c>
      <c r="K161" s="161">
        <v>16</v>
      </c>
      <c r="L161" s="261">
        <v>0</v>
      </c>
      <c r="M161" s="260"/>
      <c r="N161" s="262">
        <f>ROUND(L161*K161,2)</f>
        <v>0</v>
      </c>
      <c r="O161" s="260"/>
      <c r="P161" s="260"/>
      <c r="Q161" s="260"/>
      <c r="R161" s="131"/>
      <c r="T161" s="162" t="s">
        <v>3</v>
      </c>
      <c r="U161" s="42" t="s">
        <v>43</v>
      </c>
      <c r="V161" s="34"/>
      <c r="W161" s="163">
        <f>V161*K161</f>
        <v>0</v>
      </c>
      <c r="X161" s="163">
        <v>0.0369</v>
      </c>
      <c r="Y161" s="163">
        <f>X161*K161</f>
        <v>0.5904</v>
      </c>
      <c r="Z161" s="163">
        <v>0</v>
      </c>
      <c r="AA161" s="164">
        <f>Z161*K161</f>
        <v>0</v>
      </c>
      <c r="AR161" s="16" t="s">
        <v>148</v>
      </c>
      <c r="AT161" s="16" t="s">
        <v>144</v>
      </c>
      <c r="AU161" s="16" t="s">
        <v>105</v>
      </c>
      <c r="AY161" s="16" t="s">
        <v>143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16" t="s">
        <v>22</v>
      </c>
      <c r="BK161" s="104">
        <f>ROUND(L161*K161,2)</f>
        <v>0</v>
      </c>
      <c r="BL161" s="16" t="s">
        <v>148</v>
      </c>
      <c r="BM161" s="16" t="s">
        <v>260</v>
      </c>
    </row>
    <row r="162" spans="2:65" s="1" customFormat="1" ht="31.5" customHeight="1">
      <c r="B162" s="129"/>
      <c r="C162" s="158" t="s">
        <v>172</v>
      </c>
      <c r="D162" s="158" t="s">
        <v>144</v>
      </c>
      <c r="E162" s="159" t="s">
        <v>261</v>
      </c>
      <c r="F162" s="259" t="s">
        <v>262</v>
      </c>
      <c r="G162" s="260"/>
      <c r="H162" s="260"/>
      <c r="I162" s="260"/>
      <c r="J162" s="160" t="s">
        <v>263</v>
      </c>
      <c r="K162" s="161">
        <v>24</v>
      </c>
      <c r="L162" s="261">
        <v>0</v>
      </c>
      <c r="M162" s="260"/>
      <c r="N162" s="262">
        <f>ROUND(L162*K162,2)</f>
        <v>0</v>
      </c>
      <c r="O162" s="260"/>
      <c r="P162" s="260"/>
      <c r="Q162" s="260"/>
      <c r="R162" s="131"/>
      <c r="T162" s="162" t="s">
        <v>3</v>
      </c>
      <c r="U162" s="42" t="s">
        <v>43</v>
      </c>
      <c r="V162" s="34"/>
      <c r="W162" s="163">
        <f>V162*K162</f>
        <v>0</v>
      </c>
      <c r="X162" s="163">
        <v>0</v>
      </c>
      <c r="Y162" s="163">
        <f>X162*K162</f>
        <v>0</v>
      </c>
      <c r="Z162" s="163">
        <v>0</v>
      </c>
      <c r="AA162" s="164">
        <f>Z162*K162</f>
        <v>0</v>
      </c>
      <c r="AR162" s="16" t="s">
        <v>148</v>
      </c>
      <c r="AT162" s="16" t="s">
        <v>144</v>
      </c>
      <c r="AU162" s="16" t="s">
        <v>105</v>
      </c>
      <c r="AY162" s="16" t="s">
        <v>143</v>
      </c>
      <c r="BE162" s="104">
        <f>IF(U162="základní",N162,0)</f>
        <v>0</v>
      </c>
      <c r="BF162" s="104">
        <f>IF(U162="snížená",N162,0)</f>
        <v>0</v>
      </c>
      <c r="BG162" s="104">
        <f>IF(U162="zákl. přenesená",N162,0)</f>
        <v>0</v>
      </c>
      <c r="BH162" s="104">
        <f>IF(U162="sníž. přenesená",N162,0)</f>
        <v>0</v>
      </c>
      <c r="BI162" s="104">
        <f>IF(U162="nulová",N162,0)</f>
        <v>0</v>
      </c>
      <c r="BJ162" s="16" t="s">
        <v>22</v>
      </c>
      <c r="BK162" s="104">
        <f>ROUND(L162*K162,2)</f>
        <v>0</v>
      </c>
      <c r="BL162" s="16" t="s">
        <v>148</v>
      </c>
      <c r="BM162" s="16" t="s">
        <v>264</v>
      </c>
    </row>
    <row r="163" spans="2:51" s="11" customFormat="1" ht="22.5" customHeight="1">
      <c r="B163" s="178"/>
      <c r="C163" s="179"/>
      <c r="D163" s="179"/>
      <c r="E163" s="180" t="s">
        <v>3</v>
      </c>
      <c r="F163" s="276" t="s">
        <v>265</v>
      </c>
      <c r="G163" s="277"/>
      <c r="H163" s="277"/>
      <c r="I163" s="277"/>
      <c r="J163" s="179"/>
      <c r="K163" s="181" t="s">
        <v>3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202</v>
      </c>
      <c r="AU163" s="185" t="s">
        <v>105</v>
      </c>
      <c r="AV163" s="11" t="s">
        <v>22</v>
      </c>
      <c r="AW163" s="11" t="s">
        <v>35</v>
      </c>
      <c r="AX163" s="11" t="s">
        <v>78</v>
      </c>
      <c r="AY163" s="185" t="s">
        <v>143</v>
      </c>
    </row>
    <row r="164" spans="2:51" s="10" customFormat="1" ht="22.5" customHeight="1">
      <c r="B164" s="170"/>
      <c r="C164" s="171"/>
      <c r="D164" s="171"/>
      <c r="E164" s="172" t="s">
        <v>3</v>
      </c>
      <c r="F164" s="278" t="s">
        <v>266</v>
      </c>
      <c r="G164" s="275"/>
      <c r="H164" s="275"/>
      <c r="I164" s="275"/>
      <c r="J164" s="171"/>
      <c r="K164" s="173">
        <v>24</v>
      </c>
      <c r="L164" s="171"/>
      <c r="M164" s="171"/>
      <c r="N164" s="171"/>
      <c r="O164" s="171"/>
      <c r="P164" s="171"/>
      <c r="Q164" s="171"/>
      <c r="R164" s="174"/>
      <c r="T164" s="175"/>
      <c r="U164" s="171"/>
      <c r="V164" s="171"/>
      <c r="W164" s="171"/>
      <c r="X164" s="171"/>
      <c r="Y164" s="171"/>
      <c r="Z164" s="171"/>
      <c r="AA164" s="176"/>
      <c r="AT164" s="177" t="s">
        <v>202</v>
      </c>
      <c r="AU164" s="177" t="s">
        <v>105</v>
      </c>
      <c r="AV164" s="10" t="s">
        <v>105</v>
      </c>
      <c r="AW164" s="10" t="s">
        <v>35</v>
      </c>
      <c r="AX164" s="10" t="s">
        <v>22</v>
      </c>
      <c r="AY164" s="177" t="s">
        <v>143</v>
      </c>
    </row>
    <row r="165" spans="2:65" s="1" customFormat="1" ht="31.5" customHeight="1">
      <c r="B165" s="129"/>
      <c r="C165" s="158" t="s">
        <v>9</v>
      </c>
      <c r="D165" s="158" t="s">
        <v>144</v>
      </c>
      <c r="E165" s="159" t="s">
        <v>267</v>
      </c>
      <c r="F165" s="259" t="s">
        <v>268</v>
      </c>
      <c r="G165" s="260"/>
      <c r="H165" s="260"/>
      <c r="I165" s="260"/>
      <c r="J165" s="160" t="s">
        <v>263</v>
      </c>
      <c r="K165" s="161">
        <v>22.411</v>
      </c>
      <c r="L165" s="261">
        <v>0</v>
      </c>
      <c r="M165" s="260"/>
      <c r="N165" s="262">
        <f>ROUND(L165*K165,2)</f>
        <v>0</v>
      </c>
      <c r="O165" s="260"/>
      <c r="P165" s="260"/>
      <c r="Q165" s="260"/>
      <c r="R165" s="131"/>
      <c r="T165" s="162" t="s">
        <v>3</v>
      </c>
      <c r="U165" s="42" t="s">
        <v>43</v>
      </c>
      <c r="V165" s="34"/>
      <c r="W165" s="163">
        <f>V165*K165</f>
        <v>0</v>
      </c>
      <c r="X165" s="163">
        <v>0</v>
      </c>
      <c r="Y165" s="163">
        <f>X165*K165</f>
        <v>0</v>
      </c>
      <c r="Z165" s="163">
        <v>0</v>
      </c>
      <c r="AA165" s="164">
        <f>Z165*K165</f>
        <v>0</v>
      </c>
      <c r="AR165" s="16" t="s">
        <v>148</v>
      </c>
      <c r="AT165" s="16" t="s">
        <v>144</v>
      </c>
      <c r="AU165" s="16" t="s">
        <v>105</v>
      </c>
      <c r="AY165" s="16" t="s">
        <v>143</v>
      </c>
      <c r="BE165" s="104">
        <f>IF(U165="základní",N165,0)</f>
        <v>0</v>
      </c>
      <c r="BF165" s="104">
        <f>IF(U165="snížená",N165,0)</f>
        <v>0</v>
      </c>
      <c r="BG165" s="104">
        <f>IF(U165="zákl. přenesená",N165,0)</f>
        <v>0</v>
      </c>
      <c r="BH165" s="104">
        <f>IF(U165="sníž. přenesená",N165,0)</f>
        <v>0</v>
      </c>
      <c r="BI165" s="104">
        <f>IF(U165="nulová",N165,0)</f>
        <v>0</v>
      </c>
      <c r="BJ165" s="16" t="s">
        <v>22</v>
      </c>
      <c r="BK165" s="104">
        <f>ROUND(L165*K165,2)</f>
        <v>0</v>
      </c>
      <c r="BL165" s="16" t="s">
        <v>148</v>
      </c>
      <c r="BM165" s="16" t="s">
        <v>269</v>
      </c>
    </row>
    <row r="166" spans="2:51" s="11" customFormat="1" ht="22.5" customHeight="1">
      <c r="B166" s="178"/>
      <c r="C166" s="179"/>
      <c r="D166" s="179"/>
      <c r="E166" s="180" t="s">
        <v>3</v>
      </c>
      <c r="F166" s="276" t="s">
        <v>270</v>
      </c>
      <c r="G166" s="277"/>
      <c r="H166" s="277"/>
      <c r="I166" s="277"/>
      <c r="J166" s="179"/>
      <c r="K166" s="181" t="s">
        <v>3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202</v>
      </c>
      <c r="AU166" s="185" t="s">
        <v>105</v>
      </c>
      <c r="AV166" s="11" t="s">
        <v>22</v>
      </c>
      <c r="AW166" s="11" t="s">
        <v>35</v>
      </c>
      <c r="AX166" s="11" t="s">
        <v>78</v>
      </c>
      <c r="AY166" s="185" t="s">
        <v>143</v>
      </c>
    </row>
    <row r="167" spans="2:51" s="10" customFormat="1" ht="22.5" customHeight="1">
      <c r="B167" s="170"/>
      <c r="C167" s="171"/>
      <c r="D167" s="171"/>
      <c r="E167" s="172" t="s">
        <v>3</v>
      </c>
      <c r="F167" s="278" t="s">
        <v>271</v>
      </c>
      <c r="G167" s="275"/>
      <c r="H167" s="275"/>
      <c r="I167" s="275"/>
      <c r="J167" s="171"/>
      <c r="K167" s="173">
        <v>14.7</v>
      </c>
      <c r="L167" s="171"/>
      <c r="M167" s="171"/>
      <c r="N167" s="171"/>
      <c r="O167" s="171"/>
      <c r="P167" s="171"/>
      <c r="Q167" s="171"/>
      <c r="R167" s="174"/>
      <c r="T167" s="175"/>
      <c r="U167" s="171"/>
      <c r="V167" s="171"/>
      <c r="W167" s="171"/>
      <c r="X167" s="171"/>
      <c r="Y167" s="171"/>
      <c r="Z167" s="171"/>
      <c r="AA167" s="176"/>
      <c r="AT167" s="177" t="s">
        <v>202</v>
      </c>
      <c r="AU167" s="177" t="s">
        <v>105</v>
      </c>
      <c r="AV167" s="10" t="s">
        <v>105</v>
      </c>
      <c r="AW167" s="10" t="s">
        <v>35</v>
      </c>
      <c r="AX167" s="10" t="s">
        <v>78</v>
      </c>
      <c r="AY167" s="177" t="s">
        <v>143</v>
      </c>
    </row>
    <row r="168" spans="2:51" s="10" customFormat="1" ht="22.5" customHeight="1">
      <c r="B168" s="170"/>
      <c r="C168" s="171"/>
      <c r="D168" s="171"/>
      <c r="E168" s="172" t="s">
        <v>3</v>
      </c>
      <c r="F168" s="278" t="s">
        <v>272</v>
      </c>
      <c r="G168" s="275"/>
      <c r="H168" s="275"/>
      <c r="I168" s="275"/>
      <c r="J168" s="171"/>
      <c r="K168" s="173">
        <v>7.711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6"/>
      <c r="AT168" s="177" t="s">
        <v>202</v>
      </c>
      <c r="AU168" s="177" t="s">
        <v>105</v>
      </c>
      <c r="AV168" s="10" t="s">
        <v>105</v>
      </c>
      <c r="AW168" s="10" t="s">
        <v>35</v>
      </c>
      <c r="AX168" s="10" t="s">
        <v>78</v>
      </c>
      <c r="AY168" s="177" t="s">
        <v>143</v>
      </c>
    </row>
    <row r="169" spans="2:51" s="12" customFormat="1" ht="22.5" customHeight="1">
      <c r="B169" s="186"/>
      <c r="C169" s="187"/>
      <c r="D169" s="187"/>
      <c r="E169" s="188" t="s">
        <v>3</v>
      </c>
      <c r="F169" s="279" t="s">
        <v>219</v>
      </c>
      <c r="G169" s="280"/>
      <c r="H169" s="280"/>
      <c r="I169" s="280"/>
      <c r="J169" s="187"/>
      <c r="K169" s="189">
        <v>22.411</v>
      </c>
      <c r="L169" s="187"/>
      <c r="M169" s="187"/>
      <c r="N169" s="187"/>
      <c r="O169" s="187"/>
      <c r="P169" s="187"/>
      <c r="Q169" s="187"/>
      <c r="R169" s="190"/>
      <c r="T169" s="191"/>
      <c r="U169" s="187"/>
      <c r="V169" s="187"/>
      <c r="W169" s="187"/>
      <c r="X169" s="187"/>
      <c r="Y169" s="187"/>
      <c r="Z169" s="187"/>
      <c r="AA169" s="192"/>
      <c r="AT169" s="193" t="s">
        <v>202</v>
      </c>
      <c r="AU169" s="193" t="s">
        <v>105</v>
      </c>
      <c r="AV169" s="12" t="s">
        <v>148</v>
      </c>
      <c r="AW169" s="12" t="s">
        <v>35</v>
      </c>
      <c r="AX169" s="12" t="s">
        <v>22</v>
      </c>
      <c r="AY169" s="193" t="s">
        <v>143</v>
      </c>
    </row>
    <row r="170" spans="2:65" s="1" customFormat="1" ht="31.5" customHeight="1">
      <c r="B170" s="129"/>
      <c r="C170" s="158" t="s">
        <v>273</v>
      </c>
      <c r="D170" s="158" t="s">
        <v>144</v>
      </c>
      <c r="E170" s="159" t="s">
        <v>274</v>
      </c>
      <c r="F170" s="259" t="s">
        <v>275</v>
      </c>
      <c r="G170" s="260"/>
      <c r="H170" s="260"/>
      <c r="I170" s="260"/>
      <c r="J170" s="160" t="s">
        <v>263</v>
      </c>
      <c r="K170" s="161">
        <v>17.961</v>
      </c>
      <c r="L170" s="261">
        <v>0</v>
      </c>
      <c r="M170" s="260"/>
      <c r="N170" s="262">
        <f>ROUND(L170*K170,2)</f>
        <v>0</v>
      </c>
      <c r="O170" s="260"/>
      <c r="P170" s="260"/>
      <c r="Q170" s="260"/>
      <c r="R170" s="131"/>
      <c r="T170" s="162" t="s">
        <v>3</v>
      </c>
      <c r="U170" s="42" t="s">
        <v>43</v>
      </c>
      <c r="V170" s="34"/>
      <c r="W170" s="163">
        <f>V170*K170</f>
        <v>0</v>
      </c>
      <c r="X170" s="163">
        <v>0</v>
      </c>
      <c r="Y170" s="163">
        <f>X170*K170</f>
        <v>0</v>
      </c>
      <c r="Z170" s="163">
        <v>0</v>
      </c>
      <c r="AA170" s="164">
        <f>Z170*K170</f>
        <v>0</v>
      </c>
      <c r="AR170" s="16" t="s">
        <v>148</v>
      </c>
      <c r="AT170" s="16" t="s">
        <v>144</v>
      </c>
      <c r="AU170" s="16" t="s">
        <v>105</v>
      </c>
      <c r="AY170" s="16" t="s">
        <v>143</v>
      </c>
      <c r="BE170" s="104">
        <f>IF(U170="základní",N170,0)</f>
        <v>0</v>
      </c>
      <c r="BF170" s="104">
        <f>IF(U170="snížená",N170,0)</f>
        <v>0</v>
      </c>
      <c r="BG170" s="104">
        <f>IF(U170="zákl. přenesená",N170,0)</f>
        <v>0</v>
      </c>
      <c r="BH170" s="104">
        <f>IF(U170="sníž. přenesená",N170,0)</f>
        <v>0</v>
      </c>
      <c r="BI170" s="104">
        <f>IF(U170="nulová",N170,0)</f>
        <v>0</v>
      </c>
      <c r="BJ170" s="16" t="s">
        <v>22</v>
      </c>
      <c r="BK170" s="104">
        <f>ROUND(L170*K170,2)</f>
        <v>0</v>
      </c>
      <c r="BL170" s="16" t="s">
        <v>148</v>
      </c>
      <c r="BM170" s="16" t="s">
        <v>276</v>
      </c>
    </row>
    <row r="171" spans="2:51" s="10" customFormat="1" ht="22.5" customHeight="1">
      <c r="B171" s="170"/>
      <c r="C171" s="171"/>
      <c r="D171" s="171"/>
      <c r="E171" s="172" t="s">
        <v>3</v>
      </c>
      <c r="F171" s="274" t="s">
        <v>277</v>
      </c>
      <c r="G171" s="275"/>
      <c r="H171" s="275"/>
      <c r="I171" s="275"/>
      <c r="J171" s="171"/>
      <c r="K171" s="173">
        <v>17.961</v>
      </c>
      <c r="L171" s="171"/>
      <c r="M171" s="171"/>
      <c r="N171" s="171"/>
      <c r="O171" s="171"/>
      <c r="P171" s="171"/>
      <c r="Q171" s="171"/>
      <c r="R171" s="174"/>
      <c r="T171" s="175"/>
      <c r="U171" s="171"/>
      <c r="V171" s="171"/>
      <c r="W171" s="171"/>
      <c r="X171" s="171"/>
      <c r="Y171" s="171"/>
      <c r="Z171" s="171"/>
      <c r="AA171" s="176"/>
      <c r="AT171" s="177" t="s">
        <v>202</v>
      </c>
      <c r="AU171" s="177" t="s">
        <v>105</v>
      </c>
      <c r="AV171" s="10" t="s">
        <v>105</v>
      </c>
      <c r="AW171" s="10" t="s">
        <v>35</v>
      </c>
      <c r="AX171" s="10" t="s">
        <v>22</v>
      </c>
      <c r="AY171" s="177" t="s">
        <v>143</v>
      </c>
    </row>
    <row r="172" spans="2:65" s="1" customFormat="1" ht="31.5" customHeight="1">
      <c r="B172" s="129"/>
      <c r="C172" s="158" t="s">
        <v>278</v>
      </c>
      <c r="D172" s="158" t="s">
        <v>144</v>
      </c>
      <c r="E172" s="159" t="s">
        <v>279</v>
      </c>
      <c r="F172" s="259" t="s">
        <v>280</v>
      </c>
      <c r="G172" s="260"/>
      <c r="H172" s="260"/>
      <c r="I172" s="260"/>
      <c r="J172" s="160" t="s">
        <v>263</v>
      </c>
      <c r="K172" s="161">
        <v>17.961</v>
      </c>
      <c r="L172" s="261">
        <v>0</v>
      </c>
      <c r="M172" s="260"/>
      <c r="N172" s="262">
        <f>ROUND(L172*K172,2)</f>
        <v>0</v>
      </c>
      <c r="O172" s="260"/>
      <c r="P172" s="260"/>
      <c r="Q172" s="260"/>
      <c r="R172" s="131"/>
      <c r="T172" s="162" t="s">
        <v>3</v>
      </c>
      <c r="U172" s="42" t="s">
        <v>43</v>
      </c>
      <c r="V172" s="34"/>
      <c r="W172" s="163">
        <f>V172*K172</f>
        <v>0</v>
      </c>
      <c r="X172" s="163">
        <v>0</v>
      </c>
      <c r="Y172" s="163">
        <f>X172*K172</f>
        <v>0</v>
      </c>
      <c r="Z172" s="163">
        <v>0</v>
      </c>
      <c r="AA172" s="164">
        <f>Z172*K172</f>
        <v>0</v>
      </c>
      <c r="AR172" s="16" t="s">
        <v>148</v>
      </c>
      <c r="AT172" s="16" t="s">
        <v>144</v>
      </c>
      <c r="AU172" s="16" t="s">
        <v>105</v>
      </c>
      <c r="AY172" s="16" t="s">
        <v>143</v>
      </c>
      <c r="BE172" s="104">
        <f>IF(U172="základní",N172,0)</f>
        <v>0</v>
      </c>
      <c r="BF172" s="104">
        <f>IF(U172="snížená",N172,0)</f>
        <v>0</v>
      </c>
      <c r="BG172" s="104">
        <f>IF(U172="zákl. přenesená",N172,0)</f>
        <v>0</v>
      </c>
      <c r="BH172" s="104">
        <f>IF(U172="sníž. přenesená",N172,0)</f>
        <v>0</v>
      </c>
      <c r="BI172" s="104">
        <f>IF(U172="nulová",N172,0)</f>
        <v>0</v>
      </c>
      <c r="BJ172" s="16" t="s">
        <v>22</v>
      </c>
      <c r="BK172" s="104">
        <f>ROUND(L172*K172,2)</f>
        <v>0</v>
      </c>
      <c r="BL172" s="16" t="s">
        <v>148</v>
      </c>
      <c r="BM172" s="16" t="s">
        <v>281</v>
      </c>
    </row>
    <row r="173" spans="2:65" s="1" customFormat="1" ht="31.5" customHeight="1">
      <c r="B173" s="129"/>
      <c r="C173" s="158" t="s">
        <v>282</v>
      </c>
      <c r="D173" s="158" t="s">
        <v>144</v>
      </c>
      <c r="E173" s="159" t="s">
        <v>283</v>
      </c>
      <c r="F173" s="259" t="s">
        <v>284</v>
      </c>
      <c r="G173" s="260"/>
      <c r="H173" s="260"/>
      <c r="I173" s="260"/>
      <c r="J173" s="160" t="s">
        <v>263</v>
      </c>
      <c r="K173" s="161">
        <v>262.1</v>
      </c>
      <c r="L173" s="261">
        <v>0</v>
      </c>
      <c r="M173" s="260"/>
      <c r="N173" s="262">
        <f>ROUND(L173*K173,2)</f>
        <v>0</v>
      </c>
      <c r="O173" s="260"/>
      <c r="P173" s="260"/>
      <c r="Q173" s="260"/>
      <c r="R173" s="131"/>
      <c r="T173" s="162" t="s">
        <v>3</v>
      </c>
      <c r="U173" s="42" t="s">
        <v>43</v>
      </c>
      <c r="V173" s="34"/>
      <c r="W173" s="163">
        <f>V173*K173</f>
        <v>0</v>
      </c>
      <c r="X173" s="163">
        <v>0</v>
      </c>
      <c r="Y173" s="163">
        <f>X173*K173</f>
        <v>0</v>
      </c>
      <c r="Z173" s="163">
        <v>0</v>
      </c>
      <c r="AA173" s="164">
        <f>Z173*K173</f>
        <v>0</v>
      </c>
      <c r="AR173" s="16" t="s">
        <v>148</v>
      </c>
      <c r="AT173" s="16" t="s">
        <v>144</v>
      </c>
      <c r="AU173" s="16" t="s">
        <v>105</v>
      </c>
      <c r="AY173" s="16" t="s">
        <v>143</v>
      </c>
      <c r="BE173" s="104">
        <f>IF(U173="základní",N173,0)</f>
        <v>0</v>
      </c>
      <c r="BF173" s="104">
        <f>IF(U173="snížená",N173,0)</f>
        <v>0</v>
      </c>
      <c r="BG173" s="104">
        <f>IF(U173="zákl. přenesená",N173,0)</f>
        <v>0</v>
      </c>
      <c r="BH173" s="104">
        <f>IF(U173="sníž. přenesená",N173,0)</f>
        <v>0</v>
      </c>
      <c r="BI173" s="104">
        <f>IF(U173="nulová",N173,0)</f>
        <v>0</v>
      </c>
      <c r="BJ173" s="16" t="s">
        <v>22</v>
      </c>
      <c r="BK173" s="104">
        <f>ROUND(L173*K173,2)</f>
        <v>0</v>
      </c>
      <c r="BL173" s="16" t="s">
        <v>148</v>
      </c>
      <c r="BM173" s="16" t="s">
        <v>285</v>
      </c>
    </row>
    <row r="174" spans="2:51" s="10" customFormat="1" ht="22.5" customHeight="1">
      <c r="B174" s="170"/>
      <c r="C174" s="171"/>
      <c r="D174" s="171"/>
      <c r="E174" s="172" t="s">
        <v>3</v>
      </c>
      <c r="F174" s="274" t="s">
        <v>286</v>
      </c>
      <c r="G174" s="275"/>
      <c r="H174" s="275"/>
      <c r="I174" s="275"/>
      <c r="J174" s="171"/>
      <c r="K174" s="173">
        <v>262.1</v>
      </c>
      <c r="L174" s="171"/>
      <c r="M174" s="171"/>
      <c r="N174" s="171"/>
      <c r="O174" s="171"/>
      <c r="P174" s="171"/>
      <c r="Q174" s="171"/>
      <c r="R174" s="174"/>
      <c r="T174" s="175"/>
      <c r="U174" s="171"/>
      <c r="V174" s="171"/>
      <c r="W174" s="171"/>
      <c r="X174" s="171"/>
      <c r="Y174" s="171"/>
      <c r="Z174" s="171"/>
      <c r="AA174" s="176"/>
      <c r="AT174" s="177" t="s">
        <v>202</v>
      </c>
      <c r="AU174" s="177" t="s">
        <v>105</v>
      </c>
      <c r="AV174" s="10" t="s">
        <v>105</v>
      </c>
      <c r="AW174" s="10" t="s">
        <v>35</v>
      </c>
      <c r="AX174" s="10" t="s">
        <v>22</v>
      </c>
      <c r="AY174" s="177" t="s">
        <v>143</v>
      </c>
    </row>
    <row r="175" spans="2:65" s="1" customFormat="1" ht="31.5" customHeight="1">
      <c r="B175" s="129"/>
      <c r="C175" s="158" t="s">
        <v>287</v>
      </c>
      <c r="D175" s="158" t="s">
        <v>144</v>
      </c>
      <c r="E175" s="159" t="s">
        <v>288</v>
      </c>
      <c r="F175" s="259" t="s">
        <v>289</v>
      </c>
      <c r="G175" s="260"/>
      <c r="H175" s="260"/>
      <c r="I175" s="260"/>
      <c r="J175" s="160" t="s">
        <v>263</v>
      </c>
      <c r="K175" s="161">
        <v>262.1</v>
      </c>
      <c r="L175" s="261">
        <v>0</v>
      </c>
      <c r="M175" s="260"/>
      <c r="N175" s="262">
        <f>ROUND(L175*K175,2)</f>
        <v>0</v>
      </c>
      <c r="O175" s="260"/>
      <c r="P175" s="260"/>
      <c r="Q175" s="260"/>
      <c r="R175" s="131"/>
      <c r="T175" s="162" t="s">
        <v>3</v>
      </c>
      <c r="U175" s="42" t="s">
        <v>43</v>
      </c>
      <c r="V175" s="34"/>
      <c r="W175" s="163">
        <f>V175*K175</f>
        <v>0</v>
      </c>
      <c r="X175" s="163">
        <v>0</v>
      </c>
      <c r="Y175" s="163">
        <f>X175*K175</f>
        <v>0</v>
      </c>
      <c r="Z175" s="163">
        <v>0</v>
      </c>
      <c r="AA175" s="164">
        <f>Z175*K175</f>
        <v>0</v>
      </c>
      <c r="AR175" s="16" t="s">
        <v>148</v>
      </c>
      <c r="AT175" s="16" t="s">
        <v>144</v>
      </c>
      <c r="AU175" s="16" t="s">
        <v>105</v>
      </c>
      <c r="AY175" s="16" t="s">
        <v>143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16" t="s">
        <v>22</v>
      </c>
      <c r="BK175" s="104">
        <f>ROUND(L175*K175,2)</f>
        <v>0</v>
      </c>
      <c r="BL175" s="16" t="s">
        <v>148</v>
      </c>
      <c r="BM175" s="16" t="s">
        <v>290</v>
      </c>
    </row>
    <row r="176" spans="2:65" s="1" customFormat="1" ht="22.5" customHeight="1">
      <c r="B176" s="129"/>
      <c r="C176" s="158" t="s">
        <v>291</v>
      </c>
      <c r="D176" s="158" t="s">
        <v>144</v>
      </c>
      <c r="E176" s="159" t="s">
        <v>292</v>
      </c>
      <c r="F176" s="259" t="s">
        <v>293</v>
      </c>
      <c r="G176" s="260"/>
      <c r="H176" s="260"/>
      <c r="I176" s="260"/>
      <c r="J176" s="160" t="s">
        <v>239</v>
      </c>
      <c r="K176" s="161">
        <v>111</v>
      </c>
      <c r="L176" s="261">
        <v>0</v>
      </c>
      <c r="M176" s="260"/>
      <c r="N176" s="262">
        <f>ROUND(L176*K176,2)</f>
        <v>0</v>
      </c>
      <c r="O176" s="260"/>
      <c r="P176" s="260"/>
      <c r="Q176" s="260"/>
      <c r="R176" s="131"/>
      <c r="T176" s="162" t="s">
        <v>3</v>
      </c>
      <c r="U176" s="42" t="s">
        <v>43</v>
      </c>
      <c r="V176" s="34"/>
      <c r="W176" s="163">
        <f>V176*K176</f>
        <v>0</v>
      </c>
      <c r="X176" s="163">
        <v>0.00133</v>
      </c>
      <c r="Y176" s="163">
        <f>X176*K176</f>
        <v>0.14763</v>
      </c>
      <c r="Z176" s="163">
        <v>0</v>
      </c>
      <c r="AA176" s="164">
        <f>Z176*K176</f>
        <v>0</v>
      </c>
      <c r="AR176" s="16" t="s">
        <v>148</v>
      </c>
      <c r="AT176" s="16" t="s">
        <v>144</v>
      </c>
      <c r="AU176" s="16" t="s">
        <v>105</v>
      </c>
      <c r="AY176" s="16" t="s">
        <v>143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16" t="s">
        <v>22</v>
      </c>
      <c r="BK176" s="104">
        <f>ROUND(L176*K176,2)</f>
        <v>0</v>
      </c>
      <c r="BL176" s="16" t="s">
        <v>148</v>
      </c>
      <c r="BM176" s="16" t="s">
        <v>294</v>
      </c>
    </row>
    <row r="177" spans="2:51" s="10" customFormat="1" ht="22.5" customHeight="1">
      <c r="B177" s="170"/>
      <c r="C177" s="171"/>
      <c r="D177" s="171"/>
      <c r="E177" s="172" t="s">
        <v>3</v>
      </c>
      <c r="F177" s="274" t="s">
        <v>295</v>
      </c>
      <c r="G177" s="275"/>
      <c r="H177" s="275"/>
      <c r="I177" s="275"/>
      <c r="J177" s="171"/>
      <c r="K177" s="173">
        <v>56</v>
      </c>
      <c r="L177" s="171"/>
      <c r="M177" s="171"/>
      <c r="N177" s="171"/>
      <c r="O177" s="171"/>
      <c r="P177" s="171"/>
      <c r="Q177" s="171"/>
      <c r="R177" s="174"/>
      <c r="T177" s="175"/>
      <c r="U177" s="171"/>
      <c r="V177" s="171"/>
      <c r="W177" s="171"/>
      <c r="X177" s="171"/>
      <c r="Y177" s="171"/>
      <c r="Z177" s="171"/>
      <c r="AA177" s="176"/>
      <c r="AT177" s="177" t="s">
        <v>202</v>
      </c>
      <c r="AU177" s="177" t="s">
        <v>105</v>
      </c>
      <c r="AV177" s="10" t="s">
        <v>105</v>
      </c>
      <c r="AW177" s="10" t="s">
        <v>35</v>
      </c>
      <c r="AX177" s="10" t="s">
        <v>78</v>
      </c>
      <c r="AY177" s="177" t="s">
        <v>143</v>
      </c>
    </row>
    <row r="178" spans="2:51" s="10" customFormat="1" ht="22.5" customHeight="1">
      <c r="B178" s="170"/>
      <c r="C178" s="171"/>
      <c r="D178" s="171"/>
      <c r="E178" s="172" t="s">
        <v>3</v>
      </c>
      <c r="F178" s="278" t="s">
        <v>296</v>
      </c>
      <c r="G178" s="275"/>
      <c r="H178" s="275"/>
      <c r="I178" s="275"/>
      <c r="J178" s="171"/>
      <c r="K178" s="173">
        <v>33</v>
      </c>
      <c r="L178" s="171"/>
      <c r="M178" s="171"/>
      <c r="N178" s="171"/>
      <c r="O178" s="171"/>
      <c r="P178" s="171"/>
      <c r="Q178" s="171"/>
      <c r="R178" s="174"/>
      <c r="T178" s="175"/>
      <c r="U178" s="171"/>
      <c r="V178" s="171"/>
      <c r="W178" s="171"/>
      <c r="X178" s="171"/>
      <c r="Y178" s="171"/>
      <c r="Z178" s="171"/>
      <c r="AA178" s="176"/>
      <c r="AT178" s="177" t="s">
        <v>202</v>
      </c>
      <c r="AU178" s="177" t="s">
        <v>105</v>
      </c>
      <c r="AV178" s="10" t="s">
        <v>105</v>
      </c>
      <c r="AW178" s="10" t="s">
        <v>35</v>
      </c>
      <c r="AX178" s="10" t="s">
        <v>78</v>
      </c>
      <c r="AY178" s="177" t="s">
        <v>143</v>
      </c>
    </row>
    <row r="179" spans="2:51" s="10" customFormat="1" ht="22.5" customHeight="1">
      <c r="B179" s="170"/>
      <c r="C179" s="171"/>
      <c r="D179" s="171"/>
      <c r="E179" s="172" t="s">
        <v>3</v>
      </c>
      <c r="F179" s="278" t="s">
        <v>297</v>
      </c>
      <c r="G179" s="275"/>
      <c r="H179" s="275"/>
      <c r="I179" s="275"/>
      <c r="J179" s="171"/>
      <c r="K179" s="173">
        <v>22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6"/>
      <c r="AT179" s="177" t="s">
        <v>202</v>
      </c>
      <c r="AU179" s="177" t="s">
        <v>105</v>
      </c>
      <c r="AV179" s="10" t="s">
        <v>105</v>
      </c>
      <c r="AW179" s="10" t="s">
        <v>35</v>
      </c>
      <c r="AX179" s="10" t="s">
        <v>78</v>
      </c>
      <c r="AY179" s="177" t="s">
        <v>143</v>
      </c>
    </row>
    <row r="180" spans="2:51" s="12" customFormat="1" ht="22.5" customHeight="1">
      <c r="B180" s="186"/>
      <c r="C180" s="187"/>
      <c r="D180" s="187"/>
      <c r="E180" s="188" t="s">
        <v>3</v>
      </c>
      <c r="F180" s="279" t="s">
        <v>219</v>
      </c>
      <c r="G180" s="280"/>
      <c r="H180" s="280"/>
      <c r="I180" s="280"/>
      <c r="J180" s="187"/>
      <c r="K180" s="189">
        <v>111</v>
      </c>
      <c r="L180" s="187"/>
      <c r="M180" s="187"/>
      <c r="N180" s="187"/>
      <c r="O180" s="187"/>
      <c r="P180" s="187"/>
      <c r="Q180" s="187"/>
      <c r="R180" s="190"/>
      <c r="T180" s="191"/>
      <c r="U180" s="187"/>
      <c r="V180" s="187"/>
      <c r="W180" s="187"/>
      <c r="X180" s="187"/>
      <c r="Y180" s="187"/>
      <c r="Z180" s="187"/>
      <c r="AA180" s="192"/>
      <c r="AT180" s="193" t="s">
        <v>202</v>
      </c>
      <c r="AU180" s="193" t="s">
        <v>105</v>
      </c>
      <c r="AV180" s="12" t="s">
        <v>148</v>
      </c>
      <c r="AW180" s="12" t="s">
        <v>35</v>
      </c>
      <c r="AX180" s="12" t="s">
        <v>22</v>
      </c>
      <c r="AY180" s="193" t="s">
        <v>143</v>
      </c>
    </row>
    <row r="181" spans="2:65" s="1" customFormat="1" ht="22.5" customHeight="1">
      <c r="B181" s="129"/>
      <c r="C181" s="194" t="s">
        <v>8</v>
      </c>
      <c r="D181" s="194" t="s">
        <v>298</v>
      </c>
      <c r="E181" s="195" t="s">
        <v>299</v>
      </c>
      <c r="F181" s="281" t="s">
        <v>300</v>
      </c>
      <c r="G181" s="282"/>
      <c r="H181" s="282"/>
      <c r="I181" s="282"/>
      <c r="J181" s="196" t="s">
        <v>301</v>
      </c>
      <c r="K181" s="197">
        <v>3.21</v>
      </c>
      <c r="L181" s="283">
        <v>0</v>
      </c>
      <c r="M181" s="282"/>
      <c r="N181" s="284">
        <f>ROUND(L181*K181,2)</f>
        <v>0</v>
      </c>
      <c r="O181" s="260"/>
      <c r="P181" s="260"/>
      <c r="Q181" s="260"/>
      <c r="R181" s="131"/>
      <c r="T181" s="162" t="s">
        <v>3</v>
      </c>
      <c r="U181" s="42" t="s">
        <v>43</v>
      </c>
      <c r="V181" s="34"/>
      <c r="W181" s="163">
        <f>V181*K181</f>
        <v>0</v>
      </c>
      <c r="X181" s="163">
        <v>1</v>
      </c>
      <c r="Y181" s="163">
        <f>X181*K181</f>
        <v>3.21</v>
      </c>
      <c r="Z181" s="163">
        <v>0</v>
      </c>
      <c r="AA181" s="164">
        <f>Z181*K181</f>
        <v>0</v>
      </c>
      <c r="AR181" s="16" t="s">
        <v>164</v>
      </c>
      <c r="AT181" s="16" t="s">
        <v>298</v>
      </c>
      <c r="AU181" s="16" t="s">
        <v>105</v>
      </c>
      <c r="AY181" s="16" t="s">
        <v>143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16" t="s">
        <v>22</v>
      </c>
      <c r="BK181" s="104">
        <f>ROUND(L181*K181,2)</f>
        <v>0</v>
      </c>
      <c r="BL181" s="16" t="s">
        <v>148</v>
      </c>
      <c r="BM181" s="16" t="s">
        <v>302</v>
      </c>
    </row>
    <row r="182" spans="2:65" s="1" customFormat="1" ht="31.5" customHeight="1">
      <c r="B182" s="129"/>
      <c r="C182" s="158" t="s">
        <v>303</v>
      </c>
      <c r="D182" s="158" t="s">
        <v>144</v>
      </c>
      <c r="E182" s="159" t="s">
        <v>304</v>
      </c>
      <c r="F182" s="259" t="s">
        <v>305</v>
      </c>
      <c r="G182" s="260"/>
      <c r="H182" s="260"/>
      <c r="I182" s="260"/>
      <c r="J182" s="160" t="s">
        <v>239</v>
      </c>
      <c r="K182" s="161">
        <v>7.4</v>
      </c>
      <c r="L182" s="261">
        <v>0</v>
      </c>
      <c r="M182" s="260"/>
      <c r="N182" s="262">
        <f>ROUND(L182*K182,2)</f>
        <v>0</v>
      </c>
      <c r="O182" s="260"/>
      <c r="P182" s="260"/>
      <c r="Q182" s="260"/>
      <c r="R182" s="131"/>
      <c r="T182" s="162" t="s">
        <v>3</v>
      </c>
      <c r="U182" s="42" t="s">
        <v>43</v>
      </c>
      <c r="V182" s="34"/>
      <c r="W182" s="163">
        <f>V182*K182</f>
        <v>0</v>
      </c>
      <c r="X182" s="163">
        <v>0.15477</v>
      </c>
      <c r="Y182" s="163">
        <f>X182*K182</f>
        <v>1.145298</v>
      </c>
      <c r="Z182" s="163">
        <v>0</v>
      </c>
      <c r="AA182" s="164">
        <f>Z182*K182</f>
        <v>0</v>
      </c>
      <c r="AR182" s="16" t="s">
        <v>148</v>
      </c>
      <c r="AT182" s="16" t="s">
        <v>144</v>
      </c>
      <c r="AU182" s="16" t="s">
        <v>105</v>
      </c>
      <c r="AY182" s="16" t="s">
        <v>143</v>
      </c>
      <c r="BE182" s="104">
        <f>IF(U182="základní",N182,0)</f>
        <v>0</v>
      </c>
      <c r="BF182" s="104">
        <f>IF(U182="snížená",N182,0)</f>
        <v>0</v>
      </c>
      <c r="BG182" s="104">
        <f>IF(U182="zákl. přenesená",N182,0)</f>
        <v>0</v>
      </c>
      <c r="BH182" s="104">
        <f>IF(U182="sníž. přenesená",N182,0)</f>
        <v>0</v>
      </c>
      <c r="BI182" s="104">
        <f>IF(U182="nulová",N182,0)</f>
        <v>0</v>
      </c>
      <c r="BJ182" s="16" t="s">
        <v>22</v>
      </c>
      <c r="BK182" s="104">
        <f>ROUND(L182*K182,2)</f>
        <v>0</v>
      </c>
      <c r="BL182" s="16" t="s">
        <v>148</v>
      </c>
      <c r="BM182" s="16" t="s">
        <v>306</v>
      </c>
    </row>
    <row r="183" spans="2:51" s="10" customFormat="1" ht="22.5" customHeight="1">
      <c r="B183" s="170"/>
      <c r="C183" s="171"/>
      <c r="D183" s="171"/>
      <c r="E183" s="172" t="s">
        <v>3</v>
      </c>
      <c r="F183" s="274" t="s">
        <v>307</v>
      </c>
      <c r="G183" s="275"/>
      <c r="H183" s="275"/>
      <c r="I183" s="275"/>
      <c r="J183" s="171"/>
      <c r="K183" s="173">
        <v>7.4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6"/>
      <c r="AT183" s="177" t="s">
        <v>202</v>
      </c>
      <c r="AU183" s="177" t="s">
        <v>105</v>
      </c>
      <c r="AV183" s="10" t="s">
        <v>105</v>
      </c>
      <c r="AW183" s="10" t="s">
        <v>35</v>
      </c>
      <c r="AX183" s="10" t="s">
        <v>22</v>
      </c>
      <c r="AY183" s="177" t="s">
        <v>143</v>
      </c>
    </row>
    <row r="184" spans="2:65" s="1" customFormat="1" ht="22.5" customHeight="1">
      <c r="B184" s="129"/>
      <c r="C184" s="158" t="s">
        <v>308</v>
      </c>
      <c r="D184" s="158" t="s">
        <v>144</v>
      </c>
      <c r="E184" s="159" t="s">
        <v>309</v>
      </c>
      <c r="F184" s="259" t="s">
        <v>310</v>
      </c>
      <c r="G184" s="260"/>
      <c r="H184" s="260"/>
      <c r="I184" s="260"/>
      <c r="J184" s="160" t="s">
        <v>163</v>
      </c>
      <c r="K184" s="161">
        <v>18</v>
      </c>
      <c r="L184" s="261">
        <v>0</v>
      </c>
      <c r="M184" s="260"/>
      <c r="N184" s="262">
        <f>ROUND(L184*K184,2)</f>
        <v>0</v>
      </c>
      <c r="O184" s="260"/>
      <c r="P184" s="260"/>
      <c r="Q184" s="260"/>
      <c r="R184" s="131"/>
      <c r="T184" s="162" t="s">
        <v>3</v>
      </c>
      <c r="U184" s="42" t="s">
        <v>43</v>
      </c>
      <c r="V184" s="34"/>
      <c r="W184" s="163">
        <f>V184*K184</f>
        <v>0</v>
      </c>
      <c r="X184" s="163">
        <v>0.0002</v>
      </c>
      <c r="Y184" s="163">
        <f>X184*K184</f>
        <v>0.0036000000000000003</v>
      </c>
      <c r="Z184" s="163">
        <v>0</v>
      </c>
      <c r="AA184" s="164">
        <f>Z184*K184</f>
        <v>0</v>
      </c>
      <c r="AR184" s="16" t="s">
        <v>148</v>
      </c>
      <c r="AT184" s="16" t="s">
        <v>144</v>
      </c>
      <c r="AU184" s="16" t="s">
        <v>105</v>
      </c>
      <c r="AY184" s="16" t="s">
        <v>143</v>
      </c>
      <c r="BE184" s="104">
        <f>IF(U184="základní",N184,0)</f>
        <v>0</v>
      </c>
      <c r="BF184" s="104">
        <f>IF(U184="snížená",N184,0)</f>
        <v>0</v>
      </c>
      <c r="BG184" s="104">
        <f>IF(U184="zákl. přenesená",N184,0)</f>
        <v>0</v>
      </c>
      <c r="BH184" s="104">
        <f>IF(U184="sníž. přenesená",N184,0)</f>
        <v>0</v>
      </c>
      <c r="BI184" s="104">
        <f>IF(U184="nulová",N184,0)</f>
        <v>0</v>
      </c>
      <c r="BJ184" s="16" t="s">
        <v>22</v>
      </c>
      <c r="BK184" s="104">
        <f>ROUND(L184*K184,2)</f>
        <v>0</v>
      </c>
      <c r="BL184" s="16" t="s">
        <v>148</v>
      </c>
      <c r="BM184" s="16" t="s">
        <v>311</v>
      </c>
    </row>
    <row r="185" spans="2:51" s="10" customFormat="1" ht="22.5" customHeight="1">
      <c r="B185" s="170"/>
      <c r="C185" s="171"/>
      <c r="D185" s="171"/>
      <c r="E185" s="172" t="s">
        <v>3</v>
      </c>
      <c r="F185" s="274" t="s">
        <v>312</v>
      </c>
      <c r="G185" s="275"/>
      <c r="H185" s="275"/>
      <c r="I185" s="275"/>
      <c r="J185" s="171"/>
      <c r="K185" s="173">
        <v>18</v>
      </c>
      <c r="L185" s="171"/>
      <c r="M185" s="171"/>
      <c r="N185" s="171"/>
      <c r="O185" s="171"/>
      <c r="P185" s="171"/>
      <c r="Q185" s="171"/>
      <c r="R185" s="174"/>
      <c r="T185" s="175"/>
      <c r="U185" s="171"/>
      <c r="V185" s="171"/>
      <c r="W185" s="171"/>
      <c r="X185" s="171"/>
      <c r="Y185" s="171"/>
      <c r="Z185" s="171"/>
      <c r="AA185" s="176"/>
      <c r="AT185" s="177" t="s">
        <v>202</v>
      </c>
      <c r="AU185" s="177" t="s">
        <v>105</v>
      </c>
      <c r="AV185" s="10" t="s">
        <v>105</v>
      </c>
      <c r="AW185" s="10" t="s">
        <v>35</v>
      </c>
      <c r="AX185" s="10" t="s">
        <v>22</v>
      </c>
      <c r="AY185" s="177" t="s">
        <v>143</v>
      </c>
    </row>
    <row r="186" spans="2:65" s="1" customFormat="1" ht="31.5" customHeight="1">
      <c r="B186" s="129"/>
      <c r="C186" s="158" t="s">
        <v>313</v>
      </c>
      <c r="D186" s="158" t="s">
        <v>144</v>
      </c>
      <c r="E186" s="159" t="s">
        <v>314</v>
      </c>
      <c r="F186" s="259" t="s">
        <v>315</v>
      </c>
      <c r="G186" s="260"/>
      <c r="H186" s="260"/>
      <c r="I186" s="260"/>
      <c r="J186" s="160" t="s">
        <v>301</v>
      </c>
      <c r="K186" s="161">
        <v>4.914</v>
      </c>
      <c r="L186" s="261">
        <v>0</v>
      </c>
      <c r="M186" s="260"/>
      <c r="N186" s="262">
        <f>ROUND(L186*K186,2)</f>
        <v>0</v>
      </c>
      <c r="O186" s="260"/>
      <c r="P186" s="260"/>
      <c r="Q186" s="260"/>
      <c r="R186" s="131"/>
      <c r="T186" s="162" t="s">
        <v>3</v>
      </c>
      <c r="U186" s="42" t="s">
        <v>43</v>
      </c>
      <c r="V186" s="34"/>
      <c r="W186" s="163">
        <f>V186*K186</f>
        <v>0</v>
      </c>
      <c r="X186" s="163">
        <v>0.0021</v>
      </c>
      <c r="Y186" s="163">
        <f>X186*K186</f>
        <v>0.0103194</v>
      </c>
      <c r="Z186" s="163">
        <v>0</v>
      </c>
      <c r="AA186" s="164">
        <f>Z186*K186</f>
        <v>0</v>
      </c>
      <c r="AR186" s="16" t="s">
        <v>148</v>
      </c>
      <c r="AT186" s="16" t="s">
        <v>144</v>
      </c>
      <c r="AU186" s="16" t="s">
        <v>105</v>
      </c>
      <c r="AY186" s="16" t="s">
        <v>143</v>
      </c>
      <c r="BE186" s="104">
        <f>IF(U186="základní",N186,0)</f>
        <v>0</v>
      </c>
      <c r="BF186" s="104">
        <f>IF(U186="snížená",N186,0)</f>
        <v>0</v>
      </c>
      <c r="BG186" s="104">
        <f>IF(U186="zákl. přenesená",N186,0)</f>
        <v>0</v>
      </c>
      <c r="BH186" s="104">
        <f>IF(U186="sníž. přenesená",N186,0)</f>
        <v>0</v>
      </c>
      <c r="BI186" s="104">
        <f>IF(U186="nulová",N186,0)</f>
        <v>0</v>
      </c>
      <c r="BJ186" s="16" t="s">
        <v>22</v>
      </c>
      <c r="BK186" s="104">
        <f>ROUND(L186*K186,2)</f>
        <v>0</v>
      </c>
      <c r="BL186" s="16" t="s">
        <v>148</v>
      </c>
      <c r="BM186" s="16" t="s">
        <v>316</v>
      </c>
    </row>
    <row r="187" spans="2:51" s="10" customFormat="1" ht="22.5" customHeight="1">
      <c r="B187" s="170"/>
      <c r="C187" s="171"/>
      <c r="D187" s="171"/>
      <c r="E187" s="172" t="s">
        <v>3</v>
      </c>
      <c r="F187" s="274" t="s">
        <v>317</v>
      </c>
      <c r="G187" s="275"/>
      <c r="H187" s="275"/>
      <c r="I187" s="275"/>
      <c r="J187" s="171"/>
      <c r="K187" s="173">
        <v>4.914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6"/>
      <c r="AT187" s="177" t="s">
        <v>202</v>
      </c>
      <c r="AU187" s="177" t="s">
        <v>105</v>
      </c>
      <c r="AV187" s="10" t="s">
        <v>105</v>
      </c>
      <c r="AW187" s="10" t="s">
        <v>35</v>
      </c>
      <c r="AX187" s="10" t="s">
        <v>22</v>
      </c>
      <c r="AY187" s="177" t="s">
        <v>143</v>
      </c>
    </row>
    <row r="188" spans="2:65" s="1" customFormat="1" ht="31.5" customHeight="1">
      <c r="B188" s="129"/>
      <c r="C188" s="158" t="s">
        <v>318</v>
      </c>
      <c r="D188" s="158" t="s">
        <v>144</v>
      </c>
      <c r="E188" s="159" t="s">
        <v>319</v>
      </c>
      <c r="F188" s="259" t="s">
        <v>320</v>
      </c>
      <c r="G188" s="260"/>
      <c r="H188" s="260"/>
      <c r="I188" s="260"/>
      <c r="J188" s="160" t="s">
        <v>301</v>
      </c>
      <c r="K188" s="161">
        <v>4.914</v>
      </c>
      <c r="L188" s="261">
        <v>0</v>
      </c>
      <c r="M188" s="260"/>
      <c r="N188" s="262">
        <f>ROUND(L188*K188,2)</f>
        <v>0</v>
      </c>
      <c r="O188" s="260"/>
      <c r="P188" s="260"/>
      <c r="Q188" s="260"/>
      <c r="R188" s="131"/>
      <c r="T188" s="162" t="s">
        <v>3</v>
      </c>
      <c r="U188" s="42" t="s">
        <v>43</v>
      </c>
      <c r="V188" s="34"/>
      <c r="W188" s="163">
        <f>V188*K188</f>
        <v>0</v>
      </c>
      <c r="X188" s="163">
        <v>0.00577</v>
      </c>
      <c r="Y188" s="163">
        <f>X188*K188</f>
        <v>0.02835378</v>
      </c>
      <c r="Z188" s="163">
        <v>0</v>
      </c>
      <c r="AA188" s="164">
        <f>Z188*K188</f>
        <v>0</v>
      </c>
      <c r="AR188" s="16" t="s">
        <v>148</v>
      </c>
      <c r="AT188" s="16" t="s">
        <v>144</v>
      </c>
      <c r="AU188" s="16" t="s">
        <v>105</v>
      </c>
      <c r="AY188" s="16" t="s">
        <v>143</v>
      </c>
      <c r="BE188" s="104">
        <f>IF(U188="základní",N188,0)</f>
        <v>0</v>
      </c>
      <c r="BF188" s="104">
        <f>IF(U188="snížená",N188,0)</f>
        <v>0</v>
      </c>
      <c r="BG188" s="104">
        <f>IF(U188="zákl. přenesená",N188,0)</f>
        <v>0</v>
      </c>
      <c r="BH188" s="104">
        <f>IF(U188="sníž. přenesená",N188,0)</f>
        <v>0</v>
      </c>
      <c r="BI188" s="104">
        <f>IF(U188="nulová",N188,0)</f>
        <v>0</v>
      </c>
      <c r="BJ188" s="16" t="s">
        <v>22</v>
      </c>
      <c r="BK188" s="104">
        <f>ROUND(L188*K188,2)</f>
        <v>0</v>
      </c>
      <c r="BL188" s="16" t="s">
        <v>148</v>
      </c>
      <c r="BM188" s="16" t="s">
        <v>321</v>
      </c>
    </row>
    <row r="189" spans="2:65" s="1" customFormat="1" ht="31.5" customHeight="1">
      <c r="B189" s="129"/>
      <c r="C189" s="158" t="s">
        <v>322</v>
      </c>
      <c r="D189" s="158" t="s">
        <v>144</v>
      </c>
      <c r="E189" s="159" t="s">
        <v>323</v>
      </c>
      <c r="F189" s="259" t="s">
        <v>324</v>
      </c>
      <c r="G189" s="260"/>
      <c r="H189" s="260"/>
      <c r="I189" s="260"/>
      <c r="J189" s="160" t="s">
        <v>301</v>
      </c>
      <c r="K189" s="161">
        <v>4.914</v>
      </c>
      <c r="L189" s="261">
        <v>0</v>
      </c>
      <c r="M189" s="260"/>
      <c r="N189" s="262">
        <f>ROUND(L189*K189,2)</f>
        <v>0</v>
      </c>
      <c r="O189" s="260"/>
      <c r="P189" s="260"/>
      <c r="Q189" s="260"/>
      <c r="R189" s="131"/>
      <c r="T189" s="162" t="s">
        <v>3</v>
      </c>
      <c r="U189" s="42" t="s">
        <v>43</v>
      </c>
      <c r="V189" s="34"/>
      <c r="W189" s="163">
        <f>V189*K189</f>
        <v>0</v>
      </c>
      <c r="X189" s="163">
        <v>0.00072</v>
      </c>
      <c r="Y189" s="163">
        <f>X189*K189</f>
        <v>0.00353808</v>
      </c>
      <c r="Z189" s="163">
        <v>0</v>
      </c>
      <c r="AA189" s="164">
        <f>Z189*K189</f>
        <v>0</v>
      </c>
      <c r="AR189" s="16" t="s">
        <v>148</v>
      </c>
      <c r="AT189" s="16" t="s">
        <v>144</v>
      </c>
      <c r="AU189" s="16" t="s">
        <v>105</v>
      </c>
      <c r="AY189" s="16" t="s">
        <v>143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16" t="s">
        <v>22</v>
      </c>
      <c r="BK189" s="104">
        <f>ROUND(L189*K189,2)</f>
        <v>0</v>
      </c>
      <c r="BL189" s="16" t="s">
        <v>148</v>
      </c>
      <c r="BM189" s="16" t="s">
        <v>325</v>
      </c>
    </row>
    <row r="190" spans="2:65" s="1" customFormat="1" ht="31.5" customHeight="1">
      <c r="B190" s="129"/>
      <c r="C190" s="158" t="s">
        <v>326</v>
      </c>
      <c r="D190" s="158" t="s">
        <v>144</v>
      </c>
      <c r="E190" s="159" t="s">
        <v>327</v>
      </c>
      <c r="F190" s="259" t="s">
        <v>328</v>
      </c>
      <c r="G190" s="260"/>
      <c r="H190" s="260"/>
      <c r="I190" s="260"/>
      <c r="J190" s="160" t="s">
        <v>211</v>
      </c>
      <c r="K190" s="161">
        <v>18.045</v>
      </c>
      <c r="L190" s="261">
        <v>0</v>
      </c>
      <c r="M190" s="260"/>
      <c r="N190" s="262">
        <f>ROUND(L190*K190,2)</f>
        <v>0</v>
      </c>
      <c r="O190" s="260"/>
      <c r="P190" s="260"/>
      <c r="Q190" s="260"/>
      <c r="R190" s="131"/>
      <c r="T190" s="162" t="s">
        <v>3</v>
      </c>
      <c r="U190" s="42" t="s">
        <v>43</v>
      </c>
      <c r="V190" s="34"/>
      <c r="W190" s="163">
        <f>V190*K190</f>
        <v>0</v>
      </c>
      <c r="X190" s="163">
        <v>0.00011</v>
      </c>
      <c r="Y190" s="163">
        <f>X190*K190</f>
        <v>0.00198495</v>
      </c>
      <c r="Z190" s="163">
        <v>0</v>
      </c>
      <c r="AA190" s="164">
        <f>Z190*K190</f>
        <v>0</v>
      </c>
      <c r="AR190" s="16" t="s">
        <v>148</v>
      </c>
      <c r="AT190" s="16" t="s">
        <v>144</v>
      </c>
      <c r="AU190" s="16" t="s">
        <v>105</v>
      </c>
      <c r="AY190" s="16" t="s">
        <v>143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6" t="s">
        <v>22</v>
      </c>
      <c r="BK190" s="104">
        <f>ROUND(L190*K190,2)</f>
        <v>0</v>
      </c>
      <c r="BL190" s="16" t="s">
        <v>148</v>
      </c>
      <c r="BM190" s="16" t="s">
        <v>329</v>
      </c>
    </row>
    <row r="191" spans="2:51" s="10" customFormat="1" ht="22.5" customHeight="1">
      <c r="B191" s="170"/>
      <c r="C191" s="171"/>
      <c r="D191" s="171"/>
      <c r="E191" s="172" t="s">
        <v>3</v>
      </c>
      <c r="F191" s="274" t="s">
        <v>330</v>
      </c>
      <c r="G191" s="275"/>
      <c r="H191" s="275"/>
      <c r="I191" s="275"/>
      <c r="J191" s="171"/>
      <c r="K191" s="173">
        <v>11.97</v>
      </c>
      <c r="L191" s="171"/>
      <c r="M191" s="171"/>
      <c r="N191" s="171"/>
      <c r="O191" s="171"/>
      <c r="P191" s="171"/>
      <c r="Q191" s="171"/>
      <c r="R191" s="174"/>
      <c r="T191" s="175"/>
      <c r="U191" s="171"/>
      <c r="V191" s="171"/>
      <c r="W191" s="171"/>
      <c r="X191" s="171"/>
      <c r="Y191" s="171"/>
      <c r="Z191" s="171"/>
      <c r="AA191" s="176"/>
      <c r="AT191" s="177" t="s">
        <v>202</v>
      </c>
      <c r="AU191" s="177" t="s">
        <v>105</v>
      </c>
      <c r="AV191" s="10" t="s">
        <v>105</v>
      </c>
      <c r="AW191" s="10" t="s">
        <v>35</v>
      </c>
      <c r="AX191" s="10" t="s">
        <v>78</v>
      </c>
      <c r="AY191" s="177" t="s">
        <v>143</v>
      </c>
    </row>
    <row r="192" spans="2:51" s="10" customFormat="1" ht="22.5" customHeight="1">
      <c r="B192" s="170"/>
      <c r="C192" s="171"/>
      <c r="D192" s="171"/>
      <c r="E192" s="172" t="s">
        <v>3</v>
      </c>
      <c r="F192" s="278" t="s">
        <v>331</v>
      </c>
      <c r="G192" s="275"/>
      <c r="H192" s="275"/>
      <c r="I192" s="275"/>
      <c r="J192" s="171"/>
      <c r="K192" s="173">
        <v>6.075</v>
      </c>
      <c r="L192" s="171"/>
      <c r="M192" s="171"/>
      <c r="N192" s="171"/>
      <c r="O192" s="171"/>
      <c r="P192" s="171"/>
      <c r="Q192" s="171"/>
      <c r="R192" s="174"/>
      <c r="T192" s="175"/>
      <c r="U192" s="171"/>
      <c r="V192" s="171"/>
      <c r="W192" s="171"/>
      <c r="X192" s="171"/>
      <c r="Y192" s="171"/>
      <c r="Z192" s="171"/>
      <c r="AA192" s="176"/>
      <c r="AT192" s="177" t="s">
        <v>202</v>
      </c>
      <c r="AU192" s="177" t="s">
        <v>105</v>
      </c>
      <c r="AV192" s="10" t="s">
        <v>105</v>
      </c>
      <c r="AW192" s="10" t="s">
        <v>35</v>
      </c>
      <c r="AX192" s="10" t="s">
        <v>78</v>
      </c>
      <c r="AY192" s="177" t="s">
        <v>143</v>
      </c>
    </row>
    <row r="193" spans="2:51" s="12" customFormat="1" ht="22.5" customHeight="1">
      <c r="B193" s="186"/>
      <c r="C193" s="187"/>
      <c r="D193" s="187"/>
      <c r="E193" s="188" t="s">
        <v>3</v>
      </c>
      <c r="F193" s="279" t="s">
        <v>219</v>
      </c>
      <c r="G193" s="280"/>
      <c r="H193" s="280"/>
      <c r="I193" s="280"/>
      <c r="J193" s="187"/>
      <c r="K193" s="189">
        <v>18.045</v>
      </c>
      <c r="L193" s="187"/>
      <c r="M193" s="187"/>
      <c r="N193" s="187"/>
      <c r="O193" s="187"/>
      <c r="P193" s="187"/>
      <c r="Q193" s="187"/>
      <c r="R193" s="190"/>
      <c r="T193" s="191"/>
      <c r="U193" s="187"/>
      <c r="V193" s="187"/>
      <c r="W193" s="187"/>
      <c r="X193" s="187"/>
      <c r="Y193" s="187"/>
      <c r="Z193" s="187"/>
      <c r="AA193" s="192"/>
      <c r="AT193" s="193" t="s">
        <v>202</v>
      </c>
      <c r="AU193" s="193" t="s">
        <v>105</v>
      </c>
      <c r="AV193" s="12" t="s">
        <v>148</v>
      </c>
      <c r="AW193" s="12" t="s">
        <v>35</v>
      </c>
      <c r="AX193" s="12" t="s">
        <v>22</v>
      </c>
      <c r="AY193" s="193" t="s">
        <v>143</v>
      </c>
    </row>
    <row r="194" spans="2:65" s="1" customFormat="1" ht="31.5" customHeight="1">
      <c r="B194" s="129"/>
      <c r="C194" s="194" t="s">
        <v>332</v>
      </c>
      <c r="D194" s="194" t="s">
        <v>298</v>
      </c>
      <c r="E194" s="195" t="s">
        <v>333</v>
      </c>
      <c r="F194" s="281" t="s">
        <v>334</v>
      </c>
      <c r="G194" s="282"/>
      <c r="H194" s="282"/>
      <c r="I194" s="282"/>
      <c r="J194" s="196" t="s">
        <v>263</v>
      </c>
      <c r="K194" s="197">
        <v>1.588</v>
      </c>
      <c r="L194" s="283">
        <v>0</v>
      </c>
      <c r="M194" s="282"/>
      <c r="N194" s="284">
        <f>ROUND(L194*K194,2)</f>
        <v>0</v>
      </c>
      <c r="O194" s="260"/>
      <c r="P194" s="260"/>
      <c r="Q194" s="260"/>
      <c r="R194" s="131"/>
      <c r="T194" s="162" t="s">
        <v>3</v>
      </c>
      <c r="U194" s="42" t="s">
        <v>43</v>
      </c>
      <c r="V194" s="34"/>
      <c r="W194" s="163">
        <f>V194*K194</f>
        <v>0</v>
      </c>
      <c r="X194" s="163">
        <v>0.55</v>
      </c>
      <c r="Y194" s="163">
        <f>X194*K194</f>
        <v>0.8734000000000001</v>
      </c>
      <c r="Z194" s="163">
        <v>0</v>
      </c>
      <c r="AA194" s="164">
        <f>Z194*K194</f>
        <v>0</v>
      </c>
      <c r="AR194" s="16" t="s">
        <v>164</v>
      </c>
      <c r="AT194" s="16" t="s">
        <v>298</v>
      </c>
      <c r="AU194" s="16" t="s">
        <v>105</v>
      </c>
      <c r="AY194" s="16" t="s">
        <v>143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6" t="s">
        <v>22</v>
      </c>
      <c r="BK194" s="104">
        <f>ROUND(L194*K194,2)</f>
        <v>0</v>
      </c>
      <c r="BL194" s="16" t="s">
        <v>148</v>
      </c>
      <c r="BM194" s="16" t="s">
        <v>335</v>
      </c>
    </row>
    <row r="195" spans="2:51" s="10" customFormat="1" ht="22.5" customHeight="1">
      <c r="B195" s="170"/>
      <c r="C195" s="171"/>
      <c r="D195" s="171"/>
      <c r="E195" s="172" t="s">
        <v>3</v>
      </c>
      <c r="F195" s="274" t="s">
        <v>336</v>
      </c>
      <c r="G195" s="275"/>
      <c r="H195" s="275"/>
      <c r="I195" s="275"/>
      <c r="J195" s="171"/>
      <c r="K195" s="173">
        <v>1.588</v>
      </c>
      <c r="L195" s="171"/>
      <c r="M195" s="171"/>
      <c r="N195" s="171"/>
      <c r="O195" s="171"/>
      <c r="P195" s="171"/>
      <c r="Q195" s="171"/>
      <c r="R195" s="174"/>
      <c r="T195" s="175"/>
      <c r="U195" s="171"/>
      <c r="V195" s="171"/>
      <c r="W195" s="171"/>
      <c r="X195" s="171"/>
      <c r="Y195" s="171"/>
      <c r="Z195" s="171"/>
      <c r="AA195" s="176"/>
      <c r="AT195" s="177" t="s">
        <v>202</v>
      </c>
      <c r="AU195" s="177" t="s">
        <v>105</v>
      </c>
      <c r="AV195" s="10" t="s">
        <v>105</v>
      </c>
      <c r="AW195" s="10" t="s">
        <v>35</v>
      </c>
      <c r="AX195" s="10" t="s">
        <v>22</v>
      </c>
      <c r="AY195" s="177" t="s">
        <v>143</v>
      </c>
    </row>
    <row r="196" spans="2:65" s="1" customFormat="1" ht="31.5" customHeight="1">
      <c r="B196" s="129"/>
      <c r="C196" s="158" t="s">
        <v>337</v>
      </c>
      <c r="D196" s="158" t="s">
        <v>144</v>
      </c>
      <c r="E196" s="159" t="s">
        <v>338</v>
      </c>
      <c r="F196" s="259" t="s">
        <v>339</v>
      </c>
      <c r="G196" s="260"/>
      <c r="H196" s="260"/>
      <c r="I196" s="260"/>
      <c r="J196" s="160" t="s">
        <v>211</v>
      </c>
      <c r="K196" s="161">
        <v>18.045</v>
      </c>
      <c r="L196" s="261">
        <v>0</v>
      </c>
      <c r="M196" s="260"/>
      <c r="N196" s="262">
        <f>ROUND(L196*K196,2)</f>
        <v>0</v>
      </c>
      <c r="O196" s="260"/>
      <c r="P196" s="260"/>
      <c r="Q196" s="260"/>
      <c r="R196" s="131"/>
      <c r="T196" s="162" t="s">
        <v>3</v>
      </c>
      <c r="U196" s="42" t="s">
        <v>43</v>
      </c>
      <c r="V196" s="34"/>
      <c r="W196" s="163">
        <f>V196*K196</f>
        <v>0</v>
      </c>
      <c r="X196" s="163">
        <v>0</v>
      </c>
      <c r="Y196" s="163">
        <f>X196*K196</f>
        <v>0</v>
      </c>
      <c r="Z196" s="163">
        <v>0</v>
      </c>
      <c r="AA196" s="164">
        <f>Z196*K196</f>
        <v>0</v>
      </c>
      <c r="AR196" s="16" t="s">
        <v>148</v>
      </c>
      <c r="AT196" s="16" t="s">
        <v>144</v>
      </c>
      <c r="AU196" s="16" t="s">
        <v>105</v>
      </c>
      <c r="AY196" s="16" t="s">
        <v>143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16" t="s">
        <v>22</v>
      </c>
      <c r="BK196" s="104">
        <f>ROUND(L196*K196,2)</f>
        <v>0</v>
      </c>
      <c r="BL196" s="16" t="s">
        <v>148</v>
      </c>
      <c r="BM196" s="16" t="s">
        <v>340</v>
      </c>
    </row>
    <row r="197" spans="2:65" s="1" customFormat="1" ht="31.5" customHeight="1">
      <c r="B197" s="129"/>
      <c r="C197" s="158" t="s">
        <v>341</v>
      </c>
      <c r="D197" s="158" t="s">
        <v>144</v>
      </c>
      <c r="E197" s="159" t="s">
        <v>342</v>
      </c>
      <c r="F197" s="259" t="s">
        <v>343</v>
      </c>
      <c r="G197" s="260"/>
      <c r="H197" s="260"/>
      <c r="I197" s="260"/>
      <c r="J197" s="160" t="s">
        <v>263</v>
      </c>
      <c r="K197" s="161">
        <v>41.936</v>
      </c>
      <c r="L197" s="261">
        <v>0</v>
      </c>
      <c r="M197" s="260"/>
      <c r="N197" s="262">
        <f>ROUND(L197*K197,2)</f>
        <v>0</v>
      </c>
      <c r="O197" s="260"/>
      <c r="P197" s="260"/>
      <c r="Q197" s="260"/>
      <c r="R197" s="131"/>
      <c r="T197" s="162" t="s">
        <v>3</v>
      </c>
      <c r="U197" s="42" t="s">
        <v>43</v>
      </c>
      <c r="V197" s="34"/>
      <c r="W197" s="163">
        <f>V197*K197</f>
        <v>0</v>
      </c>
      <c r="X197" s="163">
        <v>0</v>
      </c>
      <c r="Y197" s="163">
        <f>X197*K197</f>
        <v>0</v>
      </c>
      <c r="Z197" s="163">
        <v>0</v>
      </c>
      <c r="AA197" s="164">
        <f>Z197*K197</f>
        <v>0</v>
      </c>
      <c r="AR197" s="16" t="s">
        <v>148</v>
      </c>
      <c r="AT197" s="16" t="s">
        <v>144</v>
      </c>
      <c r="AU197" s="16" t="s">
        <v>105</v>
      </c>
      <c r="AY197" s="16" t="s">
        <v>143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16" t="s">
        <v>22</v>
      </c>
      <c r="BK197" s="104">
        <f>ROUND(L197*K197,2)</f>
        <v>0</v>
      </c>
      <c r="BL197" s="16" t="s">
        <v>148</v>
      </c>
      <c r="BM197" s="16" t="s">
        <v>344</v>
      </c>
    </row>
    <row r="198" spans="2:51" s="11" customFormat="1" ht="22.5" customHeight="1">
      <c r="B198" s="178"/>
      <c r="C198" s="179"/>
      <c r="D198" s="179"/>
      <c r="E198" s="180" t="s">
        <v>3</v>
      </c>
      <c r="F198" s="276" t="s">
        <v>345</v>
      </c>
      <c r="G198" s="277"/>
      <c r="H198" s="277"/>
      <c r="I198" s="277"/>
      <c r="J198" s="179"/>
      <c r="K198" s="181" t="s">
        <v>3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202</v>
      </c>
      <c r="AU198" s="185" t="s">
        <v>105</v>
      </c>
      <c r="AV198" s="11" t="s">
        <v>22</v>
      </c>
      <c r="AW198" s="11" t="s">
        <v>35</v>
      </c>
      <c r="AX198" s="11" t="s">
        <v>78</v>
      </c>
      <c r="AY198" s="185" t="s">
        <v>143</v>
      </c>
    </row>
    <row r="199" spans="2:51" s="10" customFormat="1" ht="22.5" customHeight="1">
      <c r="B199" s="170"/>
      <c r="C199" s="171"/>
      <c r="D199" s="171"/>
      <c r="E199" s="172" t="s">
        <v>3</v>
      </c>
      <c r="F199" s="278" t="s">
        <v>346</v>
      </c>
      <c r="G199" s="275"/>
      <c r="H199" s="275"/>
      <c r="I199" s="275"/>
      <c r="J199" s="171"/>
      <c r="K199" s="173">
        <v>41.936</v>
      </c>
      <c r="L199" s="171"/>
      <c r="M199" s="171"/>
      <c r="N199" s="171"/>
      <c r="O199" s="171"/>
      <c r="P199" s="171"/>
      <c r="Q199" s="171"/>
      <c r="R199" s="174"/>
      <c r="T199" s="175"/>
      <c r="U199" s="171"/>
      <c r="V199" s="171"/>
      <c r="W199" s="171"/>
      <c r="X199" s="171"/>
      <c r="Y199" s="171"/>
      <c r="Z199" s="171"/>
      <c r="AA199" s="176"/>
      <c r="AT199" s="177" t="s">
        <v>202</v>
      </c>
      <c r="AU199" s="177" t="s">
        <v>105</v>
      </c>
      <c r="AV199" s="10" t="s">
        <v>105</v>
      </c>
      <c r="AW199" s="10" t="s">
        <v>35</v>
      </c>
      <c r="AX199" s="10" t="s">
        <v>22</v>
      </c>
      <c r="AY199" s="177" t="s">
        <v>143</v>
      </c>
    </row>
    <row r="200" spans="2:65" s="1" customFormat="1" ht="31.5" customHeight="1">
      <c r="B200" s="129"/>
      <c r="C200" s="158" t="s">
        <v>347</v>
      </c>
      <c r="D200" s="158" t="s">
        <v>144</v>
      </c>
      <c r="E200" s="159" t="s">
        <v>348</v>
      </c>
      <c r="F200" s="259" t="s">
        <v>349</v>
      </c>
      <c r="G200" s="260"/>
      <c r="H200" s="260"/>
      <c r="I200" s="260"/>
      <c r="J200" s="160" t="s">
        <v>163</v>
      </c>
      <c r="K200" s="161">
        <v>2</v>
      </c>
      <c r="L200" s="261">
        <v>0</v>
      </c>
      <c r="M200" s="260"/>
      <c r="N200" s="262">
        <f>ROUND(L200*K200,2)</f>
        <v>0</v>
      </c>
      <c r="O200" s="260"/>
      <c r="P200" s="260"/>
      <c r="Q200" s="260"/>
      <c r="R200" s="131"/>
      <c r="T200" s="162" t="s">
        <v>3</v>
      </c>
      <c r="U200" s="42" t="s">
        <v>43</v>
      </c>
      <c r="V200" s="34"/>
      <c r="W200" s="163">
        <f>V200*K200</f>
        <v>0</v>
      </c>
      <c r="X200" s="163">
        <v>0</v>
      </c>
      <c r="Y200" s="163">
        <f>X200*K200</f>
        <v>0</v>
      </c>
      <c r="Z200" s="163">
        <v>0</v>
      </c>
      <c r="AA200" s="164">
        <f>Z200*K200</f>
        <v>0</v>
      </c>
      <c r="AR200" s="16" t="s">
        <v>148</v>
      </c>
      <c r="AT200" s="16" t="s">
        <v>144</v>
      </c>
      <c r="AU200" s="16" t="s">
        <v>105</v>
      </c>
      <c r="AY200" s="16" t="s">
        <v>143</v>
      </c>
      <c r="BE200" s="104">
        <f>IF(U200="základní",N200,0)</f>
        <v>0</v>
      </c>
      <c r="BF200" s="104">
        <f>IF(U200="snížená",N200,0)</f>
        <v>0</v>
      </c>
      <c r="BG200" s="104">
        <f>IF(U200="zákl. přenesená",N200,0)</f>
        <v>0</v>
      </c>
      <c r="BH200" s="104">
        <f>IF(U200="sníž. přenesená",N200,0)</f>
        <v>0</v>
      </c>
      <c r="BI200" s="104">
        <f>IF(U200="nulová",N200,0)</f>
        <v>0</v>
      </c>
      <c r="BJ200" s="16" t="s">
        <v>22</v>
      </c>
      <c r="BK200" s="104">
        <f>ROUND(L200*K200,2)</f>
        <v>0</v>
      </c>
      <c r="BL200" s="16" t="s">
        <v>148</v>
      </c>
      <c r="BM200" s="16" t="s">
        <v>350</v>
      </c>
    </row>
    <row r="201" spans="2:65" s="1" customFormat="1" ht="31.5" customHeight="1">
      <c r="B201" s="129"/>
      <c r="C201" s="158" t="s">
        <v>351</v>
      </c>
      <c r="D201" s="158" t="s">
        <v>144</v>
      </c>
      <c r="E201" s="159" t="s">
        <v>352</v>
      </c>
      <c r="F201" s="259" t="s">
        <v>353</v>
      </c>
      <c r="G201" s="260"/>
      <c r="H201" s="260"/>
      <c r="I201" s="260"/>
      <c r="J201" s="160" t="s">
        <v>163</v>
      </c>
      <c r="K201" s="161">
        <v>2</v>
      </c>
      <c r="L201" s="261">
        <v>0</v>
      </c>
      <c r="M201" s="260"/>
      <c r="N201" s="262">
        <f>ROUND(L201*K201,2)</f>
        <v>0</v>
      </c>
      <c r="O201" s="260"/>
      <c r="P201" s="260"/>
      <c r="Q201" s="260"/>
      <c r="R201" s="131"/>
      <c r="T201" s="162" t="s">
        <v>3</v>
      </c>
      <c r="U201" s="42" t="s">
        <v>43</v>
      </c>
      <c r="V201" s="34"/>
      <c r="W201" s="163">
        <f>V201*K201</f>
        <v>0</v>
      </c>
      <c r="X201" s="163">
        <v>0</v>
      </c>
      <c r="Y201" s="163">
        <f>X201*K201</f>
        <v>0</v>
      </c>
      <c r="Z201" s="163">
        <v>0</v>
      </c>
      <c r="AA201" s="164">
        <f>Z201*K201</f>
        <v>0</v>
      </c>
      <c r="AR201" s="16" t="s">
        <v>148</v>
      </c>
      <c r="AT201" s="16" t="s">
        <v>144</v>
      </c>
      <c r="AU201" s="16" t="s">
        <v>105</v>
      </c>
      <c r="AY201" s="16" t="s">
        <v>143</v>
      </c>
      <c r="BE201" s="104">
        <f>IF(U201="základní",N201,0)</f>
        <v>0</v>
      </c>
      <c r="BF201" s="104">
        <f>IF(U201="snížená",N201,0)</f>
        <v>0</v>
      </c>
      <c r="BG201" s="104">
        <f>IF(U201="zákl. přenesená",N201,0)</f>
        <v>0</v>
      </c>
      <c r="BH201" s="104">
        <f>IF(U201="sníž. přenesená",N201,0)</f>
        <v>0</v>
      </c>
      <c r="BI201" s="104">
        <f>IF(U201="nulová",N201,0)</f>
        <v>0</v>
      </c>
      <c r="BJ201" s="16" t="s">
        <v>22</v>
      </c>
      <c r="BK201" s="104">
        <f>ROUND(L201*K201,2)</f>
        <v>0</v>
      </c>
      <c r="BL201" s="16" t="s">
        <v>148</v>
      </c>
      <c r="BM201" s="16" t="s">
        <v>354</v>
      </c>
    </row>
    <row r="202" spans="2:65" s="1" customFormat="1" ht="31.5" customHeight="1">
      <c r="B202" s="129"/>
      <c r="C202" s="158" t="s">
        <v>355</v>
      </c>
      <c r="D202" s="158" t="s">
        <v>144</v>
      </c>
      <c r="E202" s="159" t="s">
        <v>356</v>
      </c>
      <c r="F202" s="259" t="s">
        <v>357</v>
      </c>
      <c r="G202" s="260"/>
      <c r="H202" s="260"/>
      <c r="I202" s="260"/>
      <c r="J202" s="160" t="s">
        <v>263</v>
      </c>
      <c r="K202" s="161">
        <v>280.061</v>
      </c>
      <c r="L202" s="261">
        <v>0</v>
      </c>
      <c r="M202" s="260"/>
      <c r="N202" s="262">
        <f>ROUND(L202*K202,2)</f>
        <v>0</v>
      </c>
      <c r="O202" s="260"/>
      <c r="P202" s="260"/>
      <c r="Q202" s="260"/>
      <c r="R202" s="131"/>
      <c r="T202" s="162" t="s">
        <v>3</v>
      </c>
      <c r="U202" s="42" t="s">
        <v>43</v>
      </c>
      <c r="V202" s="34"/>
      <c r="W202" s="163">
        <f>V202*K202</f>
        <v>0</v>
      </c>
      <c r="X202" s="163">
        <v>0</v>
      </c>
      <c r="Y202" s="163">
        <f>X202*K202</f>
        <v>0</v>
      </c>
      <c r="Z202" s="163">
        <v>0</v>
      </c>
      <c r="AA202" s="164">
        <f>Z202*K202</f>
        <v>0</v>
      </c>
      <c r="AR202" s="16" t="s">
        <v>148</v>
      </c>
      <c r="AT202" s="16" t="s">
        <v>144</v>
      </c>
      <c r="AU202" s="16" t="s">
        <v>105</v>
      </c>
      <c r="AY202" s="16" t="s">
        <v>143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16" t="s">
        <v>22</v>
      </c>
      <c r="BK202" s="104">
        <f>ROUND(L202*K202,2)</f>
        <v>0</v>
      </c>
      <c r="BL202" s="16" t="s">
        <v>148</v>
      </c>
      <c r="BM202" s="16" t="s">
        <v>358</v>
      </c>
    </row>
    <row r="203" spans="2:51" s="10" customFormat="1" ht="22.5" customHeight="1">
      <c r="B203" s="170"/>
      <c r="C203" s="171"/>
      <c r="D203" s="171"/>
      <c r="E203" s="172" t="s">
        <v>3</v>
      </c>
      <c r="F203" s="274" t="s">
        <v>359</v>
      </c>
      <c r="G203" s="275"/>
      <c r="H203" s="275"/>
      <c r="I203" s="275"/>
      <c r="J203" s="171"/>
      <c r="K203" s="173">
        <v>17.961</v>
      </c>
      <c r="L203" s="171"/>
      <c r="M203" s="171"/>
      <c r="N203" s="171"/>
      <c r="O203" s="171"/>
      <c r="P203" s="171"/>
      <c r="Q203" s="171"/>
      <c r="R203" s="174"/>
      <c r="T203" s="175"/>
      <c r="U203" s="171"/>
      <c r="V203" s="171"/>
      <c r="W203" s="171"/>
      <c r="X203" s="171"/>
      <c r="Y203" s="171"/>
      <c r="Z203" s="171"/>
      <c r="AA203" s="176"/>
      <c r="AT203" s="177" t="s">
        <v>202</v>
      </c>
      <c r="AU203" s="177" t="s">
        <v>105</v>
      </c>
      <c r="AV203" s="10" t="s">
        <v>105</v>
      </c>
      <c r="AW203" s="10" t="s">
        <v>35</v>
      </c>
      <c r="AX203" s="10" t="s">
        <v>78</v>
      </c>
      <c r="AY203" s="177" t="s">
        <v>143</v>
      </c>
    </row>
    <row r="204" spans="2:51" s="10" customFormat="1" ht="22.5" customHeight="1">
      <c r="B204" s="170"/>
      <c r="C204" s="171"/>
      <c r="D204" s="171"/>
      <c r="E204" s="172" t="s">
        <v>3</v>
      </c>
      <c r="F204" s="278" t="s">
        <v>360</v>
      </c>
      <c r="G204" s="275"/>
      <c r="H204" s="275"/>
      <c r="I204" s="275"/>
      <c r="J204" s="171"/>
      <c r="K204" s="173">
        <v>262.1</v>
      </c>
      <c r="L204" s="171"/>
      <c r="M204" s="171"/>
      <c r="N204" s="171"/>
      <c r="O204" s="171"/>
      <c r="P204" s="171"/>
      <c r="Q204" s="171"/>
      <c r="R204" s="174"/>
      <c r="T204" s="175"/>
      <c r="U204" s="171"/>
      <c r="V204" s="171"/>
      <c r="W204" s="171"/>
      <c r="X204" s="171"/>
      <c r="Y204" s="171"/>
      <c r="Z204" s="171"/>
      <c r="AA204" s="176"/>
      <c r="AT204" s="177" t="s">
        <v>202</v>
      </c>
      <c r="AU204" s="177" t="s">
        <v>105</v>
      </c>
      <c r="AV204" s="10" t="s">
        <v>105</v>
      </c>
      <c r="AW204" s="10" t="s">
        <v>35</v>
      </c>
      <c r="AX204" s="10" t="s">
        <v>78</v>
      </c>
      <c r="AY204" s="177" t="s">
        <v>143</v>
      </c>
    </row>
    <row r="205" spans="2:51" s="12" customFormat="1" ht="22.5" customHeight="1">
      <c r="B205" s="186"/>
      <c r="C205" s="187"/>
      <c r="D205" s="187"/>
      <c r="E205" s="188" t="s">
        <v>3</v>
      </c>
      <c r="F205" s="279" t="s">
        <v>219</v>
      </c>
      <c r="G205" s="280"/>
      <c r="H205" s="280"/>
      <c r="I205" s="280"/>
      <c r="J205" s="187"/>
      <c r="K205" s="189">
        <v>280.061</v>
      </c>
      <c r="L205" s="187"/>
      <c r="M205" s="187"/>
      <c r="N205" s="187"/>
      <c r="O205" s="187"/>
      <c r="P205" s="187"/>
      <c r="Q205" s="187"/>
      <c r="R205" s="190"/>
      <c r="T205" s="191"/>
      <c r="U205" s="187"/>
      <c r="V205" s="187"/>
      <c r="W205" s="187"/>
      <c r="X205" s="187"/>
      <c r="Y205" s="187"/>
      <c r="Z205" s="187"/>
      <c r="AA205" s="192"/>
      <c r="AT205" s="193" t="s">
        <v>202</v>
      </c>
      <c r="AU205" s="193" t="s">
        <v>105</v>
      </c>
      <c r="AV205" s="12" t="s">
        <v>148</v>
      </c>
      <c r="AW205" s="12" t="s">
        <v>35</v>
      </c>
      <c r="AX205" s="12" t="s">
        <v>22</v>
      </c>
      <c r="AY205" s="193" t="s">
        <v>143</v>
      </c>
    </row>
    <row r="206" spans="2:65" s="1" customFormat="1" ht="44.25" customHeight="1">
      <c r="B206" s="129"/>
      <c r="C206" s="158" t="s">
        <v>361</v>
      </c>
      <c r="D206" s="158" t="s">
        <v>144</v>
      </c>
      <c r="E206" s="159" t="s">
        <v>362</v>
      </c>
      <c r="F206" s="259" t="s">
        <v>363</v>
      </c>
      <c r="G206" s="260"/>
      <c r="H206" s="260"/>
      <c r="I206" s="260"/>
      <c r="J206" s="160" t="s">
        <v>263</v>
      </c>
      <c r="K206" s="161">
        <v>1834.7</v>
      </c>
      <c r="L206" s="261">
        <v>0</v>
      </c>
      <c r="M206" s="260"/>
      <c r="N206" s="262">
        <f>ROUND(L206*K206,2)</f>
        <v>0</v>
      </c>
      <c r="O206" s="260"/>
      <c r="P206" s="260"/>
      <c r="Q206" s="260"/>
      <c r="R206" s="131"/>
      <c r="T206" s="162" t="s">
        <v>3</v>
      </c>
      <c r="U206" s="42" t="s">
        <v>43</v>
      </c>
      <c r="V206" s="34"/>
      <c r="W206" s="163">
        <f>V206*K206</f>
        <v>0</v>
      </c>
      <c r="X206" s="163">
        <v>0</v>
      </c>
      <c r="Y206" s="163">
        <f>X206*K206</f>
        <v>0</v>
      </c>
      <c r="Z206" s="163">
        <v>0</v>
      </c>
      <c r="AA206" s="164">
        <f>Z206*K206</f>
        <v>0</v>
      </c>
      <c r="AR206" s="16" t="s">
        <v>148</v>
      </c>
      <c r="AT206" s="16" t="s">
        <v>144</v>
      </c>
      <c r="AU206" s="16" t="s">
        <v>105</v>
      </c>
      <c r="AY206" s="16" t="s">
        <v>143</v>
      </c>
      <c r="BE206" s="104">
        <f>IF(U206="základní",N206,0)</f>
        <v>0</v>
      </c>
      <c r="BF206" s="104">
        <f>IF(U206="snížená",N206,0)</f>
        <v>0</v>
      </c>
      <c r="BG206" s="104">
        <f>IF(U206="zákl. přenesená",N206,0)</f>
        <v>0</v>
      </c>
      <c r="BH206" s="104">
        <f>IF(U206="sníž. přenesená",N206,0)</f>
        <v>0</v>
      </c>
      <c r="BI206" s="104">
        <f>IF(U206="nulová",N206,0)</f>
        <v>0</v>
      </c>
      <c r="BJ206" s="16" t="s">
        <v>22</v>
      </c>
      <c r="BK206" s="104">
        <f>ROUND(L206*K206,2)</f>
        <v>0</v>
      </c>
      <c r="BL206" s="16" t="s">
        <v>148</v>
      </c>
      <c r="BM206" s="16" t="s">
        <v>364</v>
      </c>
    </row>
    <row r="207" spans="2:51" s="10" customFormat="1" ht="22.5" customHeight="1">
      <c r="B207" s="170"/>
      <c r="C207" s="171"/>
      <c r="D207" s="171"/>
      <c r="E207" s="172" t="s">
        <v>3</v>
      </c>
      <c r="F207" s="274" t="s">
        <v>365</v>
      </c>
      <c r="G207" s="275"/>
      <c r="H207" s="275"/>
      <c r="I207" s="275"/>
      <c r="J207" s="171"/>
      <c r="K207" s="173">
        <v>1834.7</v>
      </c>
      <c r="L207" s="171"/>
      <c r="M207" s="171"/>
      <c r="N207" s="171"/>
      <c r="O207" s="171"/>
      <c r="P207" s="171"/>
      <c r="Q207" s="171"/>
      <c r="R207" s="174"/>
      <c r="T207" s="175"/>
      <c r="U207" s="171"/>
      <c r="V207" s="171"/>
      <c r="W207" s="171"/>
      <c r="X207" s="171"/>
      <c r="Y207" s="171"/>
      <c r="Z207" s="171"/>
      <c r="AA207" s="176"/>
      <c r="AT207" s="177" t="s">
        <v>202</v>
      </c>
      <c r="AU207" s="177" t="s">
        <v>105</v>
      </c>
      <c r="AV207" s="10" t="s">
        <v>105</v>
      </c>
      <c r="AW207" s="10" t="s">
        <v>35</v>
      </c>
      <c r="AX207" s="10" t="s">
        <v>22</v>
      </c>
      <c r="AY207" s="177" t="s">
        <v>143</v>
      </c>
    </row>
    <row r="208" spans="2:65" s="1" customFormat="1" ht="31.5" customHeight="1">
      <c r="B208" s="129"/>
      <c r="C208" s="158" t="s">
        <v>366</v>
      </c>
      <c r="D208" s="158" t="s">
        <v>144</v>
      </c>
      <c r="E208" s="159" t="s">
        <v>367</v>
      </c>
      <c r="F208" s="259" t="s">
        <v>368</v>
      </c>
      <c r="G208" s="260"/>
      <c r="H208" s="260"/>
      <c r="I208" s="260"/>
      <c r="J208" s="160" t="s">
        <v>263</v>
      </c>
      <c r="K208" s="161">
        <v>1.5</v>
      </c>
      <c r="L208" s="261">
        <v>0</v>
      </c>
      <c r="M208" s="260"/>
      <c r="N208" s="262">
        <f>ROUND(L208*K208,2)</f>
        <v>0</v>
      </c>
      <c r="O208" s="260"/>
      <c r="P208" s="260"/>
      <c r="Q208" s="260"/>
      <c r="R208" s="131"/>
      <c r="T208" s="162" t="s">
        <v>3</v>
      </c>
      <c r="U208" s="42" t="s">
        <v>43</v>
      </c>
      <c r="V208" s="34"/>
      <c r="W208" s="163">
        <f>V208*K208</f>
        <v>0</v>
      </c>
      <c r="X208" s="163">
        <v>0</v>
      </c>
      <c r="Y208" s="163">
        <f>X208*K208</f>
        <v>0</v>
      </c>
      <c r="Z208" s="163">
        <v>0</v>
      </c>
      <c r="AA208" s="164">
        <f>Z208*K208</f>
        <v>0</v>
      </c>
      <c r="AR208" s="16" t="s">
        <v>148</v>
      </c>
      <c r="AT208" s="16" t="s">
        <v>144</v>
      </c>
      <c r="AU208" s="16" t="s">
        <v>105</v>
      </c>
      <c r="AY208" s="16" t="s">
        <v>143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16" t="s">
        <v>22</v>
      </c>
      <c r="BK208" s="104">
        <f>ROUND(L208*K208,2)</f>
        <v>0</v>
      </c>
      <c r="BL208" s="16" t="s">
        <v>148</v>
      </c>
      <c r="BM208" s="16" t="s">
        <v>369</v>
      </c>
    </row>
    <row r="209" spans="2:65" s="1" customFormat="1" ht="22.5" customHeight="1">
      <c r="B209" s="129"/>
      <c r="C209" s="158" t="s">
        <v>370</v>
      </c>
      <c r="D209" s="158" t="s">
        <v>144</v>
      </c>
      <c r="E209" s="159" t="s">
        <v>371</v>
      </c>
      <c r="F209" s="259" t="s">
        <v>372</v>
      </c>
      <c r="G209" s="260"/>
      <c r="H209" s="260"/>
      <c r="I209" s="260"/>
      <c r="J209" s="160" t="s">
        <v>263</v>
      </c>
      <c r="K209" s="161">
        <v>280.061</v>
      </c>
      <c r="L209" s="261">
        <v>0</v>
      </c>
      <c r="M209" s="260"/>
      <c r="N209" s="262">
        <f>ROUND(L209*K209,2)</f>
        <v>0</v>
      </c>
      <c r="O209" s="260"/>
      <c r="P209" s="260"/>
      <c r="Q209" s="260"/>
      <c r="R209" s="131"/>
      <c r="T209" s="162" t="s">
        <v>3</v>
      </c>
      <c r="U209" s="42" t="s">
        <v>43</v>
      </c>
      <c r="V209" s="34"/>
      <c r="W209" s="163">
        <f>V209*K209</f>
        <v>0</v>
      </c>
      <c r="X209" s="163">
        <v>0</v>
      </c>
      <c r="Y209" s="163">
        <f>X209*K209</f>
        <v>0</v>
      </c>
      <c r="Z209" s="163">
        <v>0</v>
      </c>
      <c r="AA209" s="164">
        <f>Z209*K209</f>
        <v>0</v>
      </c>
      <c r="AR209" s="16" t="s">
        <v>148</v>
      </c>
      <c r="AT209" s="16" t="s">
        <v>144</v>
      </c>
      <c r="AU209" s="16" t="s">
        <v>105</v>
      </c>
      <c r="AY209" s="16" t="s">
        <v>143</v>
      </c>
      <c r="BE209" s="104">
        <f>IF(U209="základní",N209,0)</f>
        <v>0</v>
      </c>
      <c r="BF209" s="104">
        <f>IF(U209="snížená",N209,0)</f>
        <v>0</v>
      </c>
      <c r="BG209" s="104">
        <f>IF(U209="zákl. přenesená",N209,0)</f>
        <v>0</v>
      </c>
      <c r="BH209" s="104">
        <f>IF(U209="sníž. přenesená",N209,0)</f>
        <v>0</v>
      </c>
      <c r="BI209" s="104">
        <f>IF(U209="nulová",N209,0)</f>
        <v>0</v>
      </c>
      <c r="BJ209" s="16" t="s">
        <v>22</v>
      </c>
      <c r="BK209" s="104">
        <f>ROUND(L209*K209,2)</f>
        <v>0</v>
      </c>
      <c r="BL209" s="16" t="s">
        <v>148</v>
      </c>
      <c r="BM209" s="16" t="s">
        <v>373</v>
      </c>
    </row>
    <row r="210" spans="2:51" s="10" customFormat="1" ht="22.5" customHeight="1">
      <c r="B210" s="170"/>
      <c r="C210" s="171"/>
      <c r="D210" s="171"/>
      <c r="E210" s="172" t="s">
        <v>3</v>
      </c>
      <c r="F210" s="274" t="s">
        <v>359</v>
      </c>
      <c r="G210" s="275"/>
      <c r="H210" s="275"/>
      <c r="I210" s="275"/>
      <c r="J210" s="171"/>
      <c r="K210" s="173">
        <v>17.961</v>
      </c>
      <c r="L210" s="171"/>
      <c r="M210" s="171"/>
      <c r="N210" s="171"/>
      <c r="O210" s="171"/>
      <c r="P210" s="171"/>
      <c r="Q210" s="171"/>
      <c r="R210" s="174"/>
      <c r="T210" s="175"/>
      <c r="U210" s="171"/>
      <c r="V210" s="171"/>
      <c r="W210" s="171"/>
      <c r="X210" s="171"/>
      <c r="Y210" s="171"/>
      <c r="Z210" s="171"/>
      <c r="AA210" s="176"/>
      <c r="AT210" s="177" t="s">
        <v>202</v>
      </c>
      <c r="AU210" s="177" t="s">
        <v>105</v>
      </c>
      <c r="AV210" s="10" t="s">
        <v>105</v>
      </c>
      <c r="AW210" s="10" t="s">
        <v>35</v>
      </c>
      <c r="AX210" s="10" t="s">
        <v>78</v>
      </c>
      <c r="AY210" s="177" t="s">
        <v>143</v>
      </c>
    </row>
    <row r="211" spans="2:51" s="10" customFormat="1" ht="22.5" customHeight="1">
      <c r="B211" s="170"/>
      <c r="C211" s="171"/>
      <c r="D211" s="171"/>
      <c r="E211" s="172" t="s">
        <v>3</v>
      </c>
      <c r="F211" s="278" t="s">
        <v>360</v>
      </c>
      <c r="G211" s="275"/>
      <c r="H211" s="275"/>
      <c r="I211" s="275"/>
      <c r="J211" s="171"/>
      <c r="K211" s="173">
        <v>262.1</v>
      </c>
      <c r="L211" s="171"/>
      <c r="M211" s="171"/>
      <c r="N211" s="171"/>
      <c r="O211" s="171"/>
      <c r="P211" s="171"/>
      <c r="Q211" s="171"/>
      <c r="R211" s="174"/>
      <c r="T211" s="175"/>
      <c r="U211" s="171"/>
      <c r="V211" s="171"/>
      <c r="W211" s="171"/>
      <c r="X211" s="171"/>
      <c r="Y211" s="171"/>
      <c r="Z211" s="171"/>
      <c r="AA211" s="176"/>
      <c r="AT211" s="177" t="s">
        <v>202</v>
      </c>
      <c r="AU211" s="177" t="s">
        <v>105</v>
      </c>
      <c r="AV211" s="10" t="s">
        <v>105</v>
      </c>
      <c r="AW211" s="10" t="s">
        <v>35</v>
      </c>
      <c r="AX211" s="10" t="s">
        <v>78</v>
      </c>
      <c r="AY211" s="177" t="s">
        <v>143</v>
      </c>
    </row>
    <row r="212" spans="2:51" s="12" customFormat="1" ht="22.5" customHeight="1">
      <c r="B212" s="186"/>
      <c r="C212" s="187"/>
      <c r="D212" s="187"/>
      <c r="E212" s="188" t="s">
        <v>3</v>
      </c>
      <c r="F212" s="279" t="s">
        <v>219</v>
      </c>
      <c r="G212" s="280"/>
      <c r="H212" s="280"/>
      <c r="I212" s="280"/>
      <c r="J212" s="187"/>
      <c r="K212" s="189">
        <v>280.061</v>
      </c>
      <c r="L212" s="187"/>
      <c r="M212" s="187"/>
      <c r="N212" s="187"/>
      <c r="O212" s="187"/>
      <c r="P212" s="187"/>
      <c r="Q212" s="187"/>
      <c r="R212" s="190"/>
      <c r="T212" s="191"/>
      <c r="U212" s="187"/>
      <c r="V212" s="187"/>
      <c r="W212" s="187"/>
      <c r="X212" s="187"/>
      <c r="Y212" s="187"/>
      <c r="Z212" s="187"/>
      <c r="AA212" s="192"/>
      <c r="AT212" s="193" t="s">
        <v>202</v>
      </c>
      <c r="AU212" s="193" t="s">
        <v>105</v>
      </c>
      <c r="AV212" s="12" t="s">
        <v>148</v>
      </c>
      <c r="AW212" s="12" t="s">
        <v>35</v>
      </c>
      <c r="AX212" s="12" t="s">
        <v>22</v>
      </c>
      <c r="AY212" s="193" t="s">
        <v>143</v>
      </c>
    </row>
    <row r="213" spans="2:65" s="1" customFormat="1" ht="31.5" customHeight="1">
      <c r="B213" s="129"/>
      <c r="C213" s="158" t="s">
        <v>374</v>
      </c>
      <c r="D213" s="158" t="s">
        <v>144</v>
      </c>
      <c r="E213" s="159" t="s">
        <v>375</v>
      </c>
      <c r="F213" s="259" t="s">
        <v>376</v>
      </c>
      <c r="G213" s="260"/>
      <c r="H213" s="260"/>
      <c r="I213" s="260"/>
      <c r="J213" s="160" t="s">
        <v>301</v>
      </c>
      <c r="K213" s="161">
        <v>504.11</v>
      </c>
      <c r="L213" s="261">
        <v>0</v>
      </c>
      <c r="M213" s="260"/>
      <c r="N213" s="262">
        <f>ROUND(L213*K213,2)</f>
        <v>0</v>
      </c>
      <c r="O213" s="260"/>
      <c r="P213" s="260"/>
      <c r="Q213" s="260"/>
      <c r="R213" s="131"/>
      <c r="T213" s="162" t="s">
        <v>3</v>
      </c>
      <c r="U213" s="42" t="s">
        <v>43</v>
      </c>
      <c r="V213" s="34"/>
      <c r="W213" s="163">
        <f>V213*K213</f>
        <v>0</v>
      </c>
      <c r="X213" s="163">
        <v>0</v>
      </c>
      <c r="Y213" s="163">
        <f>X213*K213</f>
        <v>0</v>
      </c>
      <c r="Z213" s="163">
        <v>0</v>
      </c>
      <c r="AA213" s="164">
        <f>Z213*K213</f>
        <v>0</v>
      </c>
      <c r="AR213" s="16" t="s">
        <v>148</v>
      </c>
      <c r="AT213" s="16" t="s">
        <v>144</v>
      </c>
      <c r="AU213" s="16" t="s">
        <v>105</v>
      </c>
      <c r="AY213" s="16" t="s">
        <v>143</v>
      </c>
      <c r="BE213" s="104">
        <f>IF(U213="základní",N213,0)</f>
        <v>0</v>
      </c>
      <c r="BF213" s="104">
        <f>IF(U213="snížená",N213,0)</f>
        <v>0</v>
      </c>
      <c r="BG213" s="104">
        <f>IF(U213="zákl. přenesená",N213,0)</f>
        <v>0</v>
      </c>
      <c r="BH213" s="104">
        <f>IF(U213="sníž. přenesená",N213,0)</f>
        <v>0</v>
      </c>
      <c r="BI213" s="104">
        <f>IF(U213="nulová",N213,0)</f>
        <v>0</v>
      </c>
      <c r="BJ213" s="16" t="s">
        <v>22</v>
      </c>
      <c r="BK213" s="104">
        <f>ROUND(L213*K213,2)</f>
        <v>0</v>
      </c>
      <c r="BL213" s="16" t="s">
        <v>148</v>
      </c>
      <c r="BM213" s="16" t="s">
        <v>377</v>
      </c>
    </row>
    <row r="214" spans="2:51" s="10" customFormat="1" ht="22.5" customHeight="1">
      <c r="B214" s="170"/>
      <c r="C214" s="171"/>
      <c r="D214" s="171"/>
      <c r="E214" s="172" t="s">
        <v>3</v>
      </c>
      <c r="F214" s="274" t="s">
        <v>378</v>
      </c>
      <c r="G214" s="275"/>
      <c r="H214" s="275"/>
      <c r="I214" s="275"/>
      <c r="J214" s="171"/>
      <c r="K214" s="173">
        <v>32.33</v>
      </c>
      <c r="L214" s="171"/>
      <c r="M214" s="171"/>
      <c r="N214" s="171"/>
      <c r="O214" s="171"/>
      <c r="P214" s="171"/>
      <c r="Q214" s="171"/>
      <c r="R214" s="174"/>
      <c r="T214" s="175"/>
      <c r="U214" s="171"/>
      <c r="V214" s="171"/>
      <c r="W214" s="171"/>
      <c r="X214" s="171"/>
      <c r="Y214" s="171"/>
      <c r="Z214" s="171"/>
      <c r="AA214" s="176"/>
      <c r="AT214" s="177" t="s">
        <v>202</v>
      </c>
      <c r="AU214" s="177" t="s">
        <v>105</v>
      </c>
      <c r="AV214" s="10" t="s">
        <v>105</v>
      </c>
      <c r="AW214" s="10" t="s">
        <v>35</v>
      </c>
      <c r="AX214" s="10" t="s">
        <v>78</v>
      </c>
      <c r="AY214" s="177" t="s">
        <v>143</v>
      </c>
    </row>
    <row r="215" spans="2:51" s="10" customFormat="1" ht="22.5" customHeight="1">
      <c r="B215" s="170"/>
      <c r="C215" s="171"/>
      <c r="D215" s="171"/>
      <c r="E215" s="172" t="s">
        <v>3</v>
      </c>
      <c r="F215" s="278" t="s">
        <v>379</v>
      </c>
      <c r="G215" s="275"/>
      <c r="H215" s="275"/>
      <c r="I215" s="275"/>
      <c r="J215" s="171"/>
      <c r="K215" s="173">
        <v>471.78</v>
      </c>
      <c r="L215" s="171"/>
      <c r="M215" s="171"/>
      <c r="N215" s="171"/>
      <c r="O215" s="171"/>
      <c r="P215" s="171"/>
      <c r="Q215" s="171"/>
      <c r="R215" s="174"/>
      <c r="T215" s="175"/>
      <c r="U215" s="171"/>
      <c r="V215" s="171"/>
      <c r="W215" s="171"/>
      <c r="X215" s="171"/>
      <c r="Y215" s="171"/>
      <c r="Z215" s="171"/>
      <c r="AA215" s="176"/>
      <c r="AT215" s="177" t="s">
        <v>202</v>
      </c>
      <c r="AU215" s="177" t="s">
        <v>105</v>
      </c>
      <c r="AV215" s="10" t="s">
        <v>105</v>
      </c>
      <c r="AW215" s="10" t="s">
        <v>35</v>
      </c>
      <c r="AX215" s="10" t="s">
        <v>78</v>
      </c>
      <c r="AY215" s="177" t="s">
        <v>143</v>
      </c>
    </row>
    <row r="216" spans="2:51" s="12" customFormat="1" ht="22.5" customHeight="1">
      <c r="B216" s="186"/>
      <c r="C216" s="187"/>
      <c r="D216" s="187"/>
      <c r="E216" s="188" t="s">
        <v>3</v>
      </c>
      <c r="F216" s="279" t="s">
        <v>219</v>
      </c>
      <c r="G216" s="280"/>
      <c r="H216" s="280"/>
      <c r="I216" s="280"/>
      <c r="J216" s="187"/>
      <c r="K216" s="189">
        <v>504.11</v>
      </c>
      <c r="L216" s="187"/>
      <c r="M216" s="187"/>
      <c r="N216" s="187"/>
      <c r="O216" s="187"/>
      <c r="P216" s="187"/>
      <c r="Q216" s="187"/>
      <c r="R216" s="190"/>
      <c r="T216" s="191"/>
      <c r="U216" s="187"/>
      <c r="V216" s="187"/>
      <c r="W216" s="187"/>
      <c r="X216" s="187"/>
      <c r="Y216" s="187"/>
      <c r="Z216" s="187"/>
      <c r="AA216" s="192"/>
      <c r="AT216" s="193" t="s">
        <v>202</v>
      </c>
      <c r="AU216" s="193" t="s">
        <v>105</v>
      </c>
      <c r="AV216" s="12" t="s">
        <v>148</v>
      </c>
      <c r="AW216" s="12" t="s">
        <v>35</v>
      </c>
      <c r="AX216" s="12" t="s">
        <v>22</v>
      </c>
      <c r="AY216" s="193" t="s">
        <v>143</v>
      </c>
    </row>
    <row r="217" spans="2:65" s="1" customFormat="1" ht="22.5" customHeight="1">
      <c r="B217" s="129"/>
      <c r="C217" s="158" t="s">
        <v>380</v>
      </c>
      <c r="D217" s="158" t="s">
        <v>144</v>
      </c>
      <c r="E217" s="159" t="s">
        <v>381</v>
      </c>
      <c r="F217" s="259" t="s">
        <v>382</v>
      </c>
      <c r="G217" s="260"/>
      <c r="H217" s="260"/>
      <c r="I217" s="260"/>
      <c r="J217" s="160" t="s">
        <v>163</v>
      </c>
      <c r="K217" s="161">
        <v>2</v>
      </c>
      <c r="L217" s="261">
        <v>0</v>
      </c>
      <c r="M217" s="260"/>
      <c r="N217" s="262">
        <f>ROUND(L217*K217,2)</f>
        <v>0</v>
      </c>
      <c r="O217" s="260"/>
      <c r="P217" s="260"/>
      <c r="Q217" s="260"/>
      <c r="R217" s="131"/>
      <c r="T217" s="162" t="s">
        <v>3</v>
      </c>
      <c r="U217" s="42" t="s">
        <v>43</v>
      </c>
      <c r="V217" s="34"/>
      <c r="W217" s="163">
        <f>V217*K217</f>
        <v>0</v>
      </c>
      <c r="X217" s="163">
        <v>0</v>
      </c>
      <c r="Y217" s="163">
        <f>X217*K217</f>
        <v>0</v>
      </c>
      <c r="Z217" s="163">
        <v>0</v>
      </c>
      <c r="AA217" s="164">
        <f>Z217*K217</f>
        <v>0</v>
      </c>
      <c r="AR217" s="16" t="s">
        <v>148</v>
      </c>
      <c r="AT217" s="16" t="s">
        <v>144</v>
      </c>
      <c r="AU217" s="16" t="s">
        <v>105</v>
      </c>
      <c r="AY217" s="16" t="s">
        <v>143</v>
      </c>
      <c r="BE217" s="104">
        <f>IF(U217="základní",N217,0)</f>
        <v>0</v>
      </c>
      <c r="BF217" s="104">
        <f>IF(U217="snížená",N217,0)</f>
        <v>0</v>
      </c>
      <c r="BG217" s="104">
        <f>IF(U217="zákl. přenesená",N217,0)</f>
        <v>0</v>
      </c>
      <c r="BH217" s="104">
        <f>IF(U217="sníž. přenesená",N217,0)</f>
        <v>0</v>
      </c>
      <c r="BI217" s="104">
        <f>IF(U217="nulová",N217,0)</f>
        <v>0</v>
      </c>
      <c r="BJ217" s="16" t="s">
        <v>22</v>
      </c>
      <c r="BK217" s="104">
        <f>ROUND(L217*K217,2)</f>
        <v>0</v>
      </c>
      <c r="BL217" s="16" t="s">
        <v>148</v>
      </c>
      <c r="BM217" s="16" t="s">
        <v>383</v>
      </c>
    </row>
    <row r="218" spans="2:63" s="9" customFormat="1" ht="29.85" customHeight="1">
      <c r="B218" s="147"/>
      <c r="C218" s="148"/>
      <c r="D218" s="157" t="s">
        <v>186</v>
      </c>
      <c r="E218" s="157"/>
      <c r="F218" s="157"/>
      <c r="G218" s="157"/>
      <c r="H218" s="157"/>
      <c r="I218" s="157"/>
      <c r="J218" s="157"/>
      <c r="K218" s="157"/>
      <c r="L218" s="157"/>
      <c r="M218" s="157"/>
      <c r="N218" s="286">
        <f>BK218</f>
        <v>0</v>
      </c>
      <c r="O218" s="287"/>
      <c r="P218" s="287"/>
      <c r="Q218" s="287"/>
      <c r="R218" s="150"/>
      <c r="T218" s="151"/>
      <c r="U218" s="148"/>
      <c r="V218" s="148"/>
      <c r="W218" s="152">
        <f>SUM(W219:W221)</f>
        <v>0</v>
      </c>
      <c r="X218" s="148"/>
      <c r="Y218" s="152">
        <f>SUM(Y219:Y221)</f>
        <v>0</v>
      </c>
      <c r="Z218" s="148"/>
      <c r="AA218" s="153">
        <f>SUM(AA219:AA221)</f>
        <v>0.858354</v>
      </c>
      <c r="AR218" s="154" t="s">
        <v>22</v>
      </c>
      <c r="AT218" s="155" t="s">
        <v>77</v>
      </c>
      <c r="AU218" s="155" t="s">
        <v>22</v>
      </c>
      <c r="AY218" s="154" t="s">
        <v>143</v>
      </c>
      <c r="BK218" s="156">
        <f>SUM(BK219:BK221)</f>
        <v>0</v>
      </c>
    </row>
    <row r="219" spans="2:65" s="1" customFormat="1" ht="31.5" customHeight="1">
      <c r="B219" s="129"/>
      <c r="C219" s="158" t="s">
        <v>384</v>
      </c>
      <c r="D219" s="158" t="s">
        <v>144</v>
      </c>
      <c r="E219" s="159" t="s">
        <v>385</v>
      </c>
      <c r="F219" s="259" t="s">
        <v>386</v>
      </c>
      <c r="G219" s="260"/>
      <c r="H219" s="260"/>
      <c r="I219" s="260"/>
      <c r="J219" s="160" t="s">
        <v>239</v>
      </c>
      <c r="K219" s="161">
        <v>2.247</v>
      </c>
      <c r="L219" s="261">
        <v>0</v>
      </c>
      <c r="M219" s="260"/>
      <c r="N219" s="262">
        <f>ROUND(L219*K219,2)</f>
        <v>0</v>
      </c>
      <c r="O219" s="260"/>
      <c r="P219" s="260"/>
      <c r="Q219" s="260"/>
      <c r="R219" s="131"/>
      <c r="T219" s="162" t="s">
        <v>3</v>
      </c>
      <c r="U219" s="42" t="s">
        <v>43</v>
      </c>
      <c r="V219" s="34"/>
      <c r="W219" s="163">
        <f>V219*K219</f>
        <v>0</v>
      </c>
      <c r="X219" s="163">
        <v>0</v>
      </c>
      <c r="Y219" s="163">
        <f>X219*K219</f>
        <v>0</v>
      </c>
      <c r="Z219" s="163">
        <v>0.382</v>
      </c>
      <c r="AA219" s="164">
        <f>Z219*K219</f>
        <v>0.858354</v>
      </c>
      <c r="AR219" s="16" t="s">
        <v>148</v>
      </c>
      <c r="AT219" s="16" t="s">
        <v>144</v>
      </c>
      <c r="AU219" s="16" t="s">
        <v>105</v>
      </c>
      <c r="AY219" s="16" t="s">
        <v>143</v>
      </c>
      <c r="BE219" s="104">
        <f>IF(U219="základní",N219,0)</f>
        <v>0</v>
      </c>
      <c r="BF219" s="104">
        <f>IF(U219="snížená",N219,0)</f>
        <v>0</v>
      </c>
      <c r="BG219" s="104">
        <f>IF(U219="zákl. přenesená",N219,0)</f>
        <v>0</v>
      </c>
      <c r="BH219" s="104">
        <f>IF(U219="sníž. přenesená",N219,0)</f>
        <v>0</v>
      </c>
      <c r="BI219" s="104">
        <f>IF(U219="nulová",N219,0)</f>
        <v>0</v>
      </c>
      <c r="BJ219" s="16" t="s">
        <v>22</v>
      </c>
      <c r="BK219" s="104">
        <f>ROUND(L219*K219,2)</f>
        <v>0</v>
      </c>
      <c r="BL219" s="16" t="s">
        <v>148</v>
      </c>
      <c r="BM219" s="16" t="s">
        <v>387</v>
      </c>
    </row>
    <row r="220" spans="2:51" s="11" customFormat="1" ht="22.5" customHeight="1">
      <c r="B220" s="178"/>
      <c r="C220" s="179"/>
      <c r="D220" s="179"/>
      <c r="E220" s="180" t="s">
        <v>3</v>
      </c>
      <c r="F220" s="276" t="s">
        <v>388</v>
      </c>
      <c r="G220" s="277"/>
      <c r="H220" s="277"/>
      <c r="I220" s="277"/>
      <c r="J220" s="179"/>
      <c r="K220" s="181" t="s">
        <v>3</v>
      </c>
      <c r="L220" s="179"/>
      <c r="M220" s="179"/>
      <c r="N220" s="179"/>
      <c r="O220" s="179"/>
      <c r="P220" s="179"/>
      <c r="Q220" s="179"/>
      <c r="R220" s="182"/>
      <c r="T220" s="183"/>
      <c r="U220" s="179"/>
      <c r="V220" s="179"/>
      <c r="W220" s="179"/>
      <c r="X220" s="179"/>
      <c r="Y220" s="179"/>
      <c r="Z220" s="179"/>
      <c r="AA220" s="184"/>
      <c r="AT220" s="185" t="s">
        <v>202</v>
      </c>
      <c r="AU220" s="185" t="s">
        <v>105</v>
      </c>
      <c r="AV220" s="11" t="s">
        <v>22</v>
      </c>
      <c r="AW220" s="11" t="s">
        <v>35</v>
      </c>
      <c r="AX220" s="11" t="s">
        <v>78</v>
      </c>
      <c r="AY220" s="185" t="s">
        <v>143</v>
      </c>
    </row>
    <row r="221" spans="2:51" s="10" customFormat="1" ht="22.5" customHeight="1">
      <c r="B221" s="170"/>
      <c r="C221" s="171"/>
      <c r="D221" s="171"/>
      <c r="E221" s="172" t="s">
        <v>3</v>
      </c>
      <c r="F221" s="278" t="s">
        <v>389</v>
      </c>
      <c r="G221" s="275"/>
      <c r="H221" s="275"/>
      <c r="I221" s="275"/>
      <c r="J221" s="171"/>
      <c r="K221" s="173">
        <v>2.247</v>
      </c>
      <c r="L221" s="171"/>
      <c r="M221" s="171"/>
      <c r="N221" s="171"/>
      <c r="O221" s="171"/>
      <c r="P221" s="171"/>
      <c r="Q221" s="171"/>
      <c r="R221" s="174"/>
      <c r="T221" s="175"/>
      <c r="U221" s="171"/>
      <c r="V221" s="171"/>
      <c r="W221" s="171"/>
      <c r="X221" s="171"/>
      <c r="Y221" s="171"/>
      <c r="Z221" s="171"/>
      <c r="AA221" s="176"/>
      <c r="AT221" s="177" t="s">
        <v>202</v>
      </c>
      <c r="AU221" s="177" t="s">
        <v>105</v>
      </c>
      <c r="AV221" s="10" t="s">
        <v>105</v>
      </c>
      <c r="AW221" s="10" t="s">
        <v>35</v>
      </c>
      <c r="AX221" s="10" t="s">
        <v>22</v>
      </c>
      <c r="AY221" s="177" t="s">
        <v>143</v>
      </c>
    </row>
    <row r="222" spans="2:63" s="9" customFormat="1" ht="29.85" customHeight="1">
      <c r="B222" s="147"/>
      <c r="C222" s="148"/>
      <c r="D222" s="157" t="s">
        <v>187</v>
      </c>
      <c r="E222" s="157"/>
      <c r="F222" s="157"/>
      <c r="G222" s="157"/>
      <c r="H222" s="157"/>
      <c r="I222" s="157"/>
      <c r="J222" s="157"/>
      <c r="K222" s="157"/>
      <c r="L222" s="157"/>
      <c r="M222" s="157"/>
      <c r="N222" s="270">
        <f>BK222</f>
        <v>0</v>
      </c>
      <c r="O222" s="271"/>
      <c r="P222" s="271"/>
      <c r="Q222" s="271"/>
      <c r="R222" s="150"/>
      <c r="T222" s="151"/>
      <c r="U222" s="148"/>
      <c r="V222" s="148"/>
      <c r="W222" s="152">
        <f>SUM(W223:W227)</f>
        <v>0</v>
      </c>
      <c r="X222" s="148"/>
      <c r="Y222" s="152">
        <f>SUM(Y223:Y227)</f>
        <v>0.032894</v>
      </c>
      <c r="Z222" s="148"/>
      <c r="AA222" s="153">
        <f>SUM(AA223:AA227)</f>
        <v>0</v>
      </c>
      <c r="AR222" s="154" t="s">
        <v>22</v>
      </c>
      <c r="AT222" s="155" t="s">
        <v>77</v>
      </c>
      <c r="AU222" s="155" t="s">
        <v>22</v>
      </c>
      <c r="AY222" s="154" t="s">
        <v>143</v>
      </c>
      <c r="BK222" s="156">
        <f>SUM(BK223:BK227)</f>
        <v>0</v>
      </c>
    </row>
    <row r="223" spans="2:65" s="1" customFormat="1" ht="22.5" customHeight="1">
      <c r="B223" s="129"/>
      <c r="C223" s="158" t="s">
        <v>390</v>
      </c>
      <c r="D223" s="158" t="s">
        <v>144</v>
      </c>
      <c r="E223" s="159" t="s">
        <v>391</v>
      </c>
      <c r="F223" s="259" t="s">
        <v>392</v>
      </c>
      <c r="G223" s="260"/>
      <c r="H223" s="260"/>
      <c r="I223" s="260"/>
      <c r="J223" s="160" t="s">
        <v>263</v>
      </c>
      <c r="K223" s="161">
        <v>17.916</v>
      </c>
      <c r="L223" s="261">
        <v>0</v>
      </c>
      <c r="M223" s="260"/>
      <c r="N223" s="262">
        <f>ROUND(L223*K223,2)</f>
        <v>0</v>
      </c>
      <c r="O223" s="260"/>
      <c r="P223" s="260"/>
      <c r="Q223" s="260"/>
      <c r="R223" s="131"/>
      <c r="T223" s="162" t="s">
        <v>3</v>
      </c>
      <c r="U223" s="42" t="s">
        <v>43</v>
      </c>
      <c r="V223" s="34"/>
      <c r="W223" s="163">
        <f>V223*K223</f>
        <v>0</v>
      </c>
      <c r="X223" s="163">
        <v>0</v>
      </c>
      <c r="Y223" s="163">
        <f>X223*K223</f>
        <v>0</v>
      </c>
      <c r="Z223" s="163">
        <v>0</v>
      </c>
      <c r="AA223" s="164">
        <f>Z223*K223</f>
        <v>0</v>
      </c>
      <c r="AR223" s="16" t="s">
        <v>148</v>
      </c>
      <c r="AT223" s="16" t="s">
        <v>144</v>
      </c>
      <c r="AU223" s="16" t="s">
        <v>105</v>
      </c>
      <c r="AY223" s="16" t="s">
        <v>143</v>
      </c>
      <c r="BE223" s="104">
        <f>IF(U223="základní",N223,0)</f>
        <v>0</v>
      </c>
      <c r="BF223" s="104">
        <f>IF(U223="snížená",N223,0)</f>
        <v>0</v>
      </c>
      <c r="BG223" s="104">
        <f>IF(U223="zákl. přenesená",N223,0)</f>
        <v>0</v>
      </c>
      <c r="BH223" s="104">
        <f>IF(U223="sníž. přenesená",N223,0)</f>
        <v>0</v>
      </c>
      <c r="BI223" s="104">
        <f>IF(U223="nulová",N223,0)</f>
        <v>0</v>
      </c>
      <c r="BJ223" s="16" t="s">
        <v>22</v>
      </c>
      <c r="BK223" s="104">
        <f>ROUND(L223*K223,2)</f>
        <v>0</v>
      </c>
      <c r="BL223" s="16" t="s">
        <v>148</v>
      </c>
      <c r="BM223" s="16" t="s">
        <v>393</v>
      </c>
    </row>
    <row r="224" spans="2:51" s="11" customFormat="1" ht="22.5" customHeight="1">
      <c r="B224" s="178"/>
      <c r="C224" s="179"/>
      <c r="D224" s="179"/>
      <c r="E224" s="180" t="s">
        <v>3</v>
      </c>
      <c r="F224" s="276" t="s">
        <v>394</v>
      </c>
      <c r="G224" s="277"/>
      <c r="H224" s="277"/>
      <c r="I224" s="277"/>
      <c r="J224" s="179"/>
      <c r="K224" s="181" t="s">
        <v>3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202</v>
      </c>
      <c r="AU224" s="185" t="s">
        <v>105</v>
      </c>
      <c r="AV224" s="11" t="s">
        <v>22</v>
      </c>
      <c r="AW224" s="11" t="s">
        <v>35</v>
      </c>
      <c r="AX224" s="11" t="s">
        <v>78</v>
      </c>
      <c r="AY224" s="185" t="s">
        <v>143</v>
      </c>
    </row>
    <row r="225" spans="2:51" s="10" customFormat="1" ht="22.5" customHeight="1">
      <c r="B225" s="170"/>
      <c r="C225" s="171"/>
      <c r="D225" s="171"/>
      <c r="E225" s="172" t="s">
        <v>3</v>
      </c>
      <c r="F225" s="278" t="s">
        <v>395</v>
      </c>
      <c r="G225" s="275"/>
      <c r="H225" s="275"/>
      <c r="I225" s="275"/>
      <c r="J225" s="171"/>
      <c r="K225" s="173">
        <v>17.916</v>
      </c>
      <c r="L225" s="171"/>
      <c r="M225" s="171"/>
      <c r="N225" s="171"/>
      <c r="O225" s="171"/>
      <c r="P225" s="171"/>
      <c r="Q225" s="171"/>
      <c r="R225" s="174"/>
      <c r="T225" s="175"/>
      <c r="U225" s="171"/>
      <c r="V225" s="171"/>
      <c r="W225" s="171"/>
      <c r="X225" s="171"/>
      <c r="Y225" s="171"/>
      <c r="Z225" s="171"/>
      <c r="AA225" s="176"/>
      <c r="AT225" s="177" t="s">
        <v>202</v>
      </c>
      <c r="AU225" s="177" t="s">
        <v>105</v>
      </c>
      <c r="AV225" s="10" t="s">
        <v>105</v>
      </c>
      <c r="AW225" s="10" t="s">
        <v>35</v>
      </c>
      <c r="AX225" s="10" t="s">
        <v>22</v>
      </c>
      <c r="AY225" s="177" t="s">
        <v>143</v>
      </c>
    </row>
    <row r="226" spans="2:65" s="1" customFormat="1" ht="22.5" customHeight="1">
      <c r="B226" s="129"/>
      <c r="C226" s="194" t="s">
        <v>396</v>
      </c>
      <c r="D226" s="194" t="s">
        <v>298</v>
      </c>
      <c r="E226" s="195" t="s">
        <v>397</v>
      </c>
      <c r="F226" s="281" t="s">
        <v>398</v>
      </c>
      <c r="G226" s="282"/>
      <c r="H226" s="282"/>
      <c r="I226" s="282"/>
      <c r="J226" s="196" t="s">
        <v>301</v>
      </c>
      <c r="K226" s="197">
        <v>32.894</v>
      </c>
      <c r="L226" s="283">
        <v>0</v>
      </c>
      <c r="M226" s="282"/>
      <c r="N226" s="284">
        <f>ROUND(L226*K226,2)</f>
        <v>0</v>
      </c>
      <c r="O226" s="260"/>
      <c r="P226" s="260"/>
      <c r="Q226" s="260"/>
      <c r="R226" s="131"/>
      <c r="T226" s="162" t="s">
        <v>3</v>
      </c>
      <c r="U226" s="42" t="s">
        <v>43</v>
      </c>
      <c r="V226" s="34"/>
      <c r="W226" s="163">
        <f>V226*K226</f>
        <v>0</v>
      </c>
      <c r="X226" s="163">
        <v>0.001</v>
      </c>
      <c r="Y226" s="163">
        <f>X226*K226</f>
        <v>0.032894</v>
      </c>
      <c r="Z226" s="163">
        <v>0</v>
      </c>
      <c r="AA226" s="164">
        <f>Z226*K226</f>
        <v>0</v>
      </c>
      <c r="AR226" s="16" t="s">
        <v>164</v>
      </c>
      <c r="AT226" s="16" t="s">
        <v>298</v>
      </c>
      <c r="AU226" s="16" t="s">
        <v>105</v>
      </c>
      <c r="AY226" s="16" t="s">
        <v>143</v>
      </c>
      <c r="BE226" s="104">
        <f>IF(U226="základní",N226,0)</f>
        <v>0</v>
      </c>
      <c r="BF226" s="104">
        <f>IF(U226="snížená",N226,0)</f>
        <v>0</v>
      </c>
      <c r="BG226" s="104">
        <f>IF(U226="zákl. přenesená",N226,0)</f>
        <v>0</v>
      </c>
      <c r="BH226" s="104">
        <f>IF(U226="sníž. přenesená",N226,0)</f>
        <v>0</v>
      </c>
      <c r="BI226" s="104">
        <f>IF(U226="nulová",N226,0)</f>
        <v>0</v>
      </c>
      <c r="BJ226" s="16" t="s">
        <v>22</v>
      </c>
      <c r="BK226" s="104">
        <f>ROUND(L226*K226,2)</f>
        <v>0</v>
      </c>
      <c r="BL226" s="16" t="s">
        <v>148</v>
      </c>
      <c r="BM226" s="16" t="s">
        <v>399</v>
      </c>
    </row>
    <row r="227" spans="2:51" s="10" customFormat="1" ht="22.5" customHeight="1">
      <c r="B227" s="170"/>
      <c r="C227" s="171"/>
      <c r="D227" s="171"/>
      <c r="E227" s="172" t="s">
        <v>3</v>
      </c>
      <c r="F227" s="274" t="s">
        <v>400</v>
      </c>
      <c r="G227" s="275"/>
      <c r="H227" s="275"/>
      <c r="I227" s="275"/>
      <c r="J227" s="171"/>
      <c r="K227" s="173">
        <v>32.249</v>
      </c>
      <c r="L227" s="171"/>
      <c r="M227" s="171"/>
      <c r="N227" s="171"/>
      <c r="O227" s="171"/>
      <c r="P227" s="171"/>
      <c r="Q227" s="171"/>
      <c r="R227" s="174"/>
      <c r="T227" s="175"/>
      <c r="U227" s="171"/>
      <c r="V227" s="171"/>
      <c r="W227" s="171"/>
      <c r="X227" s="171"/>
      <c r="Y227" s="171"/>
      <c r="Z227" s="171"/>
      <c r="AA227" s="176"/>
      <c r="AT227" s="177" t="s">
        <v>202</v>
      </c>
      <c r="AU227" s="177" t="s">
        <v>105</v>
      </c>
      <c r="AV227" s="10" t="s">
        <v>105</v>
      </c>
      <c r="AW227" s="10" t="s">
        <v>35</v>
      </c>
      <c r="AX227" s="10" t="s">
        <v>22</v>
      </c>
      <c r="AY227" s="177" t="s">
        <v>143</v>
      </c>
    </row>
    <row r="228" spans="2:63" s="9" customFormat="1" ht="29.85" customHeight="1">
      <c r="B228" s="147"/>
      <c r="C228" s="148"/>
      <c r="D228" s="157" t="s">
        <v>188</v>
      </c>
      <c r="E228" s="157"/>
      <c r="F228" s="157"/>
      <c r="G228" s="157"/>
      <c r="H228" s="157"/>
      <c r="I228" s="157"/>
      <c r="J228" s="157"/>
      <c r="K228" s="157"/>
      <c r="L228" s="157"/>
      <c r="M228" s="157"/>
      <c r="N228" s="270">
        <f>BK228</f>
        <v>0</v>
      </c>
      <c r="O228" s="271"/>
      <c r="P228" s="271"/>
      <c r="Q228" s="271"/>
      <c r="R228" s="150"/>
      <c r="T228" s="151"/>
      <c r="U228" s="148"/>
      <c r="V228" s="148"/>
      <c r="W228" s="152">
        <f>SUM(W229:W257)</f>
        <v>0</v>
      </c>
      <c r="X228" s="148"/>
      <c r="Y228" s="152">
        <f>SUM(Y229:Y257)</f>
        <v>7.3848955499999995</v>
      </c>
      <c r="Z228" s="148"/>
      <c r="AA228" s="153">
        <f>SUM(AA229:AA257)</f>
        <v>135.7816</v>
      </c>
      <c r="AR228" s="154" t="s">
        <v>22</v>
      </c>
      <c r="AT228" s="155" t="s">
        <v>77</v>
      </c>
      <c r="AU228" s="155" t="s">
        <v>22</v>
      </c>
      <c r="AY228" s="154" t="s">
        <v>143</v>
      </c>
      <c r="BK228" s="156">
        <f>SUM(BK229:BK257)</f>
        <v>0</v>
      </c>
    </row>
    <row r="229" spans="2:65" s="1" customFormat="1" ht="31.5" customHeight="1">
      <c r="B229" s="129"/>
      <c r="C229" s="158" t="s">
        <v>401</v>
      </c>
      <c r="D229" s="158" t="s">
        <v>144</v>
      </c>
      <c r="E229" s="159" t="s">
        <v>402</v>
      </c>
      <c r="F229" s="259" t="s">
        <v>403</v>
      </c>
      <c r="G229" s="260"/>
      <c r="H229" s="260"/>
      <c r="I229" s="260"/>
      <c r="J229" s="160" t="s">
        <v>239</v>
      </c>
      <c r="K229" s="161">
        <v>15.46</v>
      </c>
      <c r="L229" s="261">
        <v>0</v>
      </c>
      <c r="M229" s="260"/>
      <c r="N229" s="262">
        <f>ROUND(L229*K229,2)</f>
        <v>0</v>
      </c>
      <c r="O229" s="260"/>
      <c r="P229" s="260"/>
      <c r="Q229" s="260"/>
      <c r="R229" s="131"/>
      <c r="T229" s="162" t="s">
        <v>3</v>
      </c>
      <c r="U229" s="42" t="s">
        <v>43</v>
      </c>
      <c r="V229" s="34"/>
      <c r="W229" s="163">
        <f>V229*K229</f>
        <v>0</v>
      </c>
      <c r="X229" s="163">
        <v>0</v>
      </c>
      <c r="Y229" s="163">
        <f>X229*K229</f>
        <v>0</v>
      </c>
      <c r="Z229" s="163">
        <v>0</v>
      </c>
      <c r="AA229" s="164">
        <f>Z229*K229</f>
        <v>0</v>
      </c>
      <c r="AR229" s="16" t="s">
        <v>148</v>
      </c>
      <c r="AT229" s="16" t="s">
        <v>144</v>
      </c>
      <c r="AU229" s="16" t="s">
        <v>105</v>
      </c>
      <c r="AY229" s="16" t="s">
        <v>143</v>
      </c>
      <c r="BE229" s="104">
        <f>IF(U229="základní",N229,0)</f>
        <v>0</v>
      </c>
      <c r="BF229" s="104">
        <f>IF(U229="snížená",N229,0)</f>
        <v>0</v>
      </c>
      <c r="BG229" s="104">
        <f>IF(U229="zákl. přenesená",N229,0)</f>
        <v>0</v>
      </c>
      <c r="BH229" s="104">
        <f>IF(U229="sníž. přenesená",N229,0)</f>
        <v>0</v>
      </c>
      <c r="BI229" s="104">
        <f>IF(U229="nulová",N229,0)</f>
        <v>0</v>
      </c>
      <c r="BJ229" s="16" t="s">
        <v>22</v>
      </c>
      <c r="BK229" s="104">
        <f>ROUND(L229*K229,2)</f>
        <v>0</v>
      </c>
      <c r="BL229" s="16" t="s">
        <v>148</v>
      </c>
      <c r="BM229" s="16" t="s">
        <v>404</v>
      </c>
    </row>
    <row r="230" spans="2:51" s="10" customFormat="1" ht="22.5" customHeight="1">
      <c r="B230" s="170"/>
      <c r="C230" s="171"/>
      <c r="D230" s="171"/>
      <c r="E230" s="172" t="s">
        <v>3</v>
      </c>
      <c r="F230" s="274" t="s">
        <v>405</v>
      </c>
      <c r="G230" s="275"/>
      <c r="H230" s="275"/>
      <c r="I230" s="275"/>
      <c r="J230" s="171"/>
      <c r="K230" s="173">
        <v>15.46</v>
      </c>
      <c r="L230" s="171"/>
      <c r="M230" s="171"/>
      <c r="N230" s="171"/>
      <c r="O230" s="171"/>
      <c r="P230" s="171"/>
      <c r="Q230" s="171"/>
      <c r="R230" s="174"/>
      <c r="T230" s="175"/>
      <c r="U230" s="171"/>
      <c r="V230" s="171"/>
      <c r="W230" s="171"/>
      <c r="X230" s="171"/>
      <c r="Y230" s="171"/>
      <c r="Z230" s="171"/>
      <c r="AA230" s="176"/>
      <c r="AT230" s="177" t="s">
        <v>202</v>
      </c>
      <c r="AU230" s="177" t="s">
        <v>105</v>
      </c>
      <c r="AV230" s="10" t="s">
        <v>105</v>
      </c>
      <c r="AW230" s="10" t="s">
        <v>35</v>
      </c>
      <c r="AX230" s="10" t="s">
        <v>22</v>
      </c>
      <c r="AY230" s="177" t="s">
        <v>143</v>
      </c>
    </row>
    <row r="231" spans="2:65" s="1" customFormat="1" ht="22.5" customHeight="1">
      <c r="B231" s="129"/>
      <c r="C231" s="158" t="s">
        <v>406</v>
      </c>
      <c r="D231" s="158" t="s">
        <v>144</v>
      </c>
      <c r="E231" s="159" t="s">
        <v>407</v>
      </c>
      <c r="F231" s="259" t="s">
        <v>408</v>
      </c>
      <c r="G231" s="260"/>
      <c r="H231" s="260"/>
      <c r="I231" s="260"/>
      <c r="J231" s="160" t="s">
        <v>211</v>
      </c>
      <c r="K231" s="161">
        <v>13.664</v>
      </c>
      <c r="L231" s="261">
        <v>0</v>
      </c>
      <c r="M231" s="260"/>
      <c r="N231" s="262">
        <f>ROUND(L231*K231,2)</f>
        <v>0</v>
      </c>
      <c r="O231" s="260"/>
      <c r="P231" s="260"/>
      <c r="Q231" s="260"/>
      <c r="R231" s="131"/>
      <c r="T231" s="162" t="s">
        <v>3</v>
      </c>
      <c r="U231" s="42" t="s">
        <v>43</v>
      </c>
      <c r="V231" s="34"/>
      <c r="W231" s="163">
        <f>V231*K231</f>
        <v>0</v>
      </c>
      <c r="X231" s="163">
        <v>0.05097</v>
      </c>
      <c r="Y231" s="163">
        <f>X231*K231</f>
        <v>0.69645408</v>
      </c>
      <c r="Z231" s="163">
        <v>0</v>
      </c>
      <c r="AA231" s="164">
        <f>Z231*K231</f>
        <v>0</v>
      </c>
      <c r="AR231" s="16" t="s">
        <v>148</v>
      </c>
      <c r="AT231" s="16" t="s">
        <v>144</v>
      </c>
      <c r="AU231" s="16" t="s">
        <v>105</v>
      </c>
      <c r="AY231" s="16" t="s">
        <v>143</v>
      </c>
      <c r="BE231" s="104">
        <f>IF(U231="základní",N231,0)</f>
        <v>0</v>
      </c>
      <c r="BF231" s="104">
        <f>IF(U231="snížená",N231,0)</f>
        <v>0</v>
      </c>
      <c r="BG231" s="104">
        <f>IF(U231="zákl. přenesená",N231,0)</f>
        <v>0</v>
      </c>
      <c r="BH231" s="104">
        <f>IF(U231="sníž. přenesená",N231,0)</f>
        <v>0</v>
      </c>
      <c r="BI231" s="104">
        <f>IF(U231="nulová",N231,0)</f>
        <v>0</v>
      </c>
      <c r="BJ231" s="16" t="s">
        <v>22</v>
      </c>
      <c r="BK231" s="104">
        <f>ROUND(L231*K231,2)</f>
        <v>0</v>
      </c>
      <c r="BL231" s="16" t="s">
        <v>148</v>
      </c>
      <c r="BM231" s="16" t="s">
        <v>409</v>
      </c>
    </row>
    <row r="232" spans="2:51" s="11" customFormat="1" ht="22.5" customHeight="1">
      <c r="B232" s="178"/>
      <c r="C232" s="179"/>
      <c r="D232" s="179"/>
      <c r="E232" s="180" t="s">
        <v>3</v>
      </c>
      <c r="F232" s="276" t="s">
        <v>410</v>
      </c>
      <c r="G232" s="277"/>
      <c r="H232" s="277"/>
      <c r="I232" s="277"/>
      <c r="J232" s="179"/>
      <c r="K232" s="181" t="s">
        <v>3</v>
      </c>
      <c r="L232" s="179"/>
      <c r="M232" s="179"/>
      <c r="N232" s="179"/>
      <c r="O232" s="179"/>
      <c r="P232" s="179"/>
      <c r="Q232" s="179"/>
      <c r="R232" s="182"/>
      <c r="T232" s="183"/>
      <c r="U232" s="179"/>
      <c r="V232" s="179"/>
      <c r="W232" s="179"/>
      <c r="X232" s="179"/>
      <c r="Y232" s="179"/>
      <c r="Z232" s="179"/>
      <c r="AA232" s="184"/>
      <c r="AT232" s="185" t="s">
        <v>202</v>
      </c>
      <c r="AU232" s="185" t="s">
        <v>105</v>
      </c>
      <c r="AV232" s="11" t="s">
        <v>22</v>
      </c>
      <c r="AW232" s="11" t="s">
        <v>35</v>
      </c>
      <c r="AX232" s="11" t="s">
        <v>78</v>
      </c>
      <c r="AY232" s="185" t="s">
        <v>143</v>
      </c>
    </row>
    <row r="233" spans="2:51" s="10" customFormat="1" ht="22.5" customHeight="1">
      <c r="B233" s="170"/>
      <c r="C233" s="171"/>
      <c r="D233" s="171"/>
      <c r="E233" s="172" t="s">
        <v>3</v>
      </c>
      <c r="F233" s="278" t="s">
        <v>411</v>
      </c>
      <c r="G233" s="275"/>
      <c r="H233" s="275"/>
      <c r="I233" s="275"/>
      <c r="J233" s="171"/>
      <c r="K233" s="173">
        <v>13.664</v>
      </c>
      <c r="L233" s="171"/>
      <c r="M233" s="171"/>
      <c r="N233" s="171"/>
      <c r="O233" s="171"/>
      <c r="P233" s="171"/>
      <c r="Q233" s="171"/>
      <c r="R233" s="174"/>
      <c r="T233" s="175"/>
      <c r="U233" s="171"/>
      <c r="V233" s="171"/>
      <c r="W233" s="171"/>
      <c r="X233" s="171"/>
      <c r="Y233" s="171"/>
      <c r="Z233" s="171"/>
      <c r="AA233" s="176"/>
      <c r="AT233" s="177" t="s">
        <v>202</v>
      </c>
      <c r="AU233" s="177" t="s">
        <v>105</v>
      </c>
      <c r="AV233" s="10" t="s">
        <v>105</v>
      </c>
      <c r="AW233" s="10" t="s">
        <v>35</v>
      </c>
      <c r="AX233" s="10" t="s">
        <v>22</v>
      </c>
      <c r="AY233" s="177" t="s">
        <v>143</v>
      </c>
    </row>
    <row r="234" spans="2:65" s="1" customFormat="1" ht="22.5" customHeight="1">
      <c r="B234" s="129"/>
      <c r="C234" s="158" t="s">
        <v>412</v>
      </c>
      <c r="D234" s="158" t="s">
        <v>144</v>
      </c>
      <c r="E234" s="159" t="s">
        <v>413</v>
      </c>
      <c r="F234" s="259" t="s">
        <v>414</v>
      </c>
      <c r="G234" s="260"/>
      <c r="H234" s="260"/>
      <c r="I234" s="260"/>
      <c r="J234" s="160" t="s">
        <v>263</v>
      </c>
      <c r="K234" s="161">
        <v>0.504</v>
      </c>
      <c r="L234" s="261">
        <v>0</v>
      </c>
      <c r="M234" s="260"/>
      <c r="N234" s="262">
        <f>ROUND(L234*K234,2)</f>
        <v>0</v>
      </c>
      <c r="O234" s="260"/>
      <c r="P234" s="260"/>
      <c r="Q234" s="260"/>
      <c r="R234" s="131"/>
      <c r="T234" s="162" t="s">
        <v>3</v>
      </c>
      <c r="U234" s="42" t="s">
        <v>43</v>
      </c>
      <c r="V234" s="34"/>
      <c r="W234" s="163">
        <f>V234*K234</f>
        <v>0</v>
      </c>
      <c r="X234" s="163">
        <v>0.12</v>
      </c>
      <c r="Y234" s="163">
        <f>X234*K234</f>
        <v>0.06048</v>
      </c>
      <c r="Z234" s="163">
        <v>2.2</v>
      </c>
      <c r="AA234" s="164">
        <f>Z234*K234</f>
        <v>1.1088</v>
      </c>
      <c r="AR234" s="16" t="s">
        <v>148</v>
      </c>
      <c r="AT234" s="16" t="s">
        <v>144</v>
      </c>
      <c r="AU234" s="16" t="s">
        <v>105</v>
      </c>
      <c r="AY234" s="16" t="s">
        <v>143</v>
      </c>
      <c r="BE234" s="104">
        <f>IF(U234="základní",N234,0)</f>
        <v>0</v>
      </c>
      <c r="BF234" s="104">
        <f>IF(U234="snížená",N234,0)</f>
        <v>0</v>
      </c>
      <c r="BG234" s="104">
        <f>IF(U234="zákl. přenesená",N234,0)</f>
        <v>0</v>
      </c>
      <c r="BH234" s="104">
        <f>IF(U234="sníž. přenesená",N234,0)</f>
        <v>0</v>
      </c>
      <c r="BI234" s="104">
        <f>IF(U234="nulová",N234,0)</f>
        <v>0</v>
      </c>
      <c r="BJ234" s="16" t="s">
        <v>22</v>
      </c>
      <c r="BK234" s="104">
        <f>ROUND(L234*K234,2)</f>
        <v>0</v>
      </c>
      <c r="BL234" s="16" t="s">
        <v>148</v>
      </c>
      <c r="BM234" s="16" t="s">
        <v>415</v>
      </c>
    </row>
    <row r="235" spans="2:51" s="10" customFormat="1" ht="22.5" customHeight="1">
      <c r="B235" s="170"/>
      <c r="C235" s="171"/>
      <c r="D235" s="171"/>
      <c r="E235" s="172" t="s">
        <v>3</v>
      </c>
      <c r="F235" s="274" t="s">
        <v>416</v>
      </c>
      <c r="G235" s="275"/>
      <c r="H235" s="275"/>
      <c r="I235" s="275"/>
      <c r="J235" s="171"/>
      <c r="K235" s="173">
        <v>0.424</v>
      </c>
      <c r="L235" s="171"/>
      <c r="M235" s="171"/>
      <c r="N235" s="171"/>
      <c r="O235" s="171"/>
      <c r="P235" s="171"/>
      <c r="Q235" s="171"/>
      <c r="R235" s="174"/>
      <c r="T235" s="175"/>
      <c r="U235" s="171"/>
      <c r="V235" s="171"/>
      <c r="W235" s="171"/>
      <c r="X235" s="171"/>
      <c r="Y235" s="171"/>
      <c r="Z235" s="171"/>
      <c r="AA235" s="176"/>
      <c r="AT235" s="177" t="s">
        <v>202</v>
      </c>
      <c r="AU235" s="177" t="s">
        <v>105</v>
      </c>
      <c r="AV235" s="10" t="s">
        <v>105</v>
      </c>
      <c r="AW235" s="10" t="s">
        <v>35</v>
      </c>
      <c r="AX235" s="10" t="s">
        <v>78</v>
      </c>
      <c r="AY235" s="177" t="s">
        <v>143</v>
      </c>
    </row>
    <row r="236" spans="2:51" s="10" customFormat="1" ht="22.5" customHeight="1">
      <c r="B236" s="170"/>
      <c r="C236" s="171"/>
      <c r="D236" s="171"/>
      <c r="E236" s="172" t="s">
        <v>3</v>
      </c>
      <c r="F236" s="278" t="s">
        <v>417</v>
      </c>
      <c r="G236" s="275"/>
      <c r="H236" s="275"/>
      <c r="I236" s="275"/>
      <c r="J236" s="171"/>
      <c r="K236" s="173">
        <v>0.08</v>
      </c>
      <c r="L236" s="171"/>
      <c r="M236" s="171"/>
      <c r="N236" s="171"/>
      <c r="O236" s="171"/>
      <c r="P236" s="171"/>
      <c r="Q236" s="171"/>
      <c r="R236" s="174"/>
      <c r="T236" s="175"/>
      <c r="U236" s="171"/>
      <c r="V236" s="171"/>
      <c r="W236" s="171"/>
      <c r="X236" s="171"/>
      <c r="Y236" s="171"/>
      <c r="Z236" s="171"/>
      <c r="AA236" s="176"/>
      <c r="AT236" s="177" t="s">
        <v>202</v>
      </c>
      <c r="AU236" s="177" t="s">
        <v>105</v>
      </c>
      <c r="AV236" s="10" t="s">
        <v>105</v>
      </c>
      <c r="AW236" s="10" t="s">
        <v>35</v>
      </c>
      <c r="AX236" s="10" t="s">
        <v>78</v>
      </c>
      <c r="AY236" s="177" t="s">
        <v>143</v>
      </c>
    </row>
    <row r="237" spans="2:51" s="12" customFormat="1" ht="22.5" customHeight="1">
      <c r="B237" s="186"/>
      <c r="C237" s="187"/>
      <c r="D237" s="187"/>
      <c r="E237" s="188" t="s">
        <v>3</v>
      </c>
      <c r="F237" s="279" t="s">
        <v>219</v>
      </c>
      <c r="G237" s="280"/>
      <c r="H237" s="280"/>
      <c r="I237" s="280"/>
      <c r="J237" s="187"/>
      <c r="K237" s="189">
        <v>0.504</v>
      </c>
      <c r="L237" s="187"/>
      <c r="M237" s="187"/>
      <c r="N237" s="187"/>
      <c r="O237" s="187"/>
      <c r="P237" s="187"/>
      <c r="Q237" s="187"/>
      <c r="R237" s="190"/>
      <c r="T237" s="191"/>
      <c r="U237" s="187"/>
      <c r="V237" s="187"/>
      <c r="W237" s="187"/>
      <c r="X237" s="187"/>
      <c r="Y237" s="187"/>
      <c r="Z237" s="187"/>
      <c r="AA237" s="192"/>
      <c r="AT237" s="193" t="s">
        <v>202</v>
      </c>
      <c r="AU237" s="193" t="s">
        <v>105</v>
      </c>
      <c r="AV237" s="12" t="s">
        <v>148</v>
      </c>
      <c r="AW237" s="12" t="s">
        <v>35</v>
      </c>
      <c r="AX237" s="12" t="s">
        <v>22</v>
      </c>
      <c r="AY237" s="193" t="s">
        <v>143</v>
      </c>
    </row>
    <row r="238" spans="2:65" s="1" customFormat="1" ht="22.5" customHeight="1">
      <c r="B238" s="129"/>
      <c r="C238" s="158" t="s">
        <v>418</v>
      </c>
      <c r="D238" s="158" t="s">
        <v>144</v>
      </c>
      <c r="E238" s="159" t="s">
        <v>419</v>
      </c>
      <c r="F238" s="259" t="s">
        <v>420</v>
      </c>
      <c r="G238" s="260"/>
      <c r="H238" s="260"/>
      <c r="I238" s="260"/>
      <c r="J238" s="160" t="s">
        <v>263</v>
      </c>
      <c r="K238" s="161">
        <v>54.457</v>
      </c>
      <c r="L238" s="261">
        <v>0</v>
      </c>
      <c r="M238" s="260"/>
      <c r="N238" s="262">
        <f>ROUND(L238*K238,2)</f>
        <v>0</v>
      </c>
      <c r="O238" s="260"/>
      <c r="P238" s="260"/>
      <c r="Q238" s="260"/>
      <c r="R238" s="131"/>
      <c r="T238" s="162" t="s">
        <v>3</v>
      </c>
      <c r="U238" s="42" t="s">
        <v>43</v>
      </c>
      <c r="V238" s="34"/>
      <c r="W238" s="163">
        <f>V238*K238</f>
        <v>0</v>
      </c>
      <c r="X238" s="163">
        <v>0.12171</v>
      </c>
      <c r="Y238" s="163">
        <f>X238*K238</f>
        <v>6.62796147</v>
      </c>
      <c r="Z238" s="163">
        <v>2.4</v>
      </c>
      <c r="AA238" s="164">
        <f>Z238*K238</f>
        <v>130.6968</v>
      </c>
      <c r="AR238" s="16" t="s">
        <v>148</v>
      </c>
      <c r="AT238" s="16" t="s">
        <v>144</v>
      </c>
      <c r="AU238" s="16" t="s">
        <v>105</v>
      </c>
      <c r="AY238" s="16" t="s">
        <v>143</v>
      </c>
      <c r="BE238" s="104">
        <f>IF(U238="základní",N238,0)</f>
        <v>0</v>
      </c>
      <c r="BF238" s="104">
        <f>IF(U238="snížená",N238,0)</f>
        <v>0</v>
      </c>
      <c r="BG238" s="104">
        <f>IF(U238="zákl. přenesená",N238,0)</f>
        <v>0</v>
      </c>
      <c r="BH238" s="104">
        <f>IF(U238="sníž. přenesená",N238,0)</f>
        <v>0</v>
      </c>
      <c r="BI238" s="104">
        <f>IF(U238="nulová",N238,0)</f>
        <v>0</v>
      </c>
      <c r="BJ238" s="16" t="s">
        <v>22</v>
      </c>
      <c r="BK238" s="104">
        <f>ROUND(L238*K238,2)</f>
        <v>0</v>
      </c>
      <c r="BL238" s="16" t="s">
        <v>148</v>
      </c>
      <c r="BM238" s="16" t="s">
        <v>421</v>
      </c>
    </row>
    <row r="239" spans="2:51" s="10" customFormat="1" ht="22.5" customHeight="1">
      <c r="B239" s="170"/>
      <c r="C239" s="171"/>
      <c r="D239" s="171"/>
      <c r="E239" s="172" t="s">
        <v>3</v>
      </c>
      <c r="F239" s="274" t="s">
        <v>422</v>
      </c>
      <c r="G239" s="275"/>
      <c r="H239" s="275"/>
      <c r="I239" s="275"/>
      <c r="J239" s="171"/>
      <c r="K239" s="173">
        <v>0.24</v>
      </c>
      <c r="L239" s="171"/>
      <c r="M239" s="171"/>
      <c r="N239" s="171"/>
      <c r="O239" s="171"/>
      <c r="P239" s="171"/>
      <c r="Q239" s="171"/>
      <c r="R239" s="174"/>
      <c r="T239" s="175"/>
      <c r="U239" s="171"/>
      <c r="V239" s="171"/>
      <c r="W239" s="171"/>
      <c r="X239" s="171"/>
      <c r="Y239" s="171"/>
      <c r="Z239" s="171"/>
      <c r="AA239" s="176"/>
      <c r="AT239" s="177" t="s">
        <v>202</v>
      </c>
      <c r="AU239" s="177" t="s">
        <v>105</v>
      </c>
      <c r="AV239" s="10" t="s">
        <v>105</v>
      </c>
      <c r="AW239" s="10" t="s">
        <v>35</v>
      </c>
      <c r="AX239" s="10" t="s">
        <v>78</v>
      </c>
      <c r="AY239" s="177" t="s">
        <v>143</v>
      </c>
    </row>
    <row r="240" spans="2:51" s="10" customFormat="1" ht="22.5" customHeight="1">
      <c r="B240" s="170"/>
      <c r="C240" s="171"/>
      <c r="D240" s="171"/>
      <c r="E240" s="172" t="s">
        <v>3</v>
      </c>
      <c r="F240" s="278" t="s">
        <v>423</v>
      </c>
      <c r="G240" s="275"/>
      <c r="H240" s="275"/>
      <c r="I240" s="275"/>
      <c r="J240" s="171"/>
      <c r="K240" s="173">
        <v>30.821</v>
      </c>
      <c r="L240" s="171"/>
      <c r="M240" s="171"/>
      <c r="N240" s="171"/>
      <c r="O240" s="171"/>
      <c r="P240" s="171"/>
      <c r="Q240" s="171"/>
      <c r="R240" s="174"/>
      <c r="T240" s="175"/>
      <c r="U240" s="171"/>
      <c r="V240" s="171"/>
      <c r="W240" s="171"/>
      <c r="X240" s="171"/>
      <c r="Y240" s="171"/>
      <c r="Z240" s="171"/>
      <c r="AA240" s="176"/>
      <c r="AT240" s="177" t="s">
        <v>202</v>
      </c>
      <c r="AU240" s="177" t="s">
        <v>105</v>
      </c>
      <c r="AV240" s="10" t="s">
        <v>105</v>
      </c>
      <c r="AW240" s="10" t="s">
        <v>35</v>
      </c>
      <c r="AX240" s="10" t="s">
        <v>78</v>
      </c>
      <c r="AY240" s="177" t="s">
        <v>143</v>
      </c>
    </row>
    <row r="241" spans="2:51" s="10" customFormat="1" ht="22.5" customHeight="1">
      <c r="B241" s="170"/>
      <c r="C241" s="171"/>
      <c r="D241" s="171"/>
      <c r="E241" s="172" t="s">
        <v>3</v>
      </c>
      <c r="F241" s="278" t="s">
        <v>424</v>
      </c>
      <c r="G241" s="275"/>
      <c r="H241" s="275"/>
      <c r="I241" s="275"/>
      <c r="J241" s="171"/>
      <c r="K241" s="173">
        <v>17.816</v>
      </c>
      <c r="L241" s="171"/>
      <c r="M241" s="171"/>
      <c r="N241" s="171"/>
      <c r="O241" s="171"/>
      <c r="P241" s="171"/>
      <c r="Q241" s="171"/>
      <c r="R241" s="174"/>
      <c r="T241" s="175"/>
      <c r="U241" s="171"/>
      <c r="V241" s="171"/>
      <c r="W241" s="171"/>
      <c r="X241" s="171"/>
      <c r="Y241" s="171"/>
      <c r="Z241" s="171"/>
      <c r="AA241" s="176"/>
      <c r="AT241" s="177" t="s">
        <v>202</v>
      </c>
      <c r="AU241" s="177" t="s">
        <v>105</v>
      </c>
      <c r="AV241" s="10" t="s">
        <v>105</v>
      </c>
      <c r="AW241" s="10" t="s">
        <v>35</v>
      </c>
      <c r="AX241" s="10" t="s">
        <v>78</v>
      </c>
      <c r="AY241" s="177" t="s">
        <v>143</v>
      </c>
    </row>
    <row r="242" spans="2:51" s="10" customFormat="1" ht="22.5" customHeight="1">
      <c r="B242" s="170"/>
      <c r="C242" s="171"/>
      <c r="D242" s="171"/>
      <c r="E242" s="172" t="s">
        <v>3</v>
      </c>
      <c r="F242" s="278" t="s">
        <v>425</v>
      </c>
      <c r="G242" s="275"/>
      <c r="H242" s="275"/>
      <c r="I242" s="275"/>
      <c r="J242" s="171"/>
      <c r="K242" s="173">
        <v>4.05</v>
      </c>
      <c r="L242" s="171"/>
      <c r="M242" s="171"/>
      <c r="N242" s="171"/>
      <c r="O242" s="171"/>
      <c r="P242" s="171"/>
      <c r="Q242" s="171"/>
      <c r="R242" s="174"/>
      <c r="T242" s="175"/>
      <c r="U242" s="171"/>
      <c r="V242" s="171"/>
      <c r="W242" s="171"/>
      <c r="X242" s="171"/>
      <c r="Y242" s="171"/>
      <c r="Z242" s="171"/>
      <c r="AA242" s="176"/>
      <c r="AT242" s="177" t="s">
        <v>202</v>
      </c>
      <c r="AU242" s="177" t="s">
        <v>105</v>
      </c>
      <c r="AV242" s="10" t="s">
        <v>105</v>
      </c>
      <c r="AW242" s="10" t="s">
        <v>35</v>
      </c>
      <c r="AX242" s="10" t="s">
        <v>78</v>
      </c>
      <c r="AY242" s="177" t="s">
        <v>143</v>
      </c>
    </row>
    <row r="243" spans="2:51" s="10" customFormat="1" ht="22.5" customHeight="1">
      <c r="B243" s="170"/>
      <c r="C243" s="171"/>
      <c r="D243" s="171"/>
      <c r="E243" s="172" t="s">
        <v>3</v>
      </c>
      <c r="F243" s="278" t="s">
        <v>426</v>
      </c>
      <c r="G243" s="275"/>
      <c r="H243" s="275"/>
      <c r="I243" s="275"/>
      <c r="J243" s="171"/>
      <c r="K243" s="173">
        <v>0.63</v>
      </c>
      <c r="L243" s="171"/>
      <c r="M243" s="171"/>
      <c r="N243" s="171"/>
      <c r="O243" s="171"/>
      <c r="P243" s="171"/>
      <c r="Q243" s="171"/>
      <c r="R243" s="174"/>
      <c r="T243" s="175"/>
      <c r="U243" s="171"/>
      <c r="V243" s="171"/>
      <c r="W243" s="171"/>
      <c r="X243" s="171"/>
      <c r="Y243" s="171"/>
      <c r="Z243" s="171"/>
      <c r="AA243" s="176"/>
      <c r="AT243" s="177" t="s">
        <v>202</v>
      </c>
      <c r="AU243" s="177" t="s">
        <v>105</v>
      </c>
      <c r="AV243" s="10" t="s">
        <v>105</v>
      </c>
      <c r="AW243" s="10" t="s">
        <v>35</v>
      </c>
      <c r="AX243" s="10" t="s">
        <v>78</v>
      </c>
      <c r="AY243" s="177" t="s">
        <v>143</v>
      </c>
    </row>
    <row r="244" spans="2:51" s="10" customFormat="1" ht="22.5" customHeight="1">
      <c r="B244" s="170"/>
      <c r="C244" s="171"/>
      <c r="D244" s="171"/>
      <c r="E244" s="172" t="s">
        <v>3</v>
      </c>
      <c r="F244" s="278" t="s">
        <v>427</v>
      </c>
      <c r="G244" s="275"/>
      <c r="H244" s="275"/>
      <c r="I244" s="275"/>
      <c r="J244" s="171"/>
      <c r="K244" s="173">
        <v>0.9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6"/>
      <c r="AT244" s="177" t="s">
        <v>202</v>
      </c>
      <c r="AU244" s="177" t="s">
        <v>105</v>
      </c>
      <c r="AV244" s="10" t="s">
        <v>105</v>
      </c>
      <c r="AW244" s="10" t="s">
        <v>35</v>
      </c>
      <c r="AX244" s="10" t="s">
        <v>78</v>
      </c>
      <c r="AY244" s="177" t="s">
        <v>143</v>
      </c>
    </row>
    <row r="245" spans="2:51" s="12" customFormat="1" ht="22.5" customHeight="1">
      <c r="B245" s="186"/>
      <c r="C245" s="187"/>
      <c r="D245" s="187"/>
      <c r="E245" s="188" t="s">
        <v>3</v>
      </c>
      <c r="F245" s="279" t="s">
        <v>219</v>
      </c>
      <c r="G245" s="280"/>
      <c r="H245" s="280"/>
      <c r="I245" s="280"/>
      <c r="J245" s="187"/>
      <c r="K245" s="189">
        <v>54.457</v>
      </c>
      <c r="L245" s="187"/>
      <c r="M245" s="187"/>
      <c r="N245" s="187"/>
      <c r="O245" s="187"/>
      <c r="P245" s="187"/>
      <c r="Q245" s="187"/>
      <c r="R245" s="190"/>
      <c r="T245" s="191"/>
      <c r="U245" s="187"/>
      <c r="V245" s="187"/>
      <c r="W245" s="187"/>
      <c r="X245" s="187"/>
      <c r="Y245" s="187"/>
      <c r="Z245" s="187"/>
      <c r="AA245" s="192"/>
      <c r="AT245" s="193" t="s">
        <v>202</v>
      </c>
      <c r="AU245" s="193" t="s">
        <v>105</v>
      </c>
      <c r="AV245" s="12" t="s">
        <v>148</v>
      </c>
      <c r="AW245" s="12" t="s">
        <v>35</v>
      </c>
      <c r="AX245" s="12" t="s">
        <v>22</v>
      </c>
      <c r="AY245" s="193" t="s">
        <v>143</v>
      </c>
    </row>
    <row r="246" spans="2:65" s="1" customFormat="1" ht="31.5" customHeight="1">
      <c r="B246" s="129"/>
      <c r="C246" s="158" t="s">
        <v>428</v>
      </c>
      <c r="D246" s="158" t="s">
        <v>144</v>
      </c>
      <c r="E246" s="159" t="s">
        <v>429</v>
      </c>
      <c r="F246" s="259" t="s">
        <v>430</v>
      </c>
      <c r="G246" s="260"/>
      <c r="H246" s="260"/>
      <c r="I246" s="260"/>
      <c r="J246" s="160" t="s">
        <v>163</v>
      </c>
      <c r="K246" s="161">
        <v>2</v>
      </c>
      <c r="L246" s="261">
        <v>0</v>
      </c>
      <c r="M246" s="260"/>
      <c r="N246" s="262">
        <f>ROUND(L246*K246,2)</f>
        <v>0</v>
      </c>
      <c r="O246" s="260"/>
      <c r="P246" s="260"/>
      <c r="Q246" s="260"/>
      <c r="R246" s="131"/>
      <c r="T246" s="162" t="s">
        <v>3</v>
      </c>
      <c r="U246" s="42" t="s">
        <v>43</v>
      </c>
      <c r="V246" s="34"/>
      <c r="W246" s="163">
        <f>V246*K246</f>
        <v>0</v>
      </c>
      <c r="X246" s="163">
        <v>0</v>
      </c>
      <c r="Y246" s="163">
        <f>X246*K246</f>
        <v>0</v>
      </c>
      <c r="Z246" s="163">
        <v>0.075</v>
      </c>
      <c r="AA246" s="164">
        <f>Z246*K246</f>
        <v>0.15</v>
      </c>
      <c r="AR246" s="16" t="s">
        <v>148</v>
      </c>
      <c r="AT246" s="16" t="s">
        <v>144</v>
      </c>
      <c r="AU246" s="16" t="s">
        <v>105</v>
      </c>
      <c r="AY246" s="16" t="s">
        <v>143</v>
      </c>
      <c r="BE246" s="104">
        <f>IF(U246="základní",N246,0)</f>
        <v>0</v>
      </c>
      <c r="BF246" s="104">
        <f>IF(U246="snížená",N246,0)</f>
        <v>0</v>
      </c>
      <c r="BG246" s="104">
        <f>IF(U246="zákl. přenesená",N246,0)</f>
        <v>0</v>
      </c>
      <c r="BH246" s="104">
        <f>IF(U246="sníž. přenesená",N246,0)</f>
        <v>0</v>
      </c>
      <c r="BI246" s="104">
        <f>IF(U246="nulová",N246,0)</f>
        <v>0</v>
      </c>
      <c r="BJ246" s="16" t="s">
        <v>22</v>
      </c>
      <c r="BK246" s="104">
        <f>ROUND(L246*K246,2)</f>
        <v>0</v>
      </c>
      <c r="BL246" s="16" t="s">
        <v>148</v>
      </c>
      <c r="BM246" s="16" t="s">
        <v>431</v>
      </c>
    </row>
    <row r="247" spans="2:65" s="1" customFormat="1" ht="31.5" customHeight="1">
      <c r="B247" s="129"/>
      <c r="C247" s="158" t="s">
        <v>432</v>
      </c>
      <c r="D247" s="158" t="s">
        <v>144</v>
      </c>
      <c r="E247" s="159" t="s">
        <v>433</v>
      </c>
      <c r="F247" s="259" t="s">
        <v>434</v>
      </c>
      <c r="G247" s="260"/>
      <c r="H247" s="260"/>
      <c r="I247" s="260"/>
      <c r="J247" s="160" t="s">
        <v>163</v>
      </c>
      <c r="K247" s="161">
        <v>1</v>
      </c>
      <c r="L247" s="261">
        <v>0</v>
      </c>
      <c r="M247" s="260"/>
      <c r="N247" s="262">
        <f>ROUND(L247*K247,2)</f>
        <v>0</v>
      </c>
      <c r="O247" s="260"/>
      <c r="P247" s="260"/>
      <c r="Q247" s="260"/>
      <c r="R247" s="131"/>
      <c r="T247" s="162" t="s">
        <v>3</v>
      </c>
      <c r="U247" s="42" t="s">
        <v>43</v>
      </c>
      <c r="V247" s="34"/>
      <c r="W247" s="163">
        <f>V247*K247</f>
        <v>0</v>
      </c>
      <c r="X247" s="163">
        <v>0</v>
      </c>
      <c r="Y247" s="163">
        <f>X247*K247</f>
        <v>0</v>
      </c>
      <c r="Z247" s="163">
        <v>0.38</v>
      </c>
      <c r="AA247" s="164">
        <f>Z247*K247</f>
        <v>0.38</v>
      </c>
      <c r="AR247" s="16" t="s">
        <v>148</v>
      </c>
      <c r="AT247" s="16" t="s">
        <v>144</v>
      </c>
      <c r="AU247" s="16" t="s">
        <v>105</v>
      </c>
      <c r="AY247" s="16" t="s">
        <v>143</v>
      </c>
      <c r="BE247" s="104">
        <f>IF(U247="základní",N247,0)</f>
        <v>0</v>
      </c>
      <c r="BF247" s="104">
        <f>IF(U247="snížená",N247,0)</f>
        <v>0</v>
      </c>
      <c r="BG247" s="104">
        <f>IF(U247="zákl. přenesená",N247,0)</f>
        <v>0</v>
      </c>
      <c r="BH247" s="104">
        <f>IF(U247="sníž. přenesená",N247,0)</f>
        <v>0</v>
      </c>
      <c r="BI247" s="104">
        <f>IF(U247="nulová",N247,0)</f>
        <v>0</v>
      </c>
      <c r="BJ247" s="16" t="s">
        <v>22</v>
      </c>
      <c r="BK247" s="104">
        <f>ROUND(L247*K247,2)</f>
        <v>0</v>
      </c>
      <c r="BL247" s="16" t="s">
        <v>148</v>
      </c>
      <c r="BM247" s="16" t="s">
        <v>435</v>
      </c>
    </row>
    <row r="248" spans="2:65" s="1" customFormat="1" ht="31.5" customHeight="1">
      <c r="B248" s="129"/>
      <c r="C248" s="158" t="s">
        <v>436</v>
      </c>
      <c r="D248" s="158" t="s">
        <v>144</v>
      </c>
      <c r="E248" s="159" t="s">
        <v>437</v>
      </c>
      <c r="F248" s="259" t="s">
        <v>438</v>
      </c>
      <c r="G248" s="260"/>
      <c r="H248" s="260"/>
      <c r="I248" s="260"/>
      <c r="J248" s="160" t="s">
        <v>163</v>
      </c>
      <c r="K248" s="161">
        <v>1</v>
      </c>
      <c r="L248" s="261">
        <v>0</v>
      </c>
      <c r="M248" s="260"/>
      <c r="N248" s="262">
        <f>ROUND(L248*K248,2)</f>
        <v>0</v>
      </c>
      <c r="O248" s="260"/>
      <c r="P248" s="260"/>
      <c r="Q248" s="260"/>
      <c r="R248" s="131"/>
      <c r="T248" s="162" t="s">
        <v>3</v>
      </c>
      <c r="U248" s="42" t="s">
        <v>43</v>
      </c>
      <c r="V248" s="34"/>
      <c r="W248" s="163">
        <f>V248*K248</f>
        <v>0</v>
      </c>
      <c r="X248" s="163">
        <v>0</v>
      </c>
      <c r="Y248" s="163">
        <f>X248*K248</f>
        <v>0</v>
      </c>
      <c r="Z248" s="163">
        <v>0.082</v>
      </c>
      <c r="AA248" s="164">
        <f>Z248*K248</f>
        <v>0.082</v>
      </c>
      <c r="AR248" s="16" t="s">
        <v>148</v>
      </c>
      <c r="AT248" s="16" t="s">
        <v>144</v>
      </c>
      <c r="AU248" s="16" t="s">
        <v>105</v>
      </c>
      <c r="AY248" s="16" t="s">
        <v>143</v>
      </c>
      <c r="BE248" s="104">
        <f>IF(U248="základní",N248,0)</f>
        <v>0</v>
      </c>
      <c r="BF248" s="104">
        <f>IF(U248="snížená",N248,0)</f>
        <v>0</v>
      </c>
      <c r="BG248" s="104">
        <f>IF(U248="zákl. přenesená",N248,0)</f>
        <v>0</v>
      </c>
      <c r="BH248" s="104">
        <f>IF(U248="sníž. přenesená",N248,0)</f>
        <v>0</v>
      </c>
      <c r="BI248" s="104">
        <f>IF(U248="nulová",N248,0)</f>
        <v>0</v>
      </c>
      <c r="BJ248" s="16" t="s">
        <v>22</v>
      </c>
      <c r="BK248" s="104">
        <f>ROUND(L248*K248,2)</f>
        <v>0</v>
      </c>
      <c r="BL248" s="16" t="s">
        <v>148</v>
      </c>
      <c r="BM248" s="16" t="s">
        <v>439</v>
      </c>
    </row>
    <row r="249" spans="2:65" s="1" customFormat="1" ht="31.5" customHeight="1">
      <c r="B249" s="129"/>
      <c r="C249" s="158" t="s">
        <v>440</v>
      </c>
      <c r="D249" s="158" t="s">
        <v>144</v>
      </c>
      <c r="E249" s="159" t="s">
        <v>441</v>
      </c>
      <c r="F249" s="259" t="s">
        <v>442</v>
      </c>
      <c r="G249" s="260"/>
      <c r="H249" s="260"/>
      <c r="I249" s="260"/>
      <c r="J249" s="160" t="s">
        <v>163</v>
      </c>
      <c r="K249" s="161">
        <v>1</v>
      </c>
      <c r="L249" s="261">
        <v>0</v>
      </c>
      <c r="M249" s="260"/>
      <c r="N249" s="262">
        <f>ROUND(L249*K249,2)</f>
        <v>0</v>
      </c>
      <c r="O249" s="260"/>
      <c r="P249" s="260"/>
      <c r="Q249" s="260"/>
      <c r="R249" s="131"/>
      <c r="T249" s="162" t="s">
        <v>3</v>
      </c>
      <c r="U249" s="42" t="s">
        <v>43</v>
      </c>
      <c r="V249" s="34"/>
      <c r="W249" s="163">
        <f>V249*K249</f>
        <v>0</v>
      </c>
      <c r="X249" s="163">
        <v>0</v>
      </c>
      <c r="Y249" s="163">
        <f>X249*K249</f>
        <v>0</v>
      </c>
      <c r="Z249" s="163">
        <v>0.004</v>
      </c>
      <c r="AA249" s="164">
        <f>Z249*K249</f>
        <v>0.004</v>
      </c>
      <c r="AR249" s="16" t="s">
        <v>148</v>
      </c>
      <c r="AT249" s="16" t="s">
        <v>144</v>
      </c>
      <c r="AU249" s="16" t="s">
        <v>105</v>
      </c>
      <c r="AY249" s="16" t="s">
        <v>143</v>
      </c>
      <c r="BE249" s="104">
        <f>IF(U249="základní",N249,0)</f>
        <v>0</v>
      </c>
      <c r="BF249" s="104">
        <f>IF(U249="snížená",N249,0)</f>
        <v>0</v>
      </c>
      <c r="BG249" s="104">
        <f>IF(U249="zákl. přenesená",N249,0)</f>
        <v>0</v>
      </c>
      <c r="BH249" s="104">
        <f>IF(U249="sníž. přenesená",N249,0)</f>
        <v>0</v>
      </c>
      <c r="BI249" s="104">
        <f>IF(U249="nulová",N249,0)</f>
        <v>0</v>
      </c>
      <c r="BJ249" s="16" t="s">
        <v>22</v>
      </c>
      <c r="BK249" s="104">
        <f>ROUND(L249*K249,2)</f>
        <v>0</v>
      </c>
      <c r="BL249" s="16" t="s">
        <v>148</v>
      </c>
      <c r="BM249" s="16" t="s">
        <v>443</v>
      </c>
    </row>
    <row r="250" spans="2:65" s="1" customFormat="1" ht="31.5" customHeight="1">
      <c r="B250" s="129"/>
      <c r="C250" s="158" t="s">
        <v>444</v>
      </c>
      <c r="D250" s="158" t="s">
        <v>144</v>
      </c>
      <c r="E250" s="159" t="s">
        <v>445</v>
      </c>
      <c r="F250" s="259" t="s">
        <v>446</v>
      </c>
      <c r="G250" s="260"/>
      <c r="H250" s="260"/>
      <c r="I250" s="260"/>
      <c r="J250" s="160" t="s">
        <v>163</v>
      </c>
      <c r="K250" s="161">
        <v>42</v>
      </c>
      <c r="L250" s="261">
        <v>0</v>
      </c>
      <c r="M250" s="260"/>
      <c r="N250" s="262">
        <f>ROUND(L250*K250,2)</f>
        <v>0</v>
      </c>
      <c r="O250" s="260"/>
      <c r="P250" s="260"/>
      <c r="Q250" s="260"/>
      <c r="R250" s="131"/>
      <c r="T250" s="162" t="s">
        <v>3</v>
      </c>
      <c r="U250" s="42" t="s">
        <v>43</v>
      </c>
      <c r="V250" s="34"/>
      <c r="W250" s="163">
        <f>V250*K250</f>
        <v>0</v>
      </c>
      <c r="X250" s="163">
        <v>0</v>
      </c>
      <c r="Y250" s="163">
        <f>X250*K250</f>
        <v>0</v>
      </c>
      <c r="Z250" s="163">
        <v>0.08</v>
      </c>
      <c r="AA250" s="164">
        <f>Z250*K250</f>
        <v>3.36</v>
      </c>
      <c r="AR250" s="16" t="s">
        <v>148</v>
      </c>
      <c r="AT250" s="16" t="s">
        <v>144</v>
      </c>
      <c r="AU250" s="16" t="s">
        <v>105</v>
      </c>
      <c r="AY250" s="16" t="s">
        <v>143</v>
      </c>
      <c r="BE250" s="104">
        <f>IF(U250="základní",N250,0)</f>
        <v>0</v>
      </c>
      <c r="BF250" s="104">
        <f>IF(U250="snížená",N250,0)</f>
        <v>0</v>
      </c>
      <c r="BG250" s="104">
        <f>IF(U250="zákl. přenesená",N250,0)</f>
        <v>0</v>
      </c>
      <c r="BH250" s="104">
        <f>IF(U250="sníž. přenesená",N250,0)</f>
        <v>0</v>
      </c>
      <c r="BI250" s="104">
        <f>IF(U250="nulová",N250,0)</f>
        <v>0</v>
      </c>
      <c r="BJ250" s="16" t="s">
        <v>22</v>
      </c>
      <c r="BK250" s="104">
        <f>ROUND(L250*K250,2)</f>
        <v>0</v>
      </c>
      <c r="BL250" s="16" t="s">
        <v>148</v>
      </c>
      <c r="BM250" s="16" t="s">
        <v>447</v>
      </c>
    </row>
    <row r="251" spans="2:51" s="11" customFormat="1" ht="22.5" customHeight="1">
      <c r="B251" s="178"/>
      <c r="C251" s="179"/>
      <c r="D251" s="179"/>
      <c r="E251" s="180" t="s">
        <v>3</v>
      </c>
      <c r="F251" s="276" t="s">
        <v>448</v>
      </c>
      <c r="G251" s="277"/>
      <c r="H251" s="277"/>
      <c r="I251" s="277"/>
      <c r="J251" s="179"/>
      <c r="K251" s="181" t="s">
        <v>3</v>
      </c>
      <c r="L251" s="179"/>
      <c r="M251" s="179"/>
      <c r="N251" s="179"/>
      <c r="O251" s="179"/>
      <c r="P251" s="179"/>
      <c r="Q251" s="179"/>
      <c r="R251" s="182"/>
      <c r="T251" s="183"/>
      <c r="U251" s="179"/>
      <c r="V251" s="179"/>
      <c r="W251" s="179"/>
      <c r="X251" s="179"/>
      <c r="Y251" s="179"/>
      <c r="Z251" s="179"/>
      <c r="AA251" s="184"/>
      <c r="AT251" s="185" t="s">
        <v>202</v>
      </c>
      <c r="AU251" s="185" t="s">
        <v>105</v>
      </c>
      <c r="AV251" s="11" t="s">
        <v>22</v>
      </c>
      <c r="AW251" s="11" t="s">
        <v>35</v>
      </c>
      <c r="AX251" s="11" t="s">
        <v>78</v>
      </c>
      <c r="AY251" s="185" t="s">
        <v>143</v>
      </c>
    </row>
    <row r="252" spans="2:51" s="10" customFormat="1" ht="22.5" customHeight="1">
      <c r="B252" s="170"/>
      <c r="C252" s="171"/>
      <c r="D252" s="171"/>
      <c r="E252" s="172" t="s">
        <v>3</v>
      </c>
      <c r="F252" s="278" t="s">
        <v>449</v>
      </c>
      <c r="G252" s="275"/>
      <c r="H252" s="275"/>
      <c r="I252" s="275"/>
      <c r="J252" s="171"/>
      <c r="K252" s="173">
        <v>12</v>
      </c>
      <c r="L252" s="171"/>
      <c r="M252" s="171"/>
      <c r="N252" s="171"/>
      <c r="O252" s="171"/>
      <c r="P252" s="171"/>
      <c r="Q252" s="171"/>
      <c r="R252" s="174"/>
      <c r="T252" s="175"/>
      <c r="U252" s="171"/>
      <c r="V252" s="171"/>
      <c r="W252" s="171"/>
      <c r="X252" s="171"/>
      <c r="Y252" s="171"/>
      <c r="Z252" s="171"/>
      <c r="AA252" s="176"/>
      <c r="AT252" s="177" t="s">
        <v>202</v>
      </c>
      <c r="AU252" s="177" t="s">
        <v>105</v>
      </c>
      <c r="AV252" s="10" t="s">
        <v>105</v>
      </c>
      <c r="AW252" s="10" t="s">
        <v>35</v>
      </c>
      <c r="AX252" s="10" t="s">
        <v>78</v>
      </c>
      <c r="AY252" s="177" t="s">
        <v>143</v>
      </c>
    </row>
    <row r="253" spans="2:51" s="10" customFormat="1" ht="22.5" customHeight="1">
      <c r="B253" s="170"/>
      <c r="C253" s="171"/>
      <c r="D253" s="171"/>
      <c r="E253" s="172" t="s">
        <v>3</v>
      </c>
      <c r="F253" s="278" t="s">
        <v>450</v>
      </c>
      <c r="G253" s="275"/>
      <c r="H253" s="275"/>
      <c r="I253" s="275"/>
      <c r="J253" s="171"/>
      <c r="K253" s="173">
        <v>8</v>
      </c>
      <c r="L253" s="171"/>
      <c r="M253" s="171"/>
      <c r="N253" s="171"/>
      <c r="O253" s="171"/>
      <c r="P253" s="171"/>
      <c r="Q253" s="171"/>
      <c r="R253" s="174"/>
      <c r="T253" s="175"/>
      <c r="U253" s="171"/>
      <c r="V253" s="171"/>
      <c r="W253" s="171"/>
      <c r="X253" s="171"/>
      <c r="Y253" s="171"/>
      <c r="Z253" s="171"/>
      <c r="AA253" s="176"/>
      <c r="AT253" s="177" t="s">
        <v>202</v>
      </c>
      <c r="AU253" s="177" t="s">
        <v>105</v>
      </c>
      <c r="AV253" s="10" t="s">
        <v>105</v>
      </c>
      <c r="AW253" s="10" t="s">
        <v>35</v>
      </c>
      <c r="AX253" s="10" t="s">
        <v>78</v>
      </c>
      <c r="AY253" s="177" t="s">
        <v>143</v>
      </c>
    </row>
    <row r="254" spans="2:51" s="11" customFormat="1" ht="22.5" customHeight="1">
      <c r="B254" s="178"/>
      <c r="C254" s="179"/>
      <c r="D254" s="179"/>
      <c r="E254" s="180" t="s">
        <v>3</v>
      </c>
      <c r="F254" s="285" t="s">
        <v>451</v>
      </c>
      <c r="G254" s="277"/>
      <c r="H254" s="277"/>
      <c r="I254" s="277"/>
      <c r="J254" s="179"/>
      <c r="K254" s="181" t="s">
        <v>3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202</v>
      </c>
      <c r="AU254" s="185" t="s">
        <v>105</v>
      </c>
      <c r="AV254" s="11" t="s">
        <v>22</v>
      </c>
      <c r="AW254" s="11" t="s">
        <v>35</v>
      </c>
      <c r="AX254" s="11" t="s">
        <v>78</v>
      </c>
      <c r="AY254" s="185" t="s">
        <v>143</v>
      </c>
    </row>
    <row r="255" spans="2:51" s="10" customFormat="1" ht="22.5" customHeight="1">
      <c r="B255" s="170"/>
      <c r="C255" s="171"/>
      <c r="D255" s="171"/>
      <c r="E255" s="172" t="s">
        <v>3</v>
      </c>
      <c r="F255" s="278" t="s">
        <v>452</v>
      </c>
      <c r="G255" s="275"/>
      <c r="H255" s="275"/>
      <c r="I255" s="275"/>
      <c r="J255" s="171"/>
      <c r="K255" s="173">
        <v>18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6"/>
      <c r="AT255" s="177" t="s">
        <v>202</v>
      </c>
      <c r="AU255" s="177" t="s">
        <v>105</v>
      </c>
      <c r="AV255" s="10" t="s">
        <v>105</v>
      </c>
      <c r="AW255" s="10" t="s">
        <v>35</v>
      </c>
      <c r="AX255" s="10" t="s">
        <v>78</v>
      </c>
      <c r="AY255" s="177" t="s">
        <v>143</v>
      </c>
    </row>
    <row r="256" spans="2:51" s="10" customFormat="1" ht="22.5" customHeight="1">
      <c r="B256" s="170"/>
      <c r="C256" s="171"/>
      <c r="D256" s="171"/>
      <c r="E256" s="172" t="s">
        <v>3</v>
      </c>
      <c r="F256" s="278" t="s">
        <v>453</v>
      </c>
      <c r="G256" s="275"/>
      <c r="H256" s="275"/>
      <c r="I256" s="275"/>
      <c r="J256" s="171"/>
      <c r="K256" s="173">
        <v>4</v>
      </c>
      <c r="L256" s="171"/>
      <c r="M256" s="171"/>
      <c r="N256" s="171"/>
      <c r="O256" s="171"/>
      <c r="P256" s="171"/>
      <c r="Q256" s="171"/>
      <c r="R256" s="174"/>
      <c r="T256" s="175"/>
      <c r="U256" s="171"/>
      <c r="V256" s="171"/>
      <c r="W256" s="171"/>
      <c r="X256" s="171"/>
      <c r="Y256" s="171"/>
      <c r="Z256" s="171"/>
      <c r="AA256" s="176"/>
      <c r="AT256" s="177" t="s">
        <v>202</v>
      </c>
      <c r="AU256" s="177" t="s">
        <v>105</v>
      </c>
      <c r="AV256" s="10" t="s">
        <v>105</v>
      </c>
      <c r="AW256" s="10" t="s">
        <v>35</v>
      </c>
      <c r="AX256" s="10" t="s">
        <v>78</v>
      </c>
      <c r="AY256" s="177" t="s">
        <v>143</v>
      </c>
    </row>
    <row r="257" spans="2:51" s="12" customFormat="1" ht="22.5" customHeight="1">
      <c r="B257" s="186"/>
      <c r="C257" s="187"/>
      <c r="D257" s="187"/>
      <c r="E257" s="188" t="s">
        <v>3</v>
      </c>
      <c r="F257" s="279" t="s">
        <v>219</v>
      </c>
      <c r="G257" s="280"/>
      <c r="H257" s="280"/>
      <c r="I257" s="280"/>
      <c r="J257" s="187"/>
      <c r="K257" s="189">
        <v>42</v>
      </c>
      <c r="L257" s="187"/>
      <c r="M257" s="187"/>
      <c r="N257" s="187"/>
      <c r="O257" s="187"/>
      <c r="P257" s="187"/>
      <c r="Q257" s="187"/>
      <c r="R257" s="190"/>
      <c r="T257" s="191"/>
      <c r="U257" s="187"/>
      <c r="V257" s="187"/>
      <c r="W257" s="187"/>
      <c r="X257" s="187"/>
      <c r="Y257" s="187"/>
      <c r="Z257" s="187"/>
      <c r="AA257" s="192"/>
      <c r="AT257" s="193" t="s">
        <v>202</v>
      </c>
      <c r="AU257" s="193" t="s">
        <v>105</v>
      </c>
      <c r="AV257" s="12" t="s">
        <v>148</v>
      </c>
      <c r="AW257" s="12" t="s">
        <v>35</v>
      </c>
      <c r="AX257" s="12" t="s">
        <v>22</v>
      </c>
      <c r="AY257" s="193" t="s">
        <v>143</v>
      </c>
    </row>
    <row r="258" spans="2:63" s="9" customFormat="1" ht="29.85" customHeight="1">
      <c r="B258" s="147"/>
      <c r="C258" s="148"/>
      <c r="D258" s="157" t="s">
        <v>189</v>
      </c>
      <c r="E258" s="157"/>
      <c r="F258" s="157"/>
      <c r="G258" s="157"/>
      <c r="H258" s="157"/>
      <c r="I258" s="157"/>
      <c r="J258" s="157"/>
      <c r="K258" s="157"/>
      <c r="L258" s="157"/>
      <c r="M258" s="157"/>
      <c r="N258" s="270">
        <f>BK258</f>
        <v>0</v>
      </c>
      <c r="O258" s="271"/>
      <c r="P258" s="271"/>
      <c r="Q258" s="271"/>
      <c r="R258" s="150"/>
      <c r="T258" s="151"/>
      <c r="U258" s="148"/>
      <c r="V258" s="148"/>
      <c r="W258" s="152">
        <f>SUM(W259:W267)</f>
        <v>0</v>
      </c>
      <c r="X258" s="148"/>
      <c r="Y258" s="152">
        <f>SUM(Y259:Y267)</f>
        <v>0</v>
      </c>
      <c r="Z258" s="148"/>
      <c r="AA258" s="153">
        <f>SUM(AA259:AA267)</f>
        <v>0</v>
      </c>
      <c r="AR258" s="154" t="s">
        <v>22</v>
      </c>
      <c r="AT258" s="155" t="s">
        <v>77</v>
      </c>
      <c r="AU258" s="155" t="s">
        <v>22</v>
      </c>
      <c r="AY258" s="154" t="s">
        <v>143</v>
      </c>
      <c r="BK258" s="156">
        <f>SUM(BK259:BK267)</f>
        <v>0</v>
      </c>
    </row>
    <row r="259" spans="2:65" s="1" customFormat="1" ht="22.5" customHeight="1">
      <c r="B259" s="129"/>
      <c r="C259" s="158" t="s">
        <v>454</v>
      </c>
      <c r="D259" s="158" t="s">
        <v>144</v>
      </c>
      <c r="E259" s="159" t="s">
        <v>455</v>
      </c>
      <c r="F259" s="259" t="s">
        <v>456</v>
      </c>
      <c r="G259" s="260"/>
      <c r="H259" s="260"/>
      <c r="I259" s="260"/>
      <c r="J259" s="160" t="s">
        <v>301</v>
      </c>
      <c r="K259" s="161">
        <v>474.417</v>
      </c>
      <c r="L259" s="261">
        <v>0</v>
      </c>
      <c r="M259" s="260"/>
      <c r="N259" s="262">
        <f>ROUND(L259*K259,2)</f>
        <v>0</v>
      </c>
      <c r="O259" s="260"/>
      <c r="P259" s="260"/>
      <c r="Q259" s="260"/>
      <c r="R259" s="131"/>
      <c r="T259" s="162" t="s">
        <v>3</v>
      </c>
      <c r="U259" s="42" t="s">
        <v>43</v>
      </c>
      <c r="V259" s="34"/>
      <c r="W259" s="163">
        <f>V259*K259</f>
        <v>0</v>
      </c>
      <c r="X259" s="163">
        <v>0</v>
      </c>
      <c r="Y259" s="163">
        <f>X259*K259</f>
        <v>0</v>
      </c>
      <c r="Z259" s="163">
        <v>0</v>
      </c>
      <c r="AA259" s="164">
        <f>Z259*K259</f>
        <v>0</v>
      </c>
      <c r="AR259" s="16" t="s">
        <v>148</v>
      </c>
      <c r="AT259" s="16" t="s">
        <v>144</v>
      </c>
      <c r="AU259" s="16" t="s">
        <v>105</v>
      </c>
      <c r="AY259" s="16" t="s">
        <v>143</v>
      </c>
      <c r="BE259" s="104">
        <f>IF(U259="základní",N259,0)</f>
        <v>0</v>
      </c>
      <c r="BF259" s="104">
        <f>IF(U259="snížená",N259,0)</f>
        <v>0</v>
      </c>
      <c r="BG259" s="104">
        <f>IF(U259="zákl. přenesená",N259,0)</f>
        <v>0</v>
      </c>
      <c r="BH259" s="104">
        <f>IF(U259="sníž. přenesená",N259,0)</f>
        <v>0</v>
      </c>
      <c r="BI259" s="104">
        <f>IF(U259="nulová",N259,0)</f>
        <v>0</v>
      </c>
      <c r="BJ259" s="16" t="s">
        <v>22</v>
      </c>
      <c r="BK259" s="104">
        <f>ROUND(L259*K259,2)</f>
        <v>0</v>
      </c>
      <c r="BL259" s="16" t="s">
        <v>148</v>
      </c>
      <c r="BM259" s="16" t="s">
        <v>457</v>
      </c>
    </row>
    <row r="260" spans="2:65" s="1" customFormat="1" ht="31.5" customHeight="1">
      <c r="B260" s="129"/>
      <c r="C260" s="158" t="s">
        <v>458</v>
      </c>
      <c r="D260" s="158" t="s">
        <v>144</v>
      </c>
      <c r="E260" s="159" t="s">
        <v>459</v>
      </c>
      <c r="F260" s="259" t="s">
        <v>460</v>
      </c>
      <c r="G260" s="260"/>
      <c r="H260" s="260"/>
      <c r="I260" s="260"/>
      <c r="J260" s="160" t="s">
        <v>301</v>
      </c>
      <c r="K260" s="161">
        <v>474.417</v>
      </c>
      <c r="L260" s="261">
        <v>0</v>
      </c>
      <c r="M260" s="260"/>
      <c r="N260" s="262">
        <f>ROUND(L260*K260,2)</f>
        <v>0</v>
      </c>
      <c r="O260" s="260"/>
      <c r="P260" s="260"/>
      <c r="Q260" s="260"/>
      <c r="R260" s="131"/>
      <c r="T260" s="162" t="s">
        <v>3</v>
      </c>
      <c r="U260" s="42" t="s">
        <v>43</v>
      </c>
      <c r="V260" s="34"/>
      <c r="W260" s="163">
        <f>V260*K260</f>
        <v>0</v>
      </c>
      <c r="X260" s="163">
        <v>0</v>
      </c>
      <c r="Y260" s="163">
        <f>X260*K260</f>
        <v>0</v>
      </c>
      <c r="Z260" s="163">
        <v>0</v>
      </c>
      <c r="AA260" s="164">
        <f>Z260*K260</f>
        <v>0</v>
      </c>
      <c r="AR260" s="16" t="s">
        <v>148</v>
      </c>
      <c r="AT260" s="16" t="s">
        <v>144</v>
      </c>
      <c r="AU260" s="16" t="s">
        <v>105</v>
      </c>
      <c r="AY260" s="16" t="s">
        <v>143</v>
      </c>
      <c r="BE260" s="104">
        <f>IF(U260="základní",N260,0)</f>
        <v>0</v>
      </c>
      <c r="BF260" s="104">
        <f>IF(U260="snížená",N260,0)</f>
        <v>0</v>
      </c>
      <c r="BG260" s="104">
        <f>IF(U260="zákl. přenesená",N260,0)</f>
        <v>0</v>
      </c>
      <c r="BH260" s="104">
        <f>IF(U260="sníž. přenesená",N260,0)</f>
        <v>0</v>
      </c>
      <c r="BI260" s="104">
        <f>IF(U260="nulová",N260,0)</f>
        <v>0</v>
      </c>
      <c r="BJ260" s="16" t="s">
        <v>22</v>
      </c>
      <c r="BK260" s="104">
        <f>ROUND(L260*K260,2)</f>
        <v>0</v>
      </c>
      <c r="BL260" s="16" t="s">
        <v>148</v>
      </c>
      <c r="BM260" s="16" t="s">
        <v>461</v>
      </c>
    </row>
    <row r="261" spans="2:65" s="1" customFormat="1" ht="22.5" customHeight="1">
      <c r="B261" s="129"/>
      <c r="C261" s="158" t="s">
        <v>462</v>
      </c>
      <c r="D261" s="158" t="s">
        <v>144</v>
      </c>
      <c r="E261" s="159" t="s">
        <v>463</v>
      </c>
      <c r="F261" s="259" t="s">
        <v>464</v>
      </c>
      <c r="G261" s="260"/>
      <c r="H261" s="260"/>
      <c r="I261" s="260"/>
      <c r="J261" s="160" t="s">
        <v>301</v>
      </c>
      <c r="K261" s="161">
        <v>7590.672</v>
      </c>
      <c r="L261" s="261">
        <v>0</v>
      </c>
      <c r="M261" s="260"/>
      <c r="N261" s="262">
        <f>ROUND(L261*K261,2)</f>
        <v>0</v>
      </c>
      <c r="O261" s="260"/>
      <c r="P261" s="260"/>
      <c r="Q261" s="260"/>
      <c r="R261" s="131"/>
      <c r="T261" s="162" t="s">
        <v>3</v>
      </c>
      <c r="U261" s="42" t="s">
        <v>43</v>
      </c>
      <c r="V261" s="34"/>
      <c r="W261" s="163">
        <f>V261*K261</f>
        <v>0</v>
      </c>
      <c r="X261" s="163">
        <v>0</v>
      </c>
      <c r="Y261" s="163">
        <f>X261*K261</f>
        <v>0</v>
      </c>
      <c r="Z261" s="163">
        <v>0</v>
      </c>
      <c r="AA261" s="164">
        <f>Z261*K261</f>
        <v>0</v>
      </c>
      <c r="AR261" s="16" t="s">
        <v>148</v>
      </c>
      <c r="AT261" s="16" t="s">
        <v>144</v>
      </c>
      <c r="AU261" s="16" t="s">
        <v>105</v>
      </c>
      <c r="AY261" s="16" t="s">
        <v>143</v>
      </c>
      <c r="BE261" s="104">
        <f>IF(U261="základní",N261,0)</f>
        <v>0</v>
      </c>
      <c r="BF261" s="104">
        <f>IF(U261="snížená",N261,0)</f>
        <v>0</v>
      </c>
      <c r="BG261" s="104">
        <f>IF(U261="zákl. přenesená",N261,0)</f>
        <v>0</v>
      </c>
      <c r="BH261" s="104">
        <f>IF(U261="sníž. přenesená",N261,0)</f>
        <v>0</v>
      </c>
      <c r="BI261" s="104">
        <f>IF(U261="nulová",N261,0)</f>
        <v>0</v>
      </c>
      <c r="BJ261" s="16" t="s">
        <v>22</v>
      </c>
      <c r="BK261" s="104">
        <f>ROUND(L261*K261,2)</f>
        <v>0</v>
      </c>
      <c r="BL261" s="16" t="s">
        <v>148</v>
      </c>
      <c r="BM261" s="16" t="s">
        <v>465</v>
      </c>
    </row>
    <row r="262" spans="2:65" s="1" customFormat="1" ht="31.5" customHeight="1">
      <c r="B262" s="129"/>
      <c r="C262" s="158" t="s">
        <v>466</v>
      </c>
      <c r="D262" s="158" t="s">
        <v>144</v>
      </c>
      <c r="E262" s="159" t="s">
        <v>467</v>
      </c>
      <c r="F262" s="259" t="s">
        <v>468</v>
      </c>
      <c r="G262" s="260"/>
      <c r="H262" s="260"/>
      <c r="I262" s="260"/>
      <c r="J262" s="160" t="s">
        <v>301</v>
      </c>
      <c r="K262" s="161">
        <v>474.417</v>
      </c>
      <c r="L262" s="261">
        <v>0</v>
      </c>
      <c r="M262" s="260"/>
      <c r="N262" s="262">
        <f>ROUND(L262*K262,2)</f>
        <v>0</v>
      </c>
      <c r="O262" s="260"/>
      <c r="P262" s="260"/>
      <c r="Q262" s="260"/>
      <c r="R262" s="131"/>
      <c r="T262" s="162" t="s">
        <v>3</v>
      </c>
      <c r="U262" s="42" t="s">
        <v>43</v>
      </c>
      <c r="V262" s="34"/>
      <c r="W262" s="163">
        <f>V262*K262</f>
        <v>0</v>
      </c>
      <c r="X262" s="163">
        <v>0</v>
      </c>
      <c r="Y262" s="163">
        <f>X262*K262</f>
        <v>0</v>
      </c>
      <c r="Z262" s="163">
        <v>0</v>
      </c>
      <c r="AA262" s="164">
        <f>Z262*K262</f>
        <v>0</v>
      </c>
      <c r="AR262" s="16" t="s">
        <v>148</v>
      </c>
      <c r="AT262" s="16" t="s">
        <v>144</v>
      </c>
      <c r="AU262" s="16" t="s">
        <v>105</v>
      </c>
      <c r="AY262" s="16" t="s">
        <v>143</v>
      </c>
      <c r="BE262" s="104">
        <f>IF(U262="základní",N262,0)</f>
        <v>0</v>
      </c>
      <c r="BF262" s="104">
        <f>IF(U262="snížená",N262,0)</f>
        <v>0</v>
      </c>
      <c r="BG262" s="104">
        <f>IF(U262="zákl. přenesená",N262,0)</f>
        <v>0</v>
      </c>
      <c r="BH262" s="104">
        <f>IF(U262="sníž. přenesená",N262,0)</f>
        <v>0</v>
      </c>
      <c r="BI262" s="104">
        <f>IF(U262="nulová",N262,0)</f>
        <v>0</v>
      </c>
      <c r="BJ262" s="16" t="s">
        <v>22</v>
      </c>
      <c r="BK262" s="104">
        <f>ROUND(L262*K262,2)</f>
        <v>0</v>
      </c>
      <c r="BL262" s="16" t="s">
        <v>148</v>
      </c>
      <c r="BM262" s="16" t="s">
        <v>469</v>
      </c>
    </row>
    <row r="263" spans="2:65" s="1" customFormat="1" ht="31.5" customHeight="1">
      <c r="B263" s="129"/>
      <c r="C263" s="158" t="s">
        <v>470</v>
      </c>
      <c r="D263" s="158" t="s">
        <v>144</v>
      </c>
      <c r="E263" s="159" t="s">
        <v>471</v>
      </c>
      <c r="F263" s="259" t="s">
        <v>472</v>
      </c>
      <c r="G263" s="260"/>
      <c r="H263" s="260"/>
      <c r="I263" s="260"/>
      <c r="J263" s="160" t="s">
        <v>301</v>
      </c>
      <c r="K263" s="161">
        <v>53.005</v>
      </c>
      <c r="L263" s="261">
        <v>0</v>
      </c>
      <c r="M263" s="260"/>
      <c r="N263" s="262">
        <f>ROUND(L263*K263,2)</f>
        <v>0</v>
      </c>
      <c r="O263" s="260"/>
      <c r="P263" s="260"/>
      <c r="Q263" s="260"/>
      <c r="R263" s="131"/>
      <c r="T263" s="162" t="s">
        <v>3</v>
      </c>
      <c r="U263" s="42" t="s">
        <v>43</v>
      </c>
      <c r="V263" s="34"/>
      <c r="W263" s="163">
        <f>V263*K263</f>
        <v>0</v>
      </c>
      <c r="X263" s="163">
        <v>0</v>
      </c>
      <c r="Y263" s="163">
        <f>X263*K263</f>
        <v>0</v>
      </c>
      <c r="Z263" s="163">
        <v>0</v>
      </c>
      <c r="AA263" s="164">
        <f>Z263*K263</f>
        <v>0</v>
      </c>
      <c r="AR263" s="16" t="s">
        <v>148</v>
      </c>
      <c r="AT263" s="16" t="s">
        <v>144</v>
      </c>
      <c r="AU263" s="16" t="s">
        <v>105</v>
      </c>
      <c r="AY263" s="16" t="s">
        <v>143</v>
      </c>
      <c r="BE263" s="104">
        <f>IF(U263="základní",N263,0)</f>
        <v>0</v>
      </c>
      <c r="BF263" s="104">
        <f>IF(U263="snížená",N263,0)</f>
        <v>0</v>
      </c>
      <c r="BG263" s="104">
        <f>IF(U263="zákl. přenesená",N263,0)</f>
        <v>0</v>
      </c>
      <c r="BH263" s="104">
        <f>IF(U263="sníž. přenesená",N263,0)</f>
        <v>0</v>
      </c>
      <c r="BI263" s="104">
        <f>IF(U263="nulová",N263,0)</f>
        <v>0</v>
      </c>
      <c r="BJ263" s="16" t="s">
        <v>22</v>
      </c>
      <c r="BK263" s="104">
        <f>ROUND(L263*K263,2)</f>
        <v>0</v>
      </c>
      <c r="BL263" s="16" t="s">
        <v>148</v>
      </c>
      <c r="BM263" s="16" t="s">
        <v>473</v>
      </c>
    </row>
    <row r="264" spans="2:51" s="10" customFormat="1" ht="22.5" customHeight="1">
      <c r="B264" s="170"/>
      <c r="C264" s="171"/>
      <c r="D264" s="171"/>
      <c r="E264" s="172" t="s">
        <v>3</v>
      </c>
      <c r="F264" s="274" t="s">
        <v>474</v>
      </c>
      <c r="G264" s="275"/>
      <c r="H264" s="275"/>
      <c r="I264" s="275"/>
      <c r="J264" s="171"/>
      <c r="K264" s="173">
        <v>53.005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202</v>
      </c>
      <c r="AU264" s="177" t="s">
        <v>105</v>
      </c>
      <c r="AV264" s="10" t="s">
        <v>105</v>
      </c>
      <c r="AW264" s="10" t="s">
        <v>35</v>
      </c>
      <c r="AX264" s="10" t="s">
        <v>22</v>
      </c>
      <c r="AY264" s="177" t="s">
        <v>143</v>
      </c>
    </row>
    <row r="265" spans="2:65" s="1" customFormat="1" ht="31.5" customHeight="1">
      <c r="B265" s="129"/>
      <c r="C265" s="158" t="s">
        <v>475</v>
      </c>
      <c r="D265" s="158" t="s">
        <v>144</v>
      </c>
      <c r="E265" s="159" t="s">
        <v>476</v>
      </c>
      <c r="F265" s="259" t="s">
        <v>477</v>
      </c>
      <c r="G265" s="260"/>
      <c r="H265" s="260"/>
      <c r="I265" s="260"/>
      <c r="J265" s="160" t="s">
        <v>301</v>
      </c>
      <c r="K265" s="161">
        <v>130.697</v>
      </c>
      <c r="L265" s="261">
        <v>0</v>
      </c>
      <c r="M265" s="260"/>
      <c r="N265" s="262">
        <f>ROUND(L265*K265,2)</f>
        <v>0</v>
      </c>
      <c r="O265" s="260"/>
      <c r="P265" s="260"/>
      <c r="Q265" s="260"/>
      <c r="R265" s="131"/>
      <c r="T265" s="162" t="s">
        <v>3</v>
      </c>
      <c r="U265" s="42" t="s">
        <v>43</v>
      </c>
      <c r="V265" s="34"/>
      <c r="W265" s="163">
        <f>V265*K265</f>
        <v>0</v>
      </c>
      <c r="X265" s="163">
        <v>0</v>
      </c>
      <c r="Y265" s="163">
        <f>X265*K265</f>
        <v>0</v>
      </c>
      <c r="Z265" s="163">
        <v>0</v>
      </c>
      <c r="AA265" s="164">
        <f>Z265*K265</f>
        <v>0</v>
      </c>
      <c r="AR265" s="16" t="s">
        <v>148</v>
      </c>
      <c r="AT265" s="16" t="s">
        <v>144</v>
      </c>
      <c r="AU265" s="16" t="s">
        <v>105</v>
      </c>
      <c r="AY265" s="16" t="s">
        <v>143</v>
      </c>
      <c r="BE265" s="104">
        <f>IF(U265="základní",N265,0)</f>
        <v>0</v>
      </c>
      <c r="BF265" s="104">
        <f>IF(U265="snížená",N265,0)</f>
        <v>0</v>
      </c>
      <c r="BG265" s="104">
        <f>IF(U265="zákl. přenesená",N265,0)</f>
        <v>0</v>
      </c>
      <c r="BH265" s="104">
        <f>IF(U265="sníž. přenesená",N265,0)</f>
        <v>0</v>
      </c>
      <c r="BI265" s="104">
        <f>IF(U265="nulová",N265,0)</f>
        <v>0</v>
      </c>
      <c r="BJ265" s="16" t="s">
        <v>22</v>
      </c>
      <c r="BK265" s="104">
        <f>ROUND(L265*K265,2)</f>
        <v>0</v>
      </c>
      <c r="BL265" s="16" t="s">
        <v>148</v>
      </c>
      <c r="BM265" s="16" t="s">
        <v>478</v>
      </c>
    </row>
    <row r="266" spans="2:65" s="1" customFormat="1" ht="31.5" customHeight="1">
      <c r="B266" s="129"/>
      <c r="C266" s="158" t="s">
        <v>479</v>
      </c>
      <c r="D266" s="158" t="s">
        <v>144</v>
      </c>
      <c r="E266" s="159" t="s">
        <v>480</v>
      </c>
      <c r="F266" s="259" t="s">
        <v>481</v>
      </c>
      <c r="G266" s="260"/>
      <c r="H266" s="260"/>
      <c r="I266" s="260"/>
      <c r="J266" s="160" t="s">
        <v>301</v>
      </c>
      <c r="K266" s="161">
        <v>126.679</v>
      </c>
      <c r="L266" s="261">
        <v>0</v>
      </c>
      <c r="M266" s="260"/>
      <c r="N266" s="262">
        <f>ROUND(L266*K266,2)</f>
        <v>0</v>
      </c>
      <c r="O266" s="260"/>
      <c r="P266" s="260"/>
      <c r="Q266" s="260"/>
      <c r="R266" s="131"/>
      <c r="T266" s="162" t="s">
        <v>3</v>
      </c>
      <c r="U266" s="42" t="s">
        <v>43</v>
      </c>
      <c r="V266" s="34"/>
      <c r="W266" s="163">
        <f>V266*K266</f>
        <v>0</v>
      </c>
      <c r="X266" s="163">
        <v>0</v>
      </c>
      <c r="Y266" s="163">
        <f>X266*K266</f>
        <v>0</v>
      </c>
      <c r="Z266" s="163">
        <v>0</v>
      </c>
      <c r="AA266" s="164">
        <f>Z266*K266</f>
        <v>0</v>
      </c>
      <c r="AR266" s="16" t="s">
        <v>148</v>
      </c>
      <c r="AT266" s="16" t="s">
        <v>144</v>
      </c>
      <c r="AU266" s="16" t="s">
        <v>105</v>
      </c>
      <c r="AY266" s="16" t="s">
        <v>143</v>
      </c>
      <c r="BE266" s="104">
        <f>IF(U266="základní",N266,0)</f>
        <v>0</v>
      </c>
      <c r="BF266" s="104">
        <f>IF(U266="snížená",N266,0)</f>
        <v>0</v>
      </c>
      <c r="BG266" s="104">
        <f>IF(U266="zákl. přenesená",N266,0)</f>
        <v>0</v>
      </c>
      <c r="BH266" s="104">
        <f>IF(U266="sníž. přenesená",N266,0)</f>
        <v>0</v>
      </c>
      <c r="BI266" s="104">
        <f>IF(U266="nulová",N266,0)</f>
        <v>0</v>
      </c>
      <c r="BJ266" s="16" t="s">
        <v>22</v>
      </c>
      <c r="BK266" s="104">
        <f>ROUND(L266*K266,2)</f>
        <v>0</v>
      </c>
      <c r="BL266" s="16" t="s">
        <v>148</v>
      </c>
      <c r="BM266" s="16" t="s">
        <v>482</v>
      </c>
    </row>
    <row r="267" spans="2:65" s="1" customFormat="1" ht="31.5" customHeight="1">
      <c r="B267" s="129"/>
      <c r="C267" s="158" t="s">
        <v>483</v>
      </c>
      <c r="D267" s="158" t="s">
        <v>144</v>
      </c>
      <c r="E267" s="159" t="s">
        <v>484</v>
      </c>
      <c r="F267" s="259" t="s">
        <v>485</v>
      </c>
      <c r="G267" s="260"/>
      <c r="H267" s="260"/>
      <c r="I267" s="260"/>
      <c r="J267" s="160" t="s">
        <v>301</v>
      </c>
      <c r="K267" s="161">
        <v>156.716</v>
      </c>
      <c r="L267" s="261">
        <v>0</v>
      </c>
      <c r="M267" s="260"/>
      <c r="N267" s="262">
        <f>ROUND(L267*K267,2)</f>
        <v>0</v>
      </c>
      <c r="O267" s="260"/>
      <c r="P267" s="260"/>
      <c r="Q267" s="260"/>
      <c r="R267" s="131"/>
      <c r="T267" s="162" t="s">
        <v>3</v>
      </c>
      <c r="U267" s="42" t="s">
        <v>43</v>
      </c>
      <c r="V267" s="34"/>
      <c r="W267" s="163">
        <f>V267*K267</f>
        <v>0</v>
      </c>
      <c r="X267" s="163">
        <v>0</v>
      </c>
      <c r="Y267" s="163">
        <f>X267*K267</f>
        <v>0</v>
      </c>
      <c r="Z267" s="163">
        <v>0</v>
      </c>
      <c r="AA267" s="164">
        <f>Z267*K267</f>
        <v>0</v>
      </c>
      <c r="AR267" s="16" t="s">
        <v>148</v>
      </c>
      <c r="AT267" s="16" t="s">
        <v>144</v>
      </c>
      <c r="AU267" s="16" t="s">
        <v>105</v>
      </c>
      <c r="AY267" s="16" t="s">
        <v>143</v>
      </c>
      <c r="BE267" s="104">
        <f>IF(U267="základní",N267,0)</f>
        <v>0</v>
      </c>
      <c r="BF267" s="104">
        <f>IF(U267="snížená",N267,0)</f>
        <v>0</v>
      </c>
      <c r="BG267" s="104">
        <f>IF(U267="zákl. přenesená",N267,0)</f>
        <v>0</v>
      </c>
      <c r="BH267" s="104">
        <f>IF(U267="sníž. přenesená",N267,0)</f>
        <v>0</v>
      </c>
      <c r="BI267" s="104">
        <f>IF(U267="nulová",N267,0)</f>
        <v>0</v>
      </c>
      <c r="BJ267" s="16" t="s">
        <v>22</v>
      </c>
      <c r="BK267" s="104">
        <f>ROUND(L267*K267,2)</f>
        <v>0</v>
      </c>
      <c r="BL267" s="16" t="s">
        <v>148</v>
      </c>
      <c r="BM267" s="16" t="s">
        <v>486</v>
      </c>
    </row>
    <row r="268" spans="2:63" s="9" customFormat="1" ht="29.85" customHeight="1">
      <c r="B268" s="147"/>
      <c r="C268" s="148"/>
      <c r="D268" s="157" t="s">
        <v>190</v>
      </c>
      <c r="E268" s="157"/>
      <c r="F268" s="157"/>
      <c r="G268" s="157"/>
      <c r="H268" s="157"/>
      <c r="I268" s="157"/>
      <c r="J268" s="157"/>
      <c r="K268" s="157"/>
      <c r="L268" s="157"/>
      <c r="M268" s="157"/>
      <c r="N268" s="286">
        <f>BK268</f>
        <v>0</v>
      </c>
      <c r="O268" s="287"/>
      <c r="P268" s="287"/>
      <c r="Q268" s="287"/>
      <c r="R268" s="150"/>
      <c r="T268" s="151"/>
      <c r="U268" s="148"/>
      <c r="V268" s="148"/>
      <c r="W268" s="152">
        <f>SUM(W269:W270)</f>
        <v>0</v>
      </c>
      <c r="X268" s="148"/>
      <c r="Y268" s="152">
        <f>SUM(Y269:Y270)</f>
        <v>0</v>
      </c>
      <c r="Z268" s="148"/>
      <c r="AA268" s="153">
        <f>SUM(AA269:AA270)</f>
        <v>0</v>
      </c>
      <c r="AR268" s="154" t="s">
        <v>22</v>
      </c>
      <c r="AT268" s="155" t="s">
        <v>77</v>
      </c>
      <c r="AU268" s="155" t="s">
        <v>22</v>
      </c>
      <c r="AY268" s="154" t="s">
        <v>143</v>
      </c>
      <c r="BK268" s="156">
        <f>SUM(BK269:BK270)</f>
        <v>0</v>
      </c>
    </row>
    <row r="269" spans="2:65" s="1" customFormat="1" ht="31.5" customHeight="1">
      <c r="B269" s="129"/>
      <c r="C269" s="158" t="s">
        <v>487</v>
      </c>
      <c r="D269" s="158" t="s">
        <v>144</v>
      </c>
      <c r="E269" s="159" t="s">
        <v>488</v>
      </c>
      <c r="F269" s="259" t="s">
        <v>489</v>
      </c>
      <c r="G269" s="260"/>
      <c r="H269" s="260"/>
      <c r="I269" s="260"/>
      <c r="J269" s="160" t="s">
        <v>301</v>
      </c>
      <c r="K269" s="161">
        <v>14.714</v>
      </c>
      <c r="L269" s="261">
        <v>0</v>
      </c>
      <c r="M269" s="260"/>
      <c r="N269" s="262">
        <f>ROUND(L269*K269,2)</f>
        <v>0</v>
      </c>
      <c r="O269" s="260"/>
      <c r="P269" s="260"/>
      <c r="Q269" s="260"/>
      <c r="R269" s="131"/>
      <c r="T269" s="162" t="s">
        <v>3</v>
      </c>
      <c r="U269" s="42" t="s">
        <v>43</v>
      </c>
      <c r="V269" s="34"/>
      <c r="W269" s="163">
        <f>V269*K269</f>
        <v>0</v>
      </c>
      <c r="X269" s="163">
        <v>0</v>
      </c>
      <c r="Y269" s="163">
        <f>X269*K269</f>
        <v>0</v>
      </c>
      <c r="Z269" s="163">
        <v>0</v>
      </c>
      <c r="AA269" s="164">
        <f>Z269*K269</f>
        <v>0</v>
      </c>
      <c r="AR269" s="16" t="s">
        <v>148</v>
      </c>
      <c r="AT269" s="16" t="s">
        <v>144</v>
      </c>
      <c r="AU269" s="16" t="s">
        <v>105</v>
      </c>
      <c r="AY269" s="16" t="s">
        <v>143</v>
      </c>
      <c r="BE269" s="104">
        <f>IF(U269="základní",N269,0)</f>
        <v>0</v>
      </c>
      <c r="BF269" s="104">
        <f>IF(U269="snížená",N269,0)</f>
        <v>0</v>
      </c>
      <c r="BG269" s="104">
        <f>IF(U269="zákl. přenesená",N269,0)</f>
        <v>0</v>
      </c>
      <c r="BH269" s="104">
        <f>IF(U269="sníž. přenesená",N269,0)</f>
        <v>0</v>
      </c>
      <c r="BI269" s="104">
        <f>IF(U269="nulová",N269,0)</f>
        <v>0</v>
      </c>
      <c r="BJ269" s="16" t="s">
        <v>22</v>
      </c>
      <c r="BK269" s="104">
        <f>ROUND(L269*K269,2)</f>
        <v>0</v>
      </c>
      <c r="BL269" s="16" t="s">
        <v>148</v>
      </c>
      <c r="BM269" s="16" t="s">
        <v>490</v>
      </c>
    </row>
    <row r="270" spans="2:65" s="1" customFormat="1" ht="44.25" customHeight="1">
      <c r="B270" s="129"/>
      <c r="C270" s="158" t="s">
        <v>491</v>
      </c>
      <c r="D270" s="158" t="s">
        <v>144</v>
      </c>
      <c r="E270" s="159" t="s">
        <v>492</v>
      </c>
      <c r="F270" s="259" t="s">
        <v>493</v>
      </c>
      <c r="G270" s="260"/>
      <c r="H270" s="260"/>
      <c r="I270" s="260"/>
      <c r="J270" s="160" t="s">
        <v>301</v>
      </c>
      <c r="K270" s="161">
        <v>235.424</v>
      </c>
      <c r="L270" s="261">
        <v>0</v>
      </c>
      <c r="M270" s="260"/>
      <c r="N270" s="262">
        <f>ROUND(L270*K270,2)</f>
        <v>0</v>
      </c>
      <c r="O270" s="260"/>
      <c r="P270" s="260"/>
      <c r="Q270" s="260"/>
      <c r="R270" s="131"/>
      <c r="T270" s="162" t="s">
        <v>3</v>
      </c>
      <c r="U270" s="42" t="s">
        <v>43</v>
      </c>
      <c r="V270" s="34"/>
      <c r="W270" s="163">
        <f>V270*K270</f>
        <v>0</v>
      </c>
      <c r="X270" s="163">
        <v>0</v>
      </c>
      <c r="Y270" s="163">
        <f>X270*K270</f>
        <v>0</v>
      </c>
      <c r="Z270" s="163">
        <v>0</v>
      </c>
      <c r="AA270" s="164">
        <f>Z270*K270</f>
        <v>0</v>
      </c>
      <c r="AR270" s="16" t="s">
        <v>148</v>
      </c>
      <c r="AT270" s="16" t="s">
        <v>144</v>
      </c>
      <c r="AU270" s="16" t="s">
        <v>105</v>
      </c>
      <c r="AY270" s="16" t="s">
        <v>143</v>
      </c>
      <c r="BE270" s="104">
        <f>IF(U270="základní",N270,0)</f>
        <v>0</v>
      </c>
      <c r="BF270" s="104">
        <f>IF(U270="snížená",N270,0)</f>
        <v>0</v>
      </c>
      <c r="BG270" s="104">
        <f>IF(U270="zákl. přenesená",N270,0)</f>
        <v>0</v>
      </c>
      <c r="BH270" s="104">
        <f>IF(U270="sníž. přenesená",N270,0)</f>
        <v>0</v>
      </c>
      <c r="BI270" s="104">
        <f>IF(U270="nulová",N270,0)</f>
        <v>0</v>
      </c>
      <c r="BJ270" s="16" t="s">
        <v>22</v>
      </c>
      <c r="BK270" s="104">
        <f>ROUND(L270*K270,2)</f>
        <v>0</v>
      </c>
      <c r="BL270" s="16" t="s">
        <v>148</v>
      </c>
      <c r="BM270" s="16" t="s">
        <v>494</v>
      </c>
    </row>
    <row r="271" spans="2:63" s="9" customFormat="1" ht="37.35" customHeight="1">
      <c r="B271" s="147"/>
      <c r="C271" s="148"/>
      <c r="D271" s="149" t="s">
        <v>191</v>
      </c>
      <c r="E271" s="149"/>
      <c r="F271" s="149"/>
      <c r="G271" s="149"/>
      <c r="H271" s="149"/>
      <c r="I271" s="149"/>
      <c r="J271" s="149"/>
      <c r="K271" s="149"/>
      <c r="L271" s="149"/>
      <c r="M271" s="149"/>
      <c r="N271" s="288">
        <f>BK271</f>
        <v>0</v>
      </c>
      <c r="O271" s="289"/>
      <c r="P271" s="289"/>
      <c r="Q271" s="289"/>
      <c r="R271" s="150"/>
      <c r="T271" s="151"/>
      <c r="U271" s="148"/>
      <c r="V271" s="148"/>
      <c r="W271" s="152">
        <f>W272</f>
        <v>0</v>
      </c>
      <c r="X271" s="148"/>
      <c r="Y271" s="152">
        <f>Y272</f>
        <v>2.84634658</v>
      </c>
      <c r="Z271" s="148"/>
      <c r="AA271" s="153">
        <f>AA272</f>
        <v>2.662094</v>
      </c>
      <c r="AR271" s="154" t="s">
        <v>105</v>
      </c>
      <c r="AT271" s="155" t="s">
        <v>77</v>
      </c>
      <c r="AU271" s="155" t="s">
        <v>78</v>
      </c>
      <c r="AY271" s="154" t="s">
        <v>143</v>
      </c>
      <c r="BK271" s="156">
        <f>BK272</f>
        <v>0</v>
      </c>
    </row>
    <row r="272" spans="2:63" s="9" customFormat="1" ht="19.95" customHeight="1">
      <c r="B272" s="147"/>
      <c r="C272" s="148"/>
      <c r="D272" s="157" t="s">
        <v>192</v>
      </c>
      <c r="E272" s="157"/>
      <c r="F272" s="157"/>
      <c r="G272" s="157"/>
      <c r="H272" s="157"/>
      <c r="I272" s="157"/>
      <c r="J272" s="157"/>
      <c r="K272" s="157"/>
      <c r="L272" s="157"/>
      <c r="M272" s="157"/>
      <c r="N272" s="270">
        <f>BK272</f>
        <v>0</v>
      </c>
      <c r="O272" s="271"/>
      <c r="P272" s="271"/>
      <c r="Q272" s="271"/>
      <c r="R272" s="150"/>
      <c r="T272" s="151"/>
      <c r="U272" s="148"/>
      <c r="V272" s="148"/>
      <c r="W272" s="152">
        <f>SUM(W273:W285)</f>
        <v>0</v>
      </c>
      <c r="X272" s="148"/>
      <c r="Y272" s="152">
        <f>SUM(Y273:Y285)</f>
        <v>2.84634658</v>
      </c>
      <c r="Z272" s="148"/>
      <c r="AA272" s="153">
        <f>SUM(AA273:AA285)</f>
        <v>2.662094</v>
      </c>
      <c r="AR272" s="154" t="s">
        <v>105</v>
      </c>
      <c r="AT272" s="155" t="s">
        <v>77</v>
      </c>
      <c r="AU272" s="155" t="s">
        <v>22</v>
      </c>
      <c r="AY272" s="154" t="s">
        <v>143</v>
      </c>
      <c r="BK272" s="156">
        <f>SUM(BK273:BK285)</f>
        <v>0</v>
      </c>
    </row>
    <row r="273" spans="2:65" s="1" customFormat="1" ht="31.5" customHeight="1">
      <c r="B273" s="129"/>
      <c r="C273" s="158" t="s">
        <v>495</v>
      </c>
      <c r="D273" s="158" t="s">
        <v>144</v>
      </c>
      <c r="E273" s="159" t="s">
        <v>496</v>
      </c>
      <c r="F273" s="259" t="s">
        <v>497</v>
      </c>
      <c r="G273" s="260"/>
      <c r="H273" s="260"/>
      <c r="I273" s="260"/>
      <c r="J273" s="160" t="s">
        <v>498</v>
      </c>
      <c r="K273" s="161">
        <v>2662.094</v>
      </c>
      <c r="L273" s="261">
        <v>0</v>
      </c>
      <c r="M273" s="260"/>
      <c r="N273" s="262">
        <f>ROUND(L273*K273,2)</f>
        <v>0</v>
      </c>
      <c r="O273" s="260"/>
      <c r="P273" s="260"/>
      <c r="Q273" s="260"/>
      <c r="R273" s="131"/>
      <c r="T273" s="162" t="s">
        <v>3</v>
      </c>
      <c r="U273" s="42" t="s">
        <v>43</v>
      </c>
      <c r="V273" s="34"/>
      <c r="W273" s="163">
        <f>V273*K273</f>
        <v>0</v>
      </c>
      <c r="X273" s="163">
        <v>7E-05</v>
      </c>
      <c r="Y273" s="163">
        <f>X273*K273</f>
        <v>0.18634657999999998</v>
      </c>
      <c r="Z273" s="163">
        <v>0</v>
      </c>
      <c r="AA273" s="164">
        <f>Z273*K273</f>
        <v>0</v>
      </c>
      <c r="AR273" s="16" t="s">
        <v>273</v>
      </c>
      <c r="AT273" s="16" t="s">
        <v>144</v>
      </c>
      <c r="AU273" s="16" t="s">
        <v>105</v>
      </c>
      <c r="AY273" s="16" t="s">
        <v>143</v>
      </c>
      <c r="BE273" s="104">
        <f>IF(U273="základní",N273,0)</f>
        <v>0</v>
      </c>
      <c r="BF273" s="104">
        <f>IF(U273="snížená",N273,0)</f>
        <v>0</v>
      </c>
      <c r="BG273" s="104">
        <f>IF(U273="zákl. přenesená",N273,0)</f>
        <v>0</v>
      </c>
      <c r="BH273" s="104">
        <f>IF(U273="sníž. přenesená",N273,0)</f>
        <v>0</v>
      </c>
      <c r="BI273" s="104">
        <f>IF(U273="nulová",N273,0)</f>
        <v>0</v>
      </c>
      <c r="BJ273" s="16" t="s">
        <v>22</v>
      </c>
      <c r="BK273" s="104">
        <f>ROUND(L273*K273,2)</f>
        <v>0</v>
      </c>
      <c r="BL273" s="16" t="s">
        <v>273</v>
      </c>
      <c r="BM273" s="16" t="s">
        <v>499</v>
      </c>
    </row>
    <row r="274" spans="2:51" s="11" customFormat="1" ht="22.5" customHeight="1">
      <c r="B274" s="178"/>
      <c r="C274" s="179"/>
      <c r="D274" s="179"/>
      <c r="E274" s="180" t="s">
        <v>3</v>
      </c>
      <c r="F274" s="276" t="s">
        <v>500</v>
      </c>
      <c r="G274" s="277"/>
      <c r="H274" s="277"/>
      <c r="I274" s="277"/>
      <c r="J274" s="179"/>
      <c r="K274" s="181" t="s">
        <v>3</v>
      </c>
      <c r="L274" s="179"/>
      <c r="M274" s="179"/>
      <c r="N274" s="179"/>
      <c r="O274" s="179"/>
      <c r="P274" s="179"/>
      <c r="Q274" s="179"/>
      <c r="R274" s="182"/>
      <c r="T274" s="183"/>
      <c r="U274" s="179"/>
      <c r="V274" s="179"/>
      <c r="W274" s="179"/>
      <c r="X274" s="179"/>
      <c r="Y274" s="179"/>
      <c r="Z274" s="179"/>
      <c r="AA274" s="184"/>
      <c r="AT274" s="185" t="s">
        <v>202</v>
      </c>
      <c r="AU274" s="185" t="s">
        <v>105</v>
      </c>
      <c r="AV274" s="11" t="s">
        <v>22</v>
      </c>
      <c r="AW274" s="11" t="s">
        <v>35</v>
      </c>
      <c r="AX274" s="11" t="s">
        <v>78</v>
      </c>
      <c r="AY274" s="185" t="s">
        <v>143</v>
      </c>
    </row>
    <row r="275" spans="2:51" s="11" customFormat="1" ht="22.5" customHeight="1">
      <c r="B275" s="178"/>
      <c r="C275" s="179"/>
      <c r="D275" s="179"/>
      <c r="E275" s="180" t="s">
        <v>3</v>
      </c>
      <c r="F275" s="285" t="s">
        <v>501</v>
      </c>
      <c r="G275" s="277"/>
      <c r="H275" s="277"/>
      <c r="I275" s="277"/>
      <c r="J275" s="179"/>
      <c r="K275" s="181" t="s">
        <v>3</v>
      </c>
      <c r="L275" s="179"/>
      <c r="M275" s="179"/>
      <c r="N275" s="179"/>
      <c r="O275" s="179"/>
      <c r="P275" s="179"/>
      <c r="Q275" s="179"/>
      <c r="R275" s="182"/>
      <c r="T275" s="183"/>
      <c r="U275" s="179"/>
      <c r="V275" s="179"/>
      <c r="W275" s="179"/>
      <c r="X275" s="179"/>
      <c r="Y275" s="179"/>
      <c r="Z275" s="179"/>
      <c r="AA275" s="184"/>
      <c r="AT275" s="185" t="s">
        <v>202</v>
      </c>
      <c r="AU275" s="185" t="s">
        <v>105</v>
      </c>
      <c r="AV275" s="11" t="s">
        <v>22</v>
      </c>
      <c r="AW275" s="11" t="s">
        <v>35</v>
      </c>
      <c r="AX275" s="11" t="s">
        <v>78</v>
      </c>
      <c r="AY275" s="185" t="s">
        <v>143</v>
      </c>
    </row>
    <row r="276" spans="2:51" s="10" customFormat="1" ht="22.5" customHeight="1">
      <c r="B276" s="170"/>
      <c r="C276" s="171"/>
      <c r="D276" s="171"/>
      <c r="E276" s="172" t="s">
        <v>3</v>
      </c>
      <c r="F276" s="278" t="s">
        <v>502</v>
      </c>
      <c r="G276" s="275"/>
      <c r="H276" s="275"/>
      <c r="I276" s="275"/>
      <c r="J276" s="171"/>
      <c r="K276" s="173">
        <v>241.2</v>
      </c>
      <c r="L276" s="171"/>
      <c r="M276" s="171"/>
      <c r="N276" s="171"/>
      <c r="O276" s="171"/>
      <c r="P276" s="171"/>
      <c r="Q276" s="171"/>
      <c r="R276" s="174"/>
      <c r="T276" s="175"/>
      <c r="U276" s="171"/>
      <c r="V276" s="171"/>
      <c r="W276" s="171"/>
      <c r="X276" s="171"/>
      <c r="Y276" s="171"/>
      <c r="Z276" s="171"/>
      <c r="AA276" s="176"/>
      <c r="AT276" s="177" t="s">
        <v>202</v>
      </c>
      <c r="AU276" s="177" t="s">
        <v>105</v>
      </c>
      <c r="AV276" s="10" t="s">
        <v>105</v>
      </c>
      <c r="AW276" s="10" t="s">
        <v>35</v>
      </c>
      <c r="AX276" s="10" t="s">
        <v>78</v>
      </c>
      <c r="AY276" s="177" t="s">
        <v>143</v>
      </c>
    </row>
    <row r="277" spans="2:51" s="11" customFormat="1" ht="22.5" customHeight="1">
      <c r="B277" s="178"/>
      <c r="C277" s="179"/>
      <c r="D277" s="179"/>
      <c r="E277" s="180" t="s">
        <v>3</v>
      </c>
      <c r="F277" s="285" t="s">
        <v>503</v>
      </c>
      <c r="G277" s="277"/>
      <c r="H277" s="277"/>
      <c r="I277" s="277"/>
      <c r="J277" s="179"/>
      <c r="K277" s="181" t="s">
        <v>3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202</v>
      </c>
      <c r="AU277" s="185" t="s">
        <v>105</v>
      </c>
      <c r="AV277" s="11" t="s">
        <v>22</v>
      </c>
      <c r="AW277" s="11" t="s">
        <v>35</v>
      </c>
      <c r="AX277" s="11" t="s">
        <v>78</v>
      </c>
      <c r="AY277" s="185" t="s">
        <v>143</v>
      </c>
    </row>
    <row r="278" spans="2:51" s="10" customFormat="1" ht="22.5" customHeight="1">
      <c r="B278" s="170"/>
      <c r="C278" s="171"/>
      <c r="D278" s="171"/>
      <c r="E278" s="172" t="s">
        <v>3</v>
      </c>
      <c r="F278" s="278" t="s">
        <v>504</v>
      </c>
      <c r="G278" s="275"/>
      <c r="H278" s="275"/>
      <c r="I278" s="275"/>
      <c r="J278" s="171"/>
      <c r="K278" s="173">
        <v>223.244</v>
      </c>
      <c r="L278" s="171"/>
      <c r="M278" s="171"/>
      <c r="N278" s="171"/>
      <c r="O278" s="171"/>
      <c r="P278" s="171"/>
      <c r="Q278" s="171"/>
      <c r="R278" s="174"/>
      <c r="T278" s="175"/>
      <c r="U278" s="171"/>
      <c r="V278" s="171"/>
      <c r="W278" s="171"/>
      <c r="X278" s="171"/>
      <c r="Y278" s="171"/>
      <c r="Z278" s="171"/>
      <c r="AA278" s="176"/>
      <c r="AT278" s="177" t="s">
        <v>202</v>
      </c>
      <c r="AU278" s="177" t="s">
        <v>105</v>
      </c>
      <c r="AV278" s="10" t="s">
        <v>105</v>
      </c>
      <c r="AW278" s="10" t="s">
        <v>35</v>
      </c>
      <c r="AX278" s="10" t="s">
        <v>78</v>
      </c>
      <c r="AY278" s="177" t="s">
        <v>143</v>
      </c>
    </row>
    <row r="279" spans="2:51" s="11" customFormat="1" ht="22.5" customHeight="1">
      <c r="B279" s="178"/>
      <c r="C279" s="179"/>
      <c r="D279" s="179"/>
      <c r="E279" s="180" t="s">
        <v>3</v>
      </c>
      <c r="F279" s="285" t="s">
        <v>505</v>
      </c>
      <c r="G279" s="277"/>
      <c r="H279" s="277"/>
      <c r="I279" s="277"/>
      <c r="J279" s="179"/>
      <c r="K279" s="181" t="s">
        <v>3</v>
      </c>
      <c r="L279" s="179"/>
      <c r="M279" s="179"/>
      <c r="N279" s="179"/>
      <c r="O279" s="179"/>
      <c r="P279" s="179"/>
      <c r="Q279" s="179"/>
      <c r="R279" s="182"/>
      <c r="T279" s="183"/>
      <c r="U279" s="179"/>
      <c r="V279" s="179"/>
      <c r="W279" s="179"/>
      <c r="X279" s="179"/>
      <c r="Y279" s="179"/>
      <c r="Z279" s="179"/>
      <c r="AA279" s="184"/>
      <c r="AT279" s="185" t="s">
        <v>202</v>
      </c>
      <c r="AU279" s="185" t="s">
        <v>105</v>
      </c>
      <c r="AV279" s="11" t="s">
        <v>22</v>
      </c>
      <c r="AW279" s="11" t="s">
        <v>35</v>
      </c>
      <c r="AX279" s="11" t="s">
        <v>78</v>
      </c>
      <c r="AY279" s="185" t="s">
        <v>143</v>
      </c>
    </row>
    <row r="280" spans="2:51" s="10" customFormat="1" ht="22.5" customHeight="1">
      <c r="B280" s="170"/>
      <c r="C280" s="171"/>
      <c r="D280" s="171"/>
      <c r="E280" s="172" t="s">
        <v>3</v>
      </c>
      <c r="F280" s="278" t="s">
        <v>506</v>
      </c>
      <c r="G280" s="275"/>
      <c r="H280" s="275"/>
      <c r="I280" s="275"/>
      <c r="J280" s="171"/>
      <c r="K280" s="173">
        <v>2197.65</v>
      </c>
      <c r="L280" s="171"/>
      <c r="M280" s="171"/>
      <c r="N280" s="171"/>
      <c r="O280" s="171"/>
      <c r="P280" s="171"/>
      <c r="Q280" s="171"/>
      <c r="R280" s="174"/>
      <c r="T280" s="175"/>
      <c r="U280" s="171"/>
      <c r="V280" s="171"/>
      <c r="W280" s="171"/>
      <c r="X280" s="171"/>
      <c r="Y280" s="171"/>
      <c r="Z280" s="171"/>
      <c r="AA280" s="176"/>
      <c r="AT280" s="177" t="s">
        <v>202</v>
      </c>
      <c r="AU280" s="177" t="s">
        <v>105</v>
      </c>
      <c r="AV280" s="10" t="s">
        <v>105</v>
      </c>
      <c r="AW280" s="10" t="s">
        <v>35</v>
      </c>
      <c r="AX280" s="10" t="s">
        <v>78</v>
      </c>
      <c r="AY280" s="177" t="s">
        <v>143</v>
      </c>
    </row>
    <row r="281" spans="2:51" s="12" customFormat="1" ht="22.5" customHeight="1">
      <c r="B281" s="186"/>
      <c r="C281" s="187"/>
      <c r="D281" s="187"/>
      <c r="E281" s="188" t="s">
        <v>3</v>
      </c>
      <c r="F281" s="279" t="s">
        <v>219</v>
      </c>
      <c r="G281" s="280"/>
      <c r="H281" s="280"/>
      <c r="I281" s="280"/>
      <c r="J281" s="187"/>
      <c r="K281" s="189">
        <v>2662.094</v>
      </c>
      <c r="L281" s="187"/>
      <c r="M281" s="187"/>
      <c r="N281" s="187"/>
      <c r="O281" s="187"/>
      <c r="P281" s="187"/>
      <c r="Q281" s="187"/>
      <c r="R281" s="190"/>
      <c r="T281" s="191"/>
      <c r="U281" s="187"/>
      <c r="V281" s="187"/>
      <c r="W281" s="187"/>
      <c r="X281" s="187"/>
      <c r="Y281" s="187"/>
      <c r="Z281" s="187"/>
      <c r="AA281" s="192"/>
      <c r="AT281" s="193" t="s">
        <v>202</v>
      </c>
      <c r="AU281" s="193" t="s">
        <v>105</v>
      </c>
      <c r="AV281" s="12" t="s">
        <v>148</v>
      </c>
      <c r="AW281" s="12" t="s">
        <v>35</v>
      </c>
      <c r="AX281" s="12" t="s">
        <v>22</v>
      </c>
      <c r="AY281" s="193" t="s">
        <v>143</v>
      </c>
    </row>
    <row r="282" spans="2:65" s="1" customFormat="1" ht="22.5" customHeight="1">
      <c r="B282" s="129"/>
      <c r="C282" s="194" t="s">
        <v>507</v>
      </c>
      <c r="D282" s="194" t="s">
        <v>298</v>
      </c>
      <c r="E282" s="195" t="s">
        <v>508</v>
      </c>
      <c r="F282" s="281" t="s">
        <v>509</v>
      </c>
      <c r="G282" s="282"/>
      <c r="H282" s="282"/>
      <c r="I282" s="282"/>
      <c r="J282" s="196" t="s">
        <v>301</v>
      </c>
      <c r="K282" s="197">
        <v>2.66</v>
      </c>
      <c r="L282" s="283">
        <v>0</v>
      </c>
      <c r="M282" s="282"/>
      <c r="N282" s="284">
        <f>ROUND(L282*K282,2)</f>
        <v>0</v>
      </c>
      <c r="O282" s="260"/>
      <c r="P282" s="260"/>
      <c r="Q282" s="260"/>
      <c r="R282" s="131"/>
      <c r="T282" s="162" t="s">
        <v>3</v>
      </c>
      <c r="U282" s="42" t="s">
        <v>43</v>
      </c>
      <c r="V282" s="34"/>
      <c r="W282" s="163">
        <f>V282*K282</f>
        <v>0</v>
      </c>
      <c r="X282" s="163">
        <v>1</v>
      </c>
      <c r="Y282" s="163">
        <f>X282*K282</f>
        <v>2.66</v>
      </c>
      <c r="Z282" s="163">
        <v>0</v>
      </c>
      <c r="AA282" s="164">
        <f>Z282*K282</f>
        <v>0</v>
      </c>
      <c r="AR282" s="16" t="s">
        <v>351</v>
      </c>
      <c r="AT282" s="16" t="s">
        <v>298</v>
      </c>
      <c r="AU282" s="16" t="s">
        <v>105</v>
      </c>
      <c r="AY282" s="16" t="s">
        <v>143</v>
      </c>
      <c r="BE282" s="104">
        <f>IF(U282="základní",N282,0)</f>
        <v>0</v>
      </c>
      <c r="BF282" s="104">
        <f>IF(U282="snížená",N282,0)</f>
        <v>0</v>
      </c>
      <c r="BG282" s="104">
        <f>IF(U282="zákl. přenesená",N282,0)</f>
        <v>0</v>
      </c>
      <c r="BH282" s="104">
        <f>IF(U282="sníž. přenesená",N282,0)</f>
        <v>0</v>
      </c>
      <c r="BI282" s="104">
        <f>IF(U282="nulová",N282,0)</f>
        <v>0</v>
      </c>
      <c r="BJ282" s="16" t="s">
        <v>22</v>
      </c>
      <c r="BK282" s="104">
        <f>ROUND(L282*K282,2)</f>
        <v>0</v>
      </c>
      <c r="BL282" s="16" t="s">
        <v>273</v>
      </c>
      <c r="BM282" s="16" t="s">
        <v>510</v>
      </c>
    </row>
    <row r="283" spans="2:51" s="10" customFormat="1" ht="22.5" customHeight="1">
      <c r="B283" s="170"/>
      <c r="C283" s="171"/>
      <c r="D283" s="171"/>
      <c r="E283" s="172" t="s">
        <v>3</v>
      </c>
      <c r="F283" s="274" t="s">
        <v>511</v>
      </c>
      <c r="G283" s="275"/>
      <c r="H283" s="275"/>
      <c r="I283" s="275"/>
      <c r="J283" s="171"/>
      <c r="K283" s="173">
        <v>2.66</v>
      </c>
      <c r="L283" s="171"/>
      <c r="M283" s="171"/>
      <c r="N283" s="171"/>
      <c r="O283" s="171"/>
      <c r="P283" s="171"/>
      <c r="Q283" s="171"/>
      <c r="R283" s="174"/>
      <c r="T283" s="175"/>
      <c r="U283" s="171"/>
      <c r="V283" s="171"/>
      <c r="W283" s="171"/>
      <c r="X283" s="171"/>
      <c r="Y283" s="171"/>
      <c r="Z283" s="171"/>
      <c r="AA283" s="176"/>
      <c r="AT283" s="177" t="s">
        <v>202</v>
      </c>
      <c r="AU283" s="177" t="s">
        <v>105</v>
      </c>
      <c r="AV283" s="10" t="s">
        <v>105</v>
      </c>
      <c r="AW283" s="10" t="s">
        <v>35</v>
      </c>
      <c r="AX283" s="10" t="s">
        <v>22</v>
      </c>
      <c r="AY283" s="177" t="s">
        <v>143</v>
      </c>
    </row>
    <row r="284" spans="2:65" s="1" customFormat="1" ht="44.25" customHeight="1">
      <c r="B284" s="129"/>
      <c r="C284" s="158" t="s">
        <v>512</v>
      </c>
      <c r="D284" s="158" t="s">
        <v>144</v>
      </c>
      <c r="E284" s="159" t="s">
        <v>513</v>
      </c>
      <c r="F284" s="259" t="s">
        <v>514</v>
      </c>
      <c r="G284" s="260"/>
      <c r="H284" s="260"/>
      <c r="I284" s="260"/>
      <c r="J284" s="160" t="s">
        <v>498</v>
      </c>
      <c r="K284" s="161">
        <v>2662.094</v>
      </c>
      <c r="L284" s="261">
        <v>0</v>
      </c>
      <c r="M284" s="260"/>
      <c r="N284" s="262">
        <f>ROUND(L284*K284,2)</f>
        <v>0</v>
      </c>
      <c r="O284" s="260"/>
      <c r="P284" s="260"/>
      <c r="Q284" s="260"/>
      <c r="R284" s="131"/>
      <c r="T284" s="162" t="s">
        <v>3</v>
      </c>
      <c r="U284" s="42" t="s">
        <v>43</v>
      </c>
      <c r="V284" s="34"/>
      <c r="W284" s="163">
        <f>V284*K284</f>
        <v>0</v>
      </c>
      <c r="X284" s="163">
        <v>0</v>
      </c>
      <c r="Y284" s="163">
        <f>X284*K284</f>
        <v>0</v>
      </c>
      <c r="Z284" s="163">
        <v>0.001</v>
      </c>
      <c r="AA284" s="164">
        <f>Z284*K284</f>
        <v>2.662094</v>
      </c>
      <c r="AR284" s="16" t="s">
        <v>273</v>
      </c>
      <c r="AT284" s="16" t="s">
        <v>144</v>
      </c>
      <c r="AU284" s="16" t="s">
        <v>105</v>
      </c>
      <c r="AY284" s="16" t="s">
        <v>143</v>
      </c>
      <c r="BE284" s="104">
        <f>IF(U284="základní",N284,0)</f>
        <v>0</v>
      </c>
      <c r="BF284" s="104">
        <f>IF(U284="snížená",N284,0)</f>
        <v>0</v>
      </c>
      <c r="BG284" s="104">
        <f>IF(U284="zákl. přenesená",N284,0)</f>
        <v>0</v>
      </c>
      <c r="BH284" s="104">
        <f>IF(U284="sníž. přenesená",N284,0)</f>
        <v>0</v>
      </c>
      <c r="BI284" s="104">
        <f>IF(U284="nulová",N284,0)</f>
        <v>0</v>
      </c>
      <c r="BJ284" s="16" t="s">
        <v>22</v>
      </c>
      <c r="BK284" s="104">
        <f>ROUND(L284*K284,2)</f>
        <v>0</v>
      </c>
      <c r="BL284" s="16" t="s">
        <v>273</v>
      </c>
      <c r="BM284" s="16" t="s">
        <v>515</v>
      </c>
    </row>
    <row r="285" spans="2:65" s="1" customFormat="1" ht="31.5" customHeight="1">
      <c r="B285" s="129"/>
      <c r="C285" s="158" t="s">
        <v>516</v>
      </c>
      <c r="D285" s="158" t="s">
        <v>144</v>
      </c>
      <c r="E285" s="159" t="s">
        <v>517</v>
      </c>
      <c r="F285" s="259" t="s">
        <v>518</v>
      </c>
      <c r="G285" s="260"/>
      <c r="H285" s="260"/>
      <c r="I285" s="260"/>
      <c r="J285" s="160" t="s">
        <v>301</v>
      </c>
      <c r="K285" s="161">
        <v>2.846</v>
      </c>
      <c r="L285" s="261">
        <v>0</v>
      </c>
      <c r="M285" s="260"/>
      <c r="N285" s="262">
        <f>ROUND(L285*K285,2)</f>
        <v>0</v>
      </c>
      <c r="O285" s="260"/>
      <c r="P285" s="260"/>
      <c r="Q285" s="260"/>
      <c r="R285" s="131"/>
      <c r="T285" s="162" t="s">
        <v>3</v>
      </c>
      <c r="U285" s="42" t="s">
        <v>43</v>
      </c>
      <c r="V285" s="34"/>
      <c r="W285" s="163">
        <f>V285*K285</f>
        <v>0</v>
      </c>
      <c r="X285" s="163">
        <v>0</v>
      </c>
      <c r="Y285" s="163">
        <f>X285*K285</f>
        <v>0</v>
      </c>
      <c r="Z285" s="163">
        <v>0</v>
      </c>
      <c r="AA285" s="164">
        <f>Z285*K285</f>
        <v>0</v>
      </c>
      <c r="AR285" s="16" t="s">
        <v>273</v>
      </c>
      <c r="AT285" s="16" t="s">
        <v>144</v>
      </c>
      <c r="AU285" s="16" t="s">
        <v>105</v>
      </c>
      <c r="AY285" s="16" t="s">
        <v>143</v>
      </c>
      <c r="BE285" s="104">
        <f>IF(U285="základní",N285,0)</f>
        <v>0</v>
      </c>
      <c r="BF285" s="104">
        <f>IF(U285="snížená",N285,0)</f>
        <v>0</v>
      </c>
      <c r="BG285" s="104">
        <f>IF(U285="zákl. přenesená",N285,0)</f>
        <v>0</v>
      </c>
      <c r="BH285" s="104">
        <f>IF(U285="sníž. přenesená",N285,0)</f>
        <v>0</v>
      </c>
      <c r="BI285" s="104">
        <f>IF(U285="nulová",N285,0)</f>
        <v>0</v>
      </c>
      <c r="BJ285" s="16" t="s">
        <v>22</v>
      </c>
      <c r="BK285" s="104">
        <f>ROUND(L285*K285,2)</f>
        <v>0</v>
      </c>
      <c r="BL285" s="16" t="s">
        <v>273</v>
      </c>
      <c r="BM285" s="16" t="s">
        <v>519</v>
      </c>
    </row>
    <row r="286" spans="2:63" s="9" customFormat="1" ht="37.35" customHeight="1">
      <c r="B286" s="147"/>
      <c r="C286" s="148"/>
      <c r="D286" s="149" t="s">
        <v>193</v>
      </c>
      <c r="E286" s="149"/>
      <c r="F286" s="149"/>
      <c r="G286" s="149"/>
      <c r="H286" s="149"/>
      <c r="I286" s="149"/>
      <c r="J286" s="149"/>
      <c r="K286" s="149"/>
      <c r="L286" s="149"/>
      <c r="M286" s="149"/>
      <c r="N286" s="288">
        <f>BK286</f>
        <v>0</v>
      </c>
      <c r="O286" s="289"/>
      <c r="P286" s="289"/>
      <c r="Q286" s="289"/>
      <c r="R286" s="150"/>
      <c r="T286" s="151"/>
      <c r="U286" s="148"/>
      <c r="V286" s="148"/>
      <c r="W286" s="152">
        <f>W287</f>
        <v>0</v>
      </c>
      <c r="X286" s="148"/>
      <c r="Y286" s="152">
        <f>Y287</f>
        <v>0</v>
      </c>
      <c r="Z286" s="148"/>
      <c r="AA286" s="153">
        <f>AA287</f>
        <v>0</v>
      </c>
      <c r="AR286" s="154" t="s">
        <v>153</v>
      </c>
      <c r="AT286" s="155" t="s">
        <v>77</v>
      </c>
      <c r="AU286" s="155" t="s">
        <v>78</v>
      </c>
      <c r="AY286" s="154" t="s">
        <v>143</v>
      </c>
      <c r="BK286" s="156">
        <f>BK287</f>
        <v>0</v>
      </c>
    </row>
    <row r="287" spans="2:63" s="9" customFormat="1" ht="19.95" customHeight="1">
      <c r="B287" s="147"/>
      <c r="C287" s="148"/>
      <c r="D287" s="157" t="s">
        <v>194</v>
      </c>
      <c r="E287" s="157"/>
      <c r="F287" s="157"/>
      <c r="G287" s="157"/>
      <c r="H287" s="157"/>
      <c r="I287" s="157"/>
      <c r="J287" s="157"/>
      <c r="K287" s="157"/>
      <c r="L287" s="157"/>
      <c r="M287" s="157"/>
      <c r="N287" s="270">
        <f>BK287</f>
        <v>0</v>
      </c>
      <c r="O287" s="271"/>
      <c r="P287" s="271"/>
      <c r="Q287" s="271"/>
      <c r="R287" s="150"/>
      <c r="T287" s="151"/>
      <c r="U287" s="148"/>
      <c r="V287" s="148"/>
      <c r="W287" s="152">
        <f>SUM(W288:W290)</f>
        <v>0</v>
      </c>
      <c r="X287" s="148"/>
      <c r="Y287" s="152">
        <f>SUM(Y288:Y290)</f>
        <v>0</v>
      </c>
      <c r="Z287" s="148"/>
      <c r="AA287" s="153">
        <f>SUM(AA288:AA290)</f>
        <v>0</v>
      </c>
      <c r="AR287" s="154" t="s">
        <v>153</v>
      </c>
      <c r="AT287" s="155" t="s">
        <v>77</v>
      </c>
      <c r="AU287" s="155" t="s">
        <v>22</v>
      </c>
      <c r="AY287" s="154" t="s">
        <v>143</v>
      </c>
      <c r="BK287" s="156">
        <f>SUM(BK288:BK290)</f>
        <v>0</v>
      </c>
    </row>
    <row r="288" spans="2:65" s="1" customFormat="1" ht="31.5" customHeight="1">
      <c r="B288" s="129"/>
      <c r="C288" s="158" t="s">
        <v>520</v>
      </c>
      <c r="D288" s="158" t="s">
        <v>144</v>
      </c>
      <c r="E288" s="159" t="s">
        <v>521</v>
      </c>
      <c r="F288" s="259" t="s">
        <v>522</v>
      </c>
      <c r="G288" s="260"/>
      <c r="H288" s="260"/>
      <c r="I288" s="260"/>
      <c r="J288" s="160" t="s">
        <v>523</v>
      </c>
      <c r="K288" s="161">
        <v>30</v>
      </c>
      <c r="L288" s="261">
        <v>0</v>
      </c>
      <c r="M288" s="260"/>
      <c r="N288" s="262">
        <f>ROUND(L288*K288,2)</f>
        <v>0</v>
      </c>
      <c r="O288" s="260"/>
      <c r="P288" s="260"/>
      <c r="Q288" s="260"/>
      <c r="R288" s="131"/>
      <c r="T288" s="162" t="s">
        <v>3</v>
      </c>
      <c r="U288" s="42" t="s">
        <v>43</v>
      </c>
      <c r="V288" s="34"/>
      <c r="W288" s="163">
        <f>V288*K288</f>
        <v>0</v>
      </c>
      <c r="X288" s="163">
        <v>0</v>
      </c>
      <c r="Y288" s="163">
        <f>X288*K288</f>
        <v>0</v>
      </c>
      <c r="Z288" s="163">
        <v>0</v>
      </c>
      <c r="AA288" s="164">
        <f>Z288*K288</f>
        <v>0</v>
      </c>
      <c r="AR288" s="16" t="s">
        <v>516</v>
      </c>
      <c r="AT288" s="16" t="s">
        <v>144</v>
      </c>
      <c r="AU288" s="16" t="s">
        <v>105</v>
      </c>
      <c r="AY288" s="16" t="s">
        <v>143</v>
      </c>
      <c r="BE288" s="104">
        <f>IF(U288="základní",N288,0)</f>
        <v>0</v>
      </c>
      <c r="BF288" s="104">
        <f>IF(U288="snížená",N288,0)</f>
        <v>0</v>
      </c>
      <c r="BG288" s="104">
        <f>IF(U288="zákl. přenesená",N288,0)</f>
        <v>0</v>
      </c>
      <c r="BH288" s="104">
        <f>IF(U288="sníž. přenesená",N288,0)</f>
        <v>0</v>
      </c>
      <c r="BI288" s="104">
        <f>IF(U288="nulová",N288,0)</f>
        <v>0</v>
      </c>
      <c r="BJ288" s="16" t="s">
        <v>22</v>
      </c>
      <c r="BK288" s="104">
        <f>ROUND(L288*K288,2)</f>
        <v>0</v>
      </c>
      <c r="BL288" s="16" t="s">
        <v>516</v>
      </c>
      <c r="BM288" s="16" t="s">
        <v>524</v>
      </c>
    </row>
    <row r="289" spans="2:51" s="11" customFormat="1" ht="22.5" customHeight="1">
      <c r="B289" s="178"/>
      <c r="C289" s="179"/>
      <c r="D289" s="179"/>
      <c r="E289" s="180" t="s">
        <v>3</v>
      </c>
      <c r="F289" s="276" t="s">
        <v>525</v>
      </c>
      <c r="G289" s="277"/>
      <c r="H289" s="277"/>
      <c r="I289" s="277"/>
      <c r="J289" s="179"/>
      <c r="K289" s="181" t="s">
        <v>3</v>
      </c>
      <c r="L289" s="179"/>
      <c r="M289" s="179"/>
      <c r="N289" s="179"/>
      <c r="O289" s="179"/>
      <c r="P289" s="179"/>
      <c r="Q289" s="179"/>
      <c r="R289" s="182"/>
      <c r="T289" s="183"/>
      <c r="U289" s="179"/>
      <c r="V289" s="179"/>
      <c r="W289" s="179"/>
      <c r="X289" s="179"/>
      <c r="Y289" s="179"/>
      <c r="Z289" s="179"/>
      <c r="AA289" s="184"/>
      <c r="AT289" s="185" t="s">
        <v>202</v>
      </c>
      <c r="AU289" s="185" t="s">
        <v>105</v>
      </c>
      <c r="AV289" s="11" t="s">
        <v>22</v>
      </c>
      <c r="AW289" s="11" t="s">
        <v>35</v>
      </c>
      <c r="AX289" s="11" t="s">
        <v>78</v>
      </c>
      <c r="AY289" s="185" t="s">
        <v>143</v>
      </c>
    </row>
    <row r="290" spans="2:51" s="10" customFormat="1" ht="22.5" customHeight="1">
      <c r="B290" s="170"/>
      <c r="C290" s="171"/>
      <c r="D290" s="171"/>
      <c r="E290" s="172" t="s">
        <v>3</v>
      </c>
      <c r="F290" s="278" t="s">
        <v>526</v>
      </c>
      <c r="G290" s="275"/>
      <c r="H290" s="275"/>
      <c r="I290" s="275"/>
      <c r="J290" s="171"/>
      <c r="K290" s="173">
        <v>30</v>
      </c>
      <c r="L290" s="171"/>
      <c r="M290" s="171"/>
      <c r="N290" s="171"/>
      <c r="O290" s="171"/>
      <c r="P290" s="171"/>
      <c r="Q290" s="171"/>
      <c r="R290" s="174"/>
      <c r="T290" s="175"/>
      <c r="U290" s="171"/>
      <c r="V290" s="171"/>
      <c r="W290" s="171"/>
      <c r="X290" s="171"/>
      <c r="Y290" s="171"/>
      <c r="Z290" s="171"/>
      <c r="AA290" s="176"/>
      <c r="AT290" s="177" t="s">
        <v>202</v>
      </c>
      <c r="AU290" s="177" t="s">
        <v>105</v>
      </c>
      <c r="AV290" s="10" t="s">
        <v>105</v>
      </c>
      <c r="AW290" s="10" t="s">
        <v>35</v>
      </c>
      <c r="AX290" s="10" t="s">
        <v>22</v>
      </c>
      <c r="AY290" s="177" t="s">
        <v>143</v>
      </c>
    </row>
    <row r="291" spans="2:63" s="1" customFormat="1" ht="49.95" customHeight="1">
      <c r="B291" s="33"/>
      <c r="C291" s="34"/>
      <c r="D291" s="149" t="s">
        <v>181</v>
      </c>
      <c r="E291" s="34"/>
      <c r="F291" s="34"/>
      <c r="G291" s="34"/>
      <c r="H291" s="34"/>
      <c r="I291" s="34"/>
      <c r="J291" s="34"/>
      <c r="K291" s="34"/>
      <c r="L291" s="34"/>
      <c r="M291" s="34"/>
      <c r="N291" s="272">
        <f aca="true" t="shared" si="5" ref="N291:N296">BK291</f>
        <v>0</v>
      </c>
      <c r="O291" s="273"/>
      <c r="P291" s="273"/>
      <c r="Q291" s="273"/>
      <c r="R291" s="35"/>
      <c r="T291" s="72"/>
      <c r="U291" s="34"/>
      <c r="V291" s="34"/>
      <c r="W291" s="34"/>
      <c r="X291" s="34"/>
      <c r="Y291" s="34"/>
      <c r="Z291" s="34"/>
      <c r="AA291" s="73"/>
      <c r="AT291" s="16" t="s">
        <v>77</v>
      </c>
      <c r="AU291" s="16" t="s">
        <v>78</v>
      </c>
      <c r="AY291" s="16" t="s">
        <v>182</v>
      </c>
      <c r="BK291" s="104">
        <f>SUM(BK292:BK296)</f>
        <v>0</v>
      </c>
    </row>
    <row r="292" spans="2:63" s="1" customFormat="1" ht="22.35" customHeight="1">
      <c r="B292" s="33"/>
      <c r="C292" s="165" t="s">
        <v>3</v>
      </c>
      <c r="D292" s="165" t="s">
        <v>144</v>
      </c>
      <c r="E292" s="166" t="s">
        <v>3</v>
      </c>
      <c r="F292" s="264" t="s">
        <v>3</v>
      </c>
      <c r="G292" s="265"/>
      <c r="H292" s="265"/>
      <c r="I292" s="265"/>
      <c r="J292" s="167" t="s">
        <v>3</v>
      </c>
      <c r="K292" s="168"/>
      <c r="L292" s="261"/>
      <c r="M292" s="266"/>
      <c r="N292" s="267">
        <f t="shared" si="5"/>
        <v>0</v>
      </c>
      <c r="O292" s="266"/>
      <c r="P292" s="266"/>
      <c r="Q292" s="266"/>
      <c r="R292" s="35"/>
      <c r="T292" s="162" t="s">
        <v>3</v>
      </c>
      <c r="U292" s="169" t="s">
        <v>43</v>
      </c>
      <c r="V292" s="34"/>
      <c r="W292" s="34"/>
      <c r="X292" s="34"/>
      <c r="Y292" s="34"/>
      <c r="Z292" s="34"/>
      <c r="AA292" s="73"/>
      <c r="AT292" s="16" t="s">
        <v>182</v>
      </c>
      <c r="AU292" s="16" t="s">
        <v>22</v>
      </c>
      <c r="AY292" s="16" t="s">
        <v>182</v>
      </c>
      <c r="BE292" s="104">
        <f>IF(U292="základní",N292,0)</f>
        <v>0</v>
      </c>
      <c r="BF292" s="104">
        <f>IF(U292="snížená",N292,0)</f>
        <v>0</v>
      </c>
      <c r="BG292" s="104">
        <f>IF(U292="zákl. přenesená",N292,0)</f>
        <v>0</v>
      </c>
      <c r="BH292" s="104">
        <f>IF(U292="sníž. přenesená",N292,0)</f>
        <v>0</v>
      </c>
      <c r="BI292" s="104">
        <f>IF(U292="nulová",N292,0)</f>
        <v>0</v>
      </c>
      <c r="BJ292" s="16" t="s">
        <v>22</v>
      </c>
      <c r="BK292" s="104">
        <f>L292*K292</f>
        <v>0</v>
      </c>
    </row>
    <row r="293" spans="2:63" s="1" customFormat="1" ht="22.35" customHeight="1">
      <c r="B293" s="33"/>
      <c r="C293" s="165" t="s">
        <v>3</v>
      </c>
      <c r="D293" s="165" t="s">
        <v>144</v>
      </c>
      <c r="E293" s="166" t="s">
        <v>3</v>
      </c>
      <c r="F293" s="264" t="s">
        <v>3</v>
      </c>
      <c r="G293" s="265"/>
      <c r="H293" s="265"/>
      <c r="I293" s="265"/>
      <c r="J293" s="167" t="s">
        <v>3</v>
      </c>
      <c r="K293" s="168"/>
      <c r="L293" s="261"/>
      <c r="M293" s="266"/>
      <c r="N293" s="267">
        <f t="shared" si="5"/>
        <v>0</v>
      </c>
      <c r="O293" s="266"/>
      <c r="P293" s="266"/>
      <c r="Q293" s="266"/>
      <c r="R293" s="35"/>
      <c r="T293" s="162" t="s">
        <v>3</v>
      </c>
      <c r="U293" s="169" t="s">
        <v>43</v>
      </c>
      <c r="V293" s="34"/>
      <c r="W293" s="34"/>
      <c r="X293" s="34"/>
      <c r="Y293" s="34"/>
      <c r="Z293" s="34"/>
      <c r="AA293" s="73"/>
      <c r="AT293" s="16" t="s">
        <v>182</v>
      </c>
      <c r="AU293" s="16" t="s">
        <v>22</v>
      </c>
      <c r="AY293" s="16" t="s">
        <v>182</v>
      </c>
      <c r="BE293" s="104">
        <f>IF(U293="základní",N293,0)</f>
        <v>0</v>
      </c>
      <c r="BF293" s="104">
        <f>IF(U293="snížená",N293,0)</f>
        <v>0</v>
      </c>
      <c r="BG293" s="104">
        <f>IF(U293="zákl. přenesená",N293,0)</f>
        <v>0</v>
      </c>
      <c r="BH293" s="104">
        <f>IF(U293="sníž. přenesená",N293,0)</f>
        <v>0</v>
      </c>
      <c r="BI293" s="104">
        <f>IF(U293="nulová",N293,0)</f>
        <v>0</v>
      </c>
      <c r="BJ293" s="16" t="s">
        <v>22</v>
      </c>
      <c r="BK293" s="104">
        <f>L293*K293</f>
        <v>0</v>
      </c>
    </row>
    <row r="294" spans="2:63" s="1" customFormat="1" ht="22.35" customHeight="1">
      <c r="B294" s="33"/>
      <c r="C294" s="165" t="s">
        <v>3</v>
      </c>
      <c r="D294" s="165" t="s">
        <v>144</v>
      </c>
      <c r="E294" s="166" t="s">
        <v>3</v>
      </c>
      <c r="F294" s="264" t="s">
        <v>3</v>
      </c>
      <c r="G294" s="265"/>
      <c r="H294" s="265"/>
      <c r="I294" s="265"/>
      <c r="J294" s="167" t="s">
        <v>3</v>
      </c>
      <c r="K294" s="168"/>
      <c r="L294" s="261"/>
      <c r="M294" s="266"/>
      <c r="N294" s="267">
        <f t="shared" si="5"/>
        <v>0</v>
      </c>
      <c r="O294" s="266"/>
      <c r="P294" s="266"/>
      <c r="Q294" s="266"/>
      <c r="R294" s="35"/>
      <c r="T294" s="162" t="s">
        <v>3</v>
      </c>
      <c r="U294" s="169" t="s">
        <v>43</v>
      </c>
      <c r="V294" s="34"/>
      <c r="W294" s="34"/>
      <c r="X294" s="34"/>
      <c r="Y294" s="34"/>
      <c r="Z294" s="34"/>
      <c r="AA294" s="73"/>
      <c r="AT294" s="16" t="s">
        <v>182</v>
      </c>
      <c r="AU294" s="16" t="s">
        <v>22</v>
      </c>
      <c r="AY294" s="16" t="s">
        <v>182</v>
      </c>
      <c r="BE294" s="104">
        <f>IF(U294="základní",N294,0)</f>
        <v>0</v>
      </c>
      <c r="BF294" s="104">
        <f>IF(U294="snížená",N294,0)</f>
        <v>0</v>
      </c>
      <c r="BG294" s="104">
        <f>IF(U294="zákl. přenesená",N294,0)</f>
        <v>0</v>
      </c>
      <c r="BH294" s="104">
        <f>IF(U294="sníž. přenesená",N294,0)</f>
        <v>0</v>
      </c>
      <c r="BI294" s="104">
        <f>IF(U294="nulová",N294,0)</f>
        <v>0</v>
      </c>
      <c r="BJ294" s="16" t="s">
        <v>22</v>
      </c>
      <c r="BK294" s="104">
        <f>L294*K294</f>
        <v>0</v>
      </c>
    </row>
    <row r="295" spans="2:63" s="1" customFormat="1" ht="22.35" customHeight="1">
      <c r="B295" s="33"/>
      <c r="C295" s="165" t="s">
        <v>3</v>
      </c>
      <c r="D295" s="165" t="s">
        <v>144</v>
      </c>
      <c r="E295" s="166" t="s">
        <v>3</v>
      </c>
      <c r="F295" s="264" t="s">
        <v>3</v>
      </c>
      <c r="G295" s="265"/>
      <c r="H295" s="265"/>
      <c r="I295" s="265"/>
      <c r="J295" s="167" t="s">
        <v>3</v>
      </c>
      <c r="K295" s="168"/>
      <c r="L295" s="261"/>
      <c r="M295" s="266"/>
      <c r="N295" s="267">
        <f t="shared" si="5"/>
        <v>0</v>
      </c>
      <c r="O295" s="266"/>
      <c r="P295" s="266"/>
      <c r="Q295" s="266"/>
      <c r="R295" s="35"/>
      <c r="T295" s="162" t="s">
        <v>3</v>
      </c>
      <c r="U295" s="169" t="s">
        <v>43</v>
      </c>
      <c r="V295" s="34"/>
      <c r="W295" s="34"/>
      <c r="X295" s="34"/>
      <c r="Y295" s="34"/>
      <c r="Z295" s="34"/>
      <c r="AA295" s="73"/>
      <c r="AT295" s="16" t="s">
        <v>182</v>
      </c>
      <c r="AU295" s="16" t="s">
        <v>22</v>
      </c>
      <c r="AY295" s="16" t="s">
        <v>182</v>
      </c>
      <c r="BE295" s="104">
        <f>IF(U295="základní",N295,0)</f>
        <v>0</v>
      </c>
      <c r="BF295" s="104">
        <f>IF(U295="snížená",N295,0)</f>
        <v>0</v>
      </c>
      <c r="BG295" s="104">
        <f>IF(U295="zákl. přenesená",N295,0)</f>
        <v>0</v>
      </c>
      <c r="BH295" s="104">
        <f>IF(U295="sníž. přenesená",N295,0)</f>
        <v>0</v>
      </c>
      <c r="BI295" s="104">
        <f>IF(U295="nulová",N295,0)</f>
        <v>0</v>
      </c>
      <c r="BJ295" s="16" t="s">
        <v>22</v>
      </c>
      <c r="BK295" s="104">
        <f>L295*K295</f>
        <v>0</v>
      </c>
    </row>
    <row r="296" spans="2:63" s="1" customFormat="1" ht="22.35" customHeight="1">
      <c r="B296" s="33"/>
      <c r="C296" s="165" t="s">
        <v>3</v>
      </c>
      <c r="D296" s="165" t="s">
        <v>144</v>
      </c>
      <c r="E296" s="166" t="s">
        <v>3</v>
      </c>
      <c r="F296" s="264" t="s">
        <v>3</v>
      </c>
      <c r="G296" s="265"/>
      <c r="H296" s="265"/>
      <c r="I296" s="265"/>
      <c r="J296" s="167" t="s">
        <v>3</v>
      </c>
      <c r="K296" s="168"/>
      <c r="L296" s="261"/>
      <c r="M296" s="266"/>
      <c r="N296" s="267">
        <f t="shared" si="5"/>
        <v>0</v>
      </c>
      <c r="O296" s="266"/>
      <c r="P296" s="266"/>
      <c r="Q296" s="266"/>
      <c r="R296" s="35"/>
      <c r="T296" s="162" t="s">
        <v>3</v>
      </c>
      <c r="U296" s="169" t="s">
        <v>43</v>
      </c>
      <c r="V296" s="54"/>
      <c r="W296" s="54"/>
      <c r="X296" s="54"/>
      <c r="Y296" s="54"/>
      <c r="Z296" s="54"/>
      <c r="AA296" s="56"/>
      <c r="AT296" s="16" t="s">
        <v>182</v>
      </c>
      <c r="AU296" s="16" t="s">
        <v>22</v>
      </c>
      <c r="AY296" s="16" t="s">
        <v>182</v>
      </c>
      <c r="BE296" s="104">
        <f>IF(U296="základní",N296,0)</f>
        <v>0</v>
      </c>
      <c r="BF296" s="104">
        <f>IF(U296="snížená",N296,0)</f>
        <v>0</v>
      </c>
      <c r="BG296" s="104">
        <f>IF(U296="zákl. přenesená",N296,0)</f>
        <v>0</v>
      </c>
      <c r="BH296" s="104">
        <f>IF(U296="sníž. přenesená",N296,0)</f>
        <v>0</v>
      </c>
      <c r="BI296" s="104">
        <f>IF(U296="nulová",N296,0)</f>
        <v>0</v>
      </c>
      <c r="BJ296" s="16" t="s">
        <v>22</v>
      </c>
      <c r="BK296" s="104">
        <f>L296*K296</f>
        <v>0</v>
      </c>
    </row>
    <row r="297" spans="2:18" s="1" customFormat="1" ht="6.9" customHeight="1">
      <c r="B297" s="57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9"/>
    </row>
  </sheetData>
  <mergeCells count="384">
    <mergeCell ref="H1:K1"/>
    <mergeCell ref="S2:AC2"/>
    <mergeCell ref="F295:I295"/>
    <mergeCell ref="L295:M295"/>
    <mergeCell ref="N295:Q295"/>
    <mergeCell ref="F296:I296"/>
    <mergeCell ref="L296:M296"/>
    <mergeCell ref="N296:Q296"/>
    <mergeCell ref="N127:Q127"/>
    <mergeCell ref="N128:Q128"/>
    <mergeCell ref="N129:Q129"/>
    <mergeCell ref="N218:Q218"/>
    <mergeCell ref="N222:Q222"/>
    <mergeCell ref="N228:Q228"/>
    <mergeCell ref="N258:Q258"/>
    <mergeCell ref="N268:Q268"/>
    <mergeCell ref="N271:Q271"/>
    <mergeCell ref="N272:Q272"/>
    <mergeCell ref="N286:Q286"/>
    <mergeCell ref="N287:Q287"/>
    <mergeCell ref="N291:Q291"/>
    <mergeCell ref="F289:I289"/>
    <mergeCell ref="F290:I290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4:I284"/>
    <mergeCell ref="L284:M284"/>
    <mergeCell ref="N284:Q284"/>
    <mergeCell ref="F285:I285"/>
    <mergeCell ref="L285:M285"/>
    <mergeCell ref="N285:Q285"/>
    <mergeCell ref="F288:I288"/>
    <mergeCell ref="L288:M288"/>
    <mergeCell ref="N288:Q288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F283:I283"/>
    <mergeCell ref="F270:I270"/>
    <mergeCell ref="L270:M270"/>
    <mergeCell ref="N270:Q270"/>
    <mergeCell ref="F273:I273"/>
    <mergeCell ref="L273:M273"/>
    <mergeCell ref="N273:Q273"/>
    <mergeCell ref="F274:I274"/>
    <mergeCell ref="F275:I275"/>
    <mergeCell ref="F276:I276"/>
    <mergeCell ref="F266:I266"/>
    <mergeCell ref="L266:M266"/>
    <mergeCell ref="N266:Q266"/>
    <mergeCell ref="F267:I267"/>
    <mergeCell ref="L267:M267"/>
    <mergeCell ref="N267:Q267"/>
    <mergeCell ref="F269:I269"/>
    <mergeCell ref="L269:M269"/>
    <mergeCell ref="N269:Q269"/>
    <mergeCell ref="F262:I262"/>
    <mergeCell ref="L262:M262"/>
    <mergeCell ref="N262:Q262"/>
    <mergeCell ref="F263:I263"/>
    <mergeCell ref="L263:M263"/>
    <mergeCell ref="N263:Q263"/>
    <mergeCell ref="F264:I264"/>
    <mergeCell ref="F265:I265"/>
    <mergeCell ref="L265:M265"/>
    <mergeCell ref="N265:Q265"/>
    <mergeCell ref="F257:I257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L246:M246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27:I227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20:I220"/>
    <mergeCell ref="F221:I221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14:I214"/>
    <mergeCell ref="F215:I215"/>
    <mergeCell ref="F216:I216"/>
    <mergeCell ref="F217:I217"/>
    <mergeCell ref="L217:M217"/>
    <mergeCell ref="N217:Q217"/>
    <mergeCell ref="F219:I219"/>
    <mergeCell ref="L219:M219"/>
    <mergeCell ref="N219:Q219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198:I198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79:I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L140:M140"/>
    <mergeCell ref="N140:Q14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292:D297">
      <formula1>"K,M"</formula1>
    </dataValidation>
    <dataValidation type="list" allowBlank="1" showInputMessage="1" showErrorMessage="1" error="Povoleny jsou hodnoty základní, snížená, zákl. přenesená, sníž. přenesená, nulová." sqref="U292:U29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97"/>
      <c r="B1" s="294"/>
      <c r="C1" s="294"/>
      <c r="D1" s="295" t="s">
        <v>1</v>
      </c>
      <c r="E1" s="294"/>
      <c r="F1" s="296" t="s">
        <v>1090</v>
      </c>
      <c r="G1" s="296"/>
      <c r="H1" s="298" t="s">
        <v>1091</v>
      </c>
      <c r="I1" s="298"/>
      <c r="J1" s="298"/>
      <c r="K1" s="298"/>
      <c r="L1" s="296" t="s">
        <v>1092</v>
      </c>
      <c r="M1" s="294"/>
      <c r="N1" s="294"/>
      <c r="O1" s="295" t="s">
        <v>104</v>
      </c>
      <c r="P1" s="294"/>
      <c r="Q1" s="294"/>
      <c r="R1" s="294"/>
      <c r="S1" s="296" t="s">
        <v>1093</v>
      </c>
      <c r="T1" s="296"/>
      <c r="U1" s="297"/>
      <c r="V1" s="2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198" t="s">
        <v>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39" t="s">
        <v>6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16" t="s">
        <v>91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105</v>
      </c>
    </row>
    <row r="4" spans="2:46" ht="36.9" customHeight="1">
      <c r="B4" s="20"/>
      <c r="C4" s="200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40" t="str">
        <f>'Rekapitulace stavby'!K6</f>
        <v>Most ev.č. 0267-1 Červený Újezd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1"/>
      <c r="R6" s="22"/>
    </row>
    <row r="7" spans="2:18" s="1" customFormat="1" ht="32.85" customHeight="1">
      <c r="B7" s="33"/>
      <c r="C7" s="34"/>
      <c r="D7" s="27" t="s">
        <v>107</v>
      </c>
      <c r="E7" s="34"/>
      <c r="F7" s="206" t="s">
        <v>527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3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3</v>
      </c>
      <c r="P8" s="34"/>
      <c r="Q8" s="34"/>
      <c r="R8" s="35"/>
    </row>
    <row r="9" spans="2:18" s="1" customFormat="1" ht="14.4" customHeight="1">
      <c r="B9" s="33"/>
      <c r="C9" s="34"/>
      <c r="D9" s="28" t="s">
        <v>23</v>
      </c>
      <c r="E9" s="34"/>
      <c r="F9" s="26" t="s">
        <v>24</v>
      </c>
      <c r="G9" s="34"/>
      <c r="H9" s="34"/>
      <c r="I9" s="34"/>
      <c r="J9" s="34"/>
      <c r="K9" s="34"/>
      <c r="L9" s="34"/>
      <c r="M9" s="28" t="s">
        <v>25</v>
      </c>
      <c r="N9" s="34"/>
      <c r="O9" s="241" t="str">
        <f>'Rekapitulace stavby'!AN8</f>
        <v>22.11.2016</v>
      </c>
      <c r="P9" s="219"/>
      <c r="Q9" s="34"/>
      <c r="R9" s="35"/>
    </row>
    <row r="10" spans="2:18" s="1" customFormat="1" ht="10.8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205" t="str">
        <f>IF('Rekapitulace stavby'!AN10="","",'Rekapitulace stavby'!AN10)</f>
        <v/>
      </c>
      <c r="P11" s="219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205" t="str">
        <f>IF('Rekapitulace stavby'!AN11="","",'Rekapitulace stavby'!AN11)</f>
        <v/>
      </c>
      <c r="P12" s="219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42" t="str">
        <f>IF('Rekapitulace stavby'!AN13="","",'Rekapitulace stavby'!AN13)</f>
        <v>Vyplň údaj</v>
      </c>
      <c r="P14" s="219"/>
      <c r="Q14" s="34"/>
      <c r="R14" s="35"/>
    </row>
    <row r="15" spans="2:18" s="1" customFormat="1" ht="18" customHeight="1">
      <c r="B15" s="33"/>
      <c r="C15" s="34"/>
      <c r="D15" s="34"/>
      <c r="E15" s="242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28" t="s">
        <v>31</v>
      </c>
      <c r="N15" s="34"/>
      <c r="O15" s="242" t="str">
        <f>IF('Rekapitulace stavby'!AN14="","",'Rekapitulace stavby'!AN14)</f>
        <v>Vyplň údaj</v>
      </c>
      <c r="P15" s="219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205" t="str">
        <f>IF('Rekapitulace stavby'!AN16="","",'Rekapitulace stavby'!AN16)</f>
        <v/>
      </c>
      <c r="P17" s="219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205" t="str">
        <f>IF('Rekapitulace stavby'!AN17="","",'Rekapitulace stavby'!AN17)</f>
        <v/>
      </c>
      <c r="P18" s="219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36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205" t="str">
        <f>IF('Rekapitulace stavby'!AN19="","",'Rekapitulace stavby'!AN19)</f>
        <v/>
      </c>
      <c r="P20" s="219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205" t="str">
        <f>IF('Rekapitulace stavby'!AN20="","",'Rekapitulace stavby'!AN20)</f>
        <v/>
      </c>
      <c r="P21" s="219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8" t="s">
        <v>3</v>
      </c>
      <c r="F24" s="219"/>
      <c r="G24" s="219"/>
      <c r="H24" s="219"/>
      <c r="I24" s="219"/>
      <c r="J24" s="219"/>
      <c r="K24" s="219"/>
      <c r="L24" s="219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3" t="s">
        <v>109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19"/>
      <c r="O27" s="219"/>
      <c r="P27" s="219"/>
      <c r="Q27" s="34"/>
      <c r="R27" s="35"/>
    </row>
    <row r="28" spans="2:18" s="1" customFormat="1" ht="14.4" customHeight="1">
      <c r="B28" s="33"/>
      <c r="C28" s="34"/>
      <c r="D28" s="32" t="s">
        <v>98</v>
      </c>
      <c r="E28" s="34"/>
      <c r="F28" s="34"/>
      <c r="G28" s="34"/>
      <c r="H28" s="34"/>
      <c r="I28" s="34"/>
      <c r="J28" s="34"/>
      <c r="K28" s="34"/>
      <c r="L28" s="34"/>
      <c r="M28" s="209">
        <f>N102</f>
        <v>0</v>
      </c>
      <c r="N28" s="219"/>
      <c r="O28" s="219"/>
      <c r="P28" s="219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4" t="s">
        <v>41</v>
      </c>
      <c r="E30" s="34"/>
      <c r="F30" s="34"/>
      <c r="G30" s="34"/>
      <c r="H30" s="34"/>
      <c r="I30" s="34"/>
      <c r="J30" s="34"/>
      <c r="K30" s="34"/>
      <c r="L30" s="34"/>
      <c r="M30" s="243">
        <f>ROUND(M27+M28,2)</f>
        <v>0</v>
      </c>
      <c r="N30" s="219"/>
      <c r="O30" s="219"/>
      <c r="P30" s="219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42</v>
      </c>
      <c r="E32" s="40" t="s">
        <v>43</v>
      </c>
      <c r="F32" s="41">
        <v>0.21</v>
      </c>
      <c r="G32" s="115" t="s">
        <v>44</v>
      </c>
      <c r="H32" s="244">
        <f>ROUND((((SUM(BE102:BE109)+SUM(BE127:BE321))+SUM(BE323:BE327))),2)</f>
        <v>0</v>
      </c>
      <c r="I32" s="219"/>
      <c r="J32" s="219"/>
      <c r="K32" s="34"/>
      <c r="L32" s="34"/>
      <c r="M32" s="244">
        <f>ROUND(((ROUND((SUM(BE102:BE109)+SUM(BE127:BE321)),2)*F32)+SUM(BE323:BE327)*F32),2)</f>
        <v>0</v>
      </c>
      <c r="N32" s="219"/>
      <c r="O32" s="219"/>
      <c r="P32" s="219"/>
      <c r="Q32" s="34"/>
      <c r="R32" s="35"/>
    </row>
    <row r="33" spans="2:18" s="1" customFormat="1" ht="14.4" customHeight="1">
      <c r="B33" s="33"/>
      <c r="C33" s="34"/>
      <c r="D33" s="34"/>
      <c r="E33" s="40" t="s">
        <v>45</v>
      </c>
      <c r="F33" s="41">
        <v>0.15</v>
      </c>
      <c r="G33" s="115" t="s">
        <v>44</v>
      </c>
      <c r="H33" s="244">
        <f>ROUND((((SUM(BF102:BF109)+SUM(BF127:BF321))+SUM(BF323:BF327))),2)</f>
        <v>0</v>
      </c>
      <c r="I33" s="219"/>
      <c r="J33" s="219"/>
      <c r="K33" s="34"/>
      <c r="L33" s="34"/>
      <c r="M33" s="244">
        <f>ROUND(((ROUND((SUM(BF102:BF109)+SUM(BF127:BF321)),2)*F33)+SUM(BF323:BF327)*F33),2)</f>
        <v>0</v>
      </c>
      <c r="N33" s="219"/>
      <c r="O33" s="219"/>
      <c r="P33" s="219"/>
      <c r="Q33" s="34"/>
      <c r="R33" s="35"/>
    </row>
    <row r="34" spans="2:18" s="1" customFormat="1" ht="14.4" customHeight="1" hidden="1">
      <c r="B34" s="33"/>
      <c r="C34" s="34"/>
      <c r="D34" s="34"/>
      <c r="E34" s="40" t="s">
        <v>46</v>
      </c>
      <c r="F34" s="41">
        <v>0.21</v>
      </c>
      <c r="G34" s="115" t="s">
        <v>44</v>
      </c>
      <c r="H34" s="244">
        <f>ROUND((((SUM(BG102:BG109)+SUM(BG127:BG321))+SUM(BG323:BG327))),2)</f>
        <v>0</v>
      </c>
      <c r="I34" s="219"/>
      <c r="J34" s="219"/>
      <c r="K34" s="34"/>
      <c r="L34" s="34"/>
      <c r="M34" s="244">
        <v>0</v>
      </c>
      <c r="N34" s="219"/>
      <c r="O34" s="219"/>
      <c r="P34" s="219"/>
      <c r="Q34" s="34"/>
      <c r="R34" s="35"/>
    </row>
    <row r="35" spans="2:18" s="1" customFormat="1" ht="14.4" customHeight="1" hidden="1">
      <c r="B35" s="33"/>
      <c r="C35" s="34"/>
      <c r="D35" s="34"/>
      <c r="E35" s="40" t="s">
        <v>47</v>
      </c>
      <c r="F35" s="41">
        <v>0.15</v>
      </c>
      <c r="G35" s="115" t="s">
        <v>44</v>
      </c>
      <c r="H35" s="244">
        <f>ROUND((((SUM(BH102:BH109)+SUM(BH127:BH321))+SUM(BH323:BH327))),2)</f>
        <v>0</v>
      </c>
      <c r="I35" s="219"/>
      <c r="J35" s="219"/>
      <c r="K35" s="34"/>
      <c r="L35" s="34"/>
      <c r="M35" s="244">
        <v>0</v>
      </c>
      <c r="N35" s="219"/>
      <c r="O35" s="219"/>
      <c r="P35" s="219"/>
      <c r="Q35" s="34"/>
      <c r="R35" s="35"/>
    </row>
    <row r="36" spans="2:18" s="1" customFormat="1" ht="14.4" customHeight="1" hidden="1">
      <c r="B36" s="33"/>
      <c r="C36" s="34"/>
      <c r="D36" s="34"/>
      <c r="E36" s="40" t="s">
        <v>48</v>
      </c>
      <c r="F36" s="41">
        <v>0</v>
      </c>
      <c r="G36" s="115" t="s">
        <v>44</v>
      </c>
      <c r="H36" s="244">
        <f>ROUND((((SUM(BI102:BI109)+SUM(BI127:BI321))+SUM(BI323:BI327))),2)</f>
        <v>0</v>
      </c>
      <c r="I36" s="219"/>
      <c r="J36" s="219"/>
      <c r="K36" s="34"/>
      <c r="L36" s="34"/>
      <c r="M36" s="244">
        <v>0</v>
      </c>
      <c r="N36" s="219"/>
      <c r="O36" s="219"/>
      <c r="P36" s="219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2"/>
      <c r="D38" s="116" t="s">
        <v>49</v>
      </c>
      <c r="E38" s="74"/>
      <c r="F38" s="74"/>
      <c r="G38" s="117" t="s">
        <v>50</v>
      </c>
      <c r="H38" s="118" t="s">
        <v>51</v>
      </c>
      <c r="I38" s="74"/>
      <c r="J38" s="74"/>
      <c r="K38" s="74"/>
      <c r="L38" s="245">
        <f>SUM(M30:M36)</f>
        <v>0</v>
      </c>
      <c r="M38" s="227"/>
      <c r="N38" s="227"/>
      <c r="O38" s="227"/>
      <c r="P38" s="229"/>
      <c r="Q38" s="112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3.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2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2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2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2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2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2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2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2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3.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3.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2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2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2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2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2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2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2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2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3.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" customHeight="1">
      <c r="B76" s="33"/>
      <c r="C76" s="200" t="s">
        <v>110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5"/>
    </row>
    <row r="77" spans="2:18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0" t="str">
        <f>F6</f>
        <v>Most ev.č. 0267-1 Červený Újezd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4"/>
      <c r="R78" s="35"/>
    </row>
    <row r="79" spans="2:18" s="1" customFormat="1" ht="36.9" customHeight="1">
      <c r="B79" s="33"/>
      <c r="C79" s="67" t="s">
        <v>107</v>
      </c>
      <c r="D79" s="34"/>
      <c r="E79" s="34"/>
      <c r="F79" s="220" t="str">
        <f>F7</f>
        <v>SO 202 - Most ev.č. 0267-1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4"/>
      <c r="R79" s="35"/>
    </row>
    <row r="80" spans="2:18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23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25</v>
      </c>
      <c r="L81" s="34"/>
      <c r="M81" s="246" t="str">
        <f>IF(O9="","",O9)</f>
        <v>22.11.2016</v>
      </c>
      <c r="N81" s="219"/>
      <c r="O81" s="219"/>
      <c r="P81" s="219"/>
      <c r="Q81" s="34"/>
      <c r="R81" s="35"/>
    </row>
    <row r="82" spans="2:18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3.2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205" t="str">
        <f>E18</f>
        <v xml:space="preserve"> </v>
      </c>
      <c r="N83" s="219"/>
      <c r="O83" s="219"/>
      <c r="P83" s="219"/>
      <c r="Q83" s="219"/>
      <c r="R83" s="35"/>
    </row>
    <row r="84" spans="2:18" s="1" customFormat="1" ht="14.4" customHeight="1">
      <c r="B84" s="33"/>
      <c r="C84" s="28" t="s">
        <v>32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36</v>
      </c>
      <c r="L84" s="34"/>
      <c r="M84" s="205" t="str">
        <f>E21</f>
        <v xml:space="preserve"> </v>
      </c>
      <c r="N84" s="219"/>
      <c r="O84" s="219"/>
      <c r="P84" s="219"/>
      <c r="Q84" s="219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7" t="s">
        <v>111</v>
      </c>
      <c r="D86" s="248"/>
      <c r="E86" s="248"/>
      <c r="F86" s="248"/>
      <c r="G86" s="248"/>
      <c r="H86" s="112"/>
      <c r="I86" s="112"/>
      <c r="J86" s="112"/>
      <c r="K86" s="112"/>
      <c r="L86" s="112"/>
      <c r="M86" s="112"/>
      <c r="N86" s="247" t="s">
        <v>112</v>
      </c>
      <c r="O86" s="219"/>
      <c r="P86" s="219"/>
      <c r="Q86" s="219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113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7">
        <f>N127</f>
        <v>0</v>
      </c>
      <c r="O88" s="219"/>
      <c r="P88" s="219"/>
      <c r="Q88" s="219"/>
      <c r="R88" s="35"/>
      <c r="AU88" s="16" t="s">
        <v>114</v>
      </c>
    </row>
    <row r="89" spans="2:18" s="6" customFormat="1" ht="24.9" customHeight="1">
      <c r="B89" s="120"/>
      <c r="C89" s="121"/>
      <c r="D89" s="122" t="s">
        <v>184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49">
        <f>N128</f>
        <v>0</v>
      </c>
      <c r="O89" s="250"/>
      <c r="P89" s="250"/>
      <c r="Q89" s="250"/>
      <c r="R89" s="123"/>
    </row>
    <row r="90" spans="2:18" s="7" customFormat="1" ht="19.95" customHeight="1">
      <c r="B90" s="124"/>
      <c r="C90" s="125"/>
      <c r="D90" s="100" t="s">
        <v>185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4">
        <f>N129</f>
        <v>0</v>
      </c>
      <c r="O90" s="251"/>
      <c r="P90" s="251"/>
      <c r="Q90" s="251"/>
      <c r="R90" s="126"/>
    </row>
    <row r="91" spans="2:18" s="7" customFormat="1" ht="19.95" customHeight="1">
      <c r="B91" s="124"/>
      <c r="C91" s="125"/>
      <c r="D91" s="100" t="s">
        <v>186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4">
        <f>N158</f>
        <v>0</v>
      </c>
      <c r="O91" s="251"/>
      <c r="P91" s="251"/>
      <c r="Q91" s="251"/>
      <c r="R91" s="126"/>
    </row>
    <row r="92" spans="2:18" s="7" customFormat="1" ht="19.95" customHeight="1">
      <c r="B92" s="124"/>
      <c r="C92" s="125"/>
      <c r="D92" s="100" t="s">
        <v>528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4">
        <f>N201</f>
        <v>0</v>
      </c>
      <c r="O92" s="251"/>
      <c r="P92" s="251"/>
      <c r="Q92" s="251"/>
      <c r="R92" s="126"/>
    </row>
    <row r="93" spans="2:18" s="7" customFormat="1" ht="19.95" customHeight="1">
      <c r="B93" s="124"/>
      <c r="C93" s="125"/>
      <c r="D93" s="100" t="s">
        <v>187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4">
        <f>N226</f>
        <v>0</v>
      </c>
      <c r="O93" s="251"/>
      <c r="P93" s="251"/>
      <c r="Q93" s="251"/>
      <c r="R93" s="126"/>
    </row>
    <row r="94" spans="2:18" s="7" customFormat="1" ht="19.95" customHeight="1">
      <c r="B94" s="124"/>
      <c r="C94" s="125"/>
      <c r="D94" s="100" t="s">
        <v>529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4">
        <f>N262</f>
        <v>0</v>
      </c>
      <c r="O94" s="251"/>
      <c r="P94" s="251"/>
      <c r="Q94" s="251"/>
      <c r="R94" s="126"/>
    </row>
    <row r="95" spans="2:18" s="7" customFormat="1" ht="19.95" customHeight="1">
      <c r="B95" s="124"/>
      <c r="C95" s="125"/>
      <c r="D95" s="100" t="s">
        <v>530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4">
        <f>N285</f>
        <v>0</v>
      </c>
      <c r="O95" s="251"/>
      <c r="P95" s="251"/>
      <c r="Q95" s="251"/>
      <c r="R95" s="126"/>
    </row>
    <row r="96" spans="2:18" s="7" customFormat="1" ht="19.95" customHeight="1">
      <c r="B96" s="124"/>
      <c r="C96" s="125"/>
      <c r="D96" s="100" t="s">
        <v>188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4">
        <f>N288</f>
        <v>0</v>
      </c>
      <c r="O96" s="251"/>
      <c r="P96" s="251"/>
      <c r="Q96" s="251"/>
      <c r="R96" s="126"/>
    </row>
    <row r="97" spans="2:18" s="7" customFormat="1" ht="19.95" customHeight="1">
      <c r="B97" s="124"/>
      <c r="C97" s="125"/>
      <c r="D97" s="100" t="s">
        <v>190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4">
        <f>N299</f>
        <v>0</v>
      </c>
      <c r="O97" s="251"/>
      <c r="P97" s="251"/>
      <c r="Q97" s="251"/>
      <c r="R97" s="126"/>
    </row>
    <row r="98" spans="2:18" s="6" customFormat="1" ht="24.9" customHeight="1">
      <c r="B98" s="120"/>
      <c r="C98" s="121"/>
      <c r="D98" s="122" t="s">
        <v>191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49">
        <f>N302</f>
        <v>0</v>
      </c>
      <c r="O98" s="250"/>
      <c r="P98" s="250"/>
      <c r="Q98" s="250"/>
      <c r="R98" s="123"/>
    </row>
    <row r="99" spans="2:18" s="7" customFormat="1" ht="19.95" customHeight="1">
      <c r="B99" s="124"/>
      <c r="C99" s="125"/>
      <c r="D99" s="100" t="s">
        <v>531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4">
        <f>N303</f>
        <v>0</v>
      </c>
      <c r="O99" s="251"/>
      <c r="P99" s="251"/>
      <c r="Q99" s="251"/>
      <c r="R99" s="126"/>
    </row>
    <row r="100" spans="2:18" s="6" customFormat="1" ht="21.75" customHeight="1">
      <c r="B100" s="120"/>
      <c r="C100" s="121"/>
      <c r="D100" s="122" t="s">
        <v>119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52">
        <f>N322</f>
        <v>0</v>
      </c>
      <c r="O100" s="250"/>
      <c r="P100" s="250"/>
      <c r="Q100" s="250"/>
      <c r="R100" s="123"/>
    </row>
    <row r="101" spans="2:18" s="1" customFormat="1" ht="21.7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21" s="1" customFormat="1" ht="29.25" customHeight="1">
      <c r="B102" s="33"/>
      <c r="C102" s="119" t="s">
        <v>120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53">
        <f>ROUND(N103+N104+N105+N106+N107+N108,2)</f>
        <v>0</v>
      </c>
      <c r="O102" s="219"/>
      <c r="P102" s="219"/>
      <c r="Q102" s="219"/>
      <c r="R102" s="35"/>
      <c r="T102" s="127"/>
      <c r="U102" s="128" t="s">
        <v>42</v>
      </c>
    </row>
    <row r="103" spans="2:65" s="1" customFormat="1" ht="18" customHeight="1">
      <c r="B103" s="129"/>
      <c r="C103" s="130"/>
      <c r="D103" s="235" t="s">
        <v>121</v>
      </c>
      <c r="E103" s="254"/>
      <c r="F103" s="254"/>
      <c r="G103" s="254"/>
      <c r="H103" s="254"/>
      <c r="I103" s="130"/>
      <c r="J103" s="130"/>
      <c r="K103" s="130"/>
      <c r="L103" s="130"/>
      <c r="M103" s="130"/>
      <c r="N103" s="233">
        <f>ROUND(N88*T103,2)</f>
        <v>0</v>
      </c>
      <c r="O103" s="254"/>
      <c r="P103" s="254"/>
      <c r="Q103" s="254"/>
      <c r="R103" s="131"/>
      <c r="S103" s="130"/>
      <c r="T103" s="132"/>
      <c r="U103" s="133" t="s">
        <v>43</v>
      </c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5" t="s">
        <v>122</v>
      </c>
      <c r="AZ103" s="134"/>
      <c r="BA103" s="134"/>
      <c r="BB103" s="134"/>
      <c r="BC103" s="134"/>
      <c r="BD103" s="134"/>
      <c r="BE103" s="136">
        <f aca="true" t="shared" si="0" ref="BE103:BE108">IF(U103="základní",N103,0)</f>
        <v>0</v>
      </c>
      <c r="BF103" s="136">
        <f aca="true" t="shared" si="1" ref="BF103:BF108">IF(U103="snížená",N103,0)</f>
        <v>0</v>
      </c>
      <c r="BG103" s="136">
        <f aca="true" t="shared" si="2" ref="BG103:BG108">IF(U103="zákl. přenesená",N103,0)</f>
        <v>0</v>
      </c>
      <c r="BH103" s="136">
        <f aca="true" t="shared" si="3" ref="BH103:BH108">IF(U103="sníž. přenesená",N103,0)</f>
        <v>0</v>
      </c>
      <c r="BI103" s="136">
        <f aca="true" t="shared" si="4" ref="BI103:BI108">IF(U103="nulová",N103,0)</f>
        <v>0</v>
      </c>
      <c r="BJ103" s="135" t="s">
        <v>22</v>
      </c>
      <c r="BK103" s="134"/>
      <c r="BL103" s="134"/>
      <c r="BM103" s="134"/>
    </row>
    <row r="104" spans="2:65" s="1" customFormat="1" ht="18" customHeight="1">
      <c r="B104" s="129"/>
      <c r="C104" s="130"/>
      <c r="D104" s="235" t="s">
        <v>195</v>
      </c>
      <c r="E104" s="254"/>
      <c r="F104" s="254"/>
      <c r="G104" s="254"/>
      <c r="H104" s="254"/>
      <c r="I104" s="130"/>
      <c r="J104" s="130"/>
      <c r="K104" s="130"/>
      <c r="L104" s="130"/>
      <c r="M104" s="130"/>
      <c r="N104" s="233">
        <f>ROUND(N88*T104,2)</f>
        <v>0</v>
      </c>
      <c r="O104" s="254"/>
      <c r="P104" s="254"/>
      <c r="Q104" s="254"/>
      <c r="R104" s="131"/>
      <c r="S104" s="130"/>
      <c r="T104" s="132"/>
      <c r="U104" s="133" t="s">
        <v>43</v>
      </c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5" t="s">
        <v>122</v>
      </c>
      <c r="AZ104" s="134"/>
      <c r="BA104" s="134"/>
      <c r="BB104" s="134"/>
      <c r="BC104" s="134"/>
      <c r="BD104" s="134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22</v>
      </c>
      <c r="BK104" s="134"/>
      <c r="BL104" s="134"/>
      <c r="BM104" s="134"/>
    </row>
    <row r="105" spans="2:65" s="1" customFormat="1" ht="18" customHeight="1">
      <c r="B105" s="129"/>
      <c r="C105" s="130"/>
      <c r="D105" s="235" t="s">
        <v>124</v>
      </c>
      <c r="E105" s="254"/>
      <c r="F105" s="254"/>
      <c r="G105" s="254"/>
      <c r="H105" s="254"/>
      <c r="I105" s="130"/>
      <c r="J105" s="130"/>
      <c r="K105" s="130"/>
      <c r="L105" s="130"/>
      <c r="M105" s="130"/>
      <c r="N105" s="233">
        <f>ROUND(N88*T105,2)</f>
        <v>0</v>
      </c>
      <c r="O105" s="254"/>
      <c r="P105" s="254"/>
      <c r="Q105" s="254"/>
      <c r="R105" s="131"/>
      <c r="S105" s="130"/>
      <c r="T105" s="132"/>
      <c r="U105" s="133" t="s">
        <v>43</v>
      </c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5" t="s">
        <v>122</v>
      </c>
      <c r="AZ105" s="134"/>
      <c r="BA105" s="134"/>
      <c r="BB105" s="134"/>
      <c r="BC105" s="134"/>
      <c r="BD105" s="134"/>
      <c r="BE105" s="136">
        <f t="shared" si="0"/>
        <v>0</v>
      </c>
      <c r="BF105" s="136">
        <f t="shared" si="1"/>
        <v>0</v>
      </c>
      <c r="BG105" s="136">
        <f t="shared" si="2"/>
        <v>0</v>
      </c>
      <c r="BH105" s="136">
        <f t="shared" si="3"/>
        <v>0</v>
      </c>
      <c r="BI105" s="136">
        <f t="shared" si="4"/>
        <v>0</v>
      </c>
      <c r="BJ105" s="135" t="s">
        <v>22</v>
      </c>
      <c r="BK105" s="134"/>
      <c r="BL105" s="134"/>
      <c r="BM105" s="134"/>
    </row>
    <row r="106" spans="2:65" s="1" customFormat="1" ht="18" customHeight="1">
      <c r="B106" s="129"/>
      <c r="C106" s="130"/>
      <c r="D106" s="235" t="s">
        <v>125</v>
      </c>
      <c r="E106" s="254"/>
      <c r="F106" s="254"/>
      <c r="G106" s="254"/>
      <c r="H106" s="254"/>
      <c r="I106" s="130"/>
      <c r="J106" s="130"/>
      <c r="K106" s="130"/>
      <c r="L106" s="130"/>
      <c r="M106" s="130"/>
      <c r="N106" s="233">
        <f>ROUND(N88*T106,2)</f>
        <v>0</v>
      </c>
      <c r="O106" s="254"/>
      <c r="P106" s="254"/>
      <c r="Q106" s="254"/>
      <c r="R106" s="131"/>
      <c r="S106" s="130"/>
      <c r="T106" s="132"/>
      <c r="U106" s="133" t="s">
        <v>43</v>
      </c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5" t="s">
        <v>122</v>
      </c>
      <c r="AZ106" s="134"/>
      <c r="BA106" s="134"/>
      <c r="BB106" s="134"/>
      <c r="BC106" s="134"/>
      <c r="BD106" s="134"/>
      <c r="BE106" s="136">
        <f t="shared" si="0"/>
        <v>0</v>
      </c>
      <c r="BF106" s="136">
        <f t="shared" si="1"/>
        <v>0</v>
      </c>
      <c r="BG106" s="136">
        <f t="shared" si="2"/>
        <v>0</v>
      </c>
      <c r="BH106" s="136">
        <f t="shared" si="3"/>
        <v>0</v>
      </c>
      <c r="BI106" s="136">
        <f t="shared" si="4"/>
        <v>0</v>
      </c>
      <c r="BJ106" s="135" t="s">
        <v>22</v>
      </c>
      <c r="BK106" s="134"/>
      <c r="BL106" s="134"/>
      <c r="BM106" s="134"/>
    </row>
    <row r="107" spans="2:65" s="1" customFormat="1" ht="18" customHeight="1">
      <c r="B107" s="129"/>
      <c r="C107" s="130"/>
      <c r="D107" s="235" t="s">
        <v>196</v>
      </c>
      <c r="E107" s="254"/>
      <c r="F107" s="254"/>
      <c r="G107" s="254"/>
      <c r="H107" s="254"/>
      <c r="I107" s="130"/>
      <c r="J107" s="130"/>
      <c r="K107" s="130"/>
      <c r="L107" s="130"/>
      <c r="M107" s="130"/>
      <c r="N107" s="233">
        <f>ROUND(N88*T107,2)</f>
        <v>0</v>
      </c>
      <c r="O107" s="254"/>
      <c r="P107" s="254"/>
      <c r="Q107" s="254"/>
      <c r="R107" s="131"/>
      <c r="S107" s="130"/>
      <c r="T107" s="132"/>
      <c r="U107" s="133" t="s">
        <v>43</v>
      </c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 t="s">
        <v>122</v>
      </c>
      <c r="AZ107" s="134"/>
      <c r="BA107" s="134"/>
      <c r="BB107" s="134"/>
      <c r="BC107" s="134"/>
      <c r="BD107" s="134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22</v>
      </c>
      <c r="BK107" s="134"/>
      <c r="BL107" s="134"/>
      <c r="BM107" s="134"/>
    </row>
    <row r="108" spans="2:65" s="1" customFormat="1" ht="18" customHeight="1">
      <c r="B108" s="129"/>
      <c r="C108" s="130"/>
      <c r="D108" s="137" t="s">
        <v>127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233">
        <f>ROUND(N88*T108,2)</f>
        <v>0</v>
      </c>
      <c r="O108" s="254"/>
      <c r="P108" s="254"/>
      <c r="Q108" s="254"/>
      <c r="R108" s="131"/>
      <c r="S108" s="130"/>
      <c r="T108" s="138"/>
      <c r="U108" s="139" t="s">
        <v>43</v>
      </c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5" t="s">
        <v>128</v>
      </c>
      <c r="AZ108" s="134"/>
      <c r="BA108" s="134"/>
      <c r="BB108" s="134"/>
      <c r="BC108" s="134"/>
      <c r="BD108" s="134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22</v>
      </c>
      <c r="BK108" s="134"/>
      <c r="BL108" s="134"/>
      <c r="BM108" s="134"/>
    </row>
    <row r="109" spans="2:18" s="1" customFormat="1" ht="12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29.25" customHeight="1">
      <c r="B110" s="33"/>
      <c r="C110" s="111" t="s">
        <v>103</v>
      </c>
      <c r="D110" s="112"/>
      <c r="E110" s="112"/>
      <c r="F110" s="112"/>
      <c r="G110" s="112"/>
      <c r="H110" s="112"/>
      <c r="I110" s="112"/>
      <c r="J110" s="112"/>
      <c r="K110" s="112"/>
      <c r="L110" s="238">
        <f>ROUND(SUM(N88+N102),2)</f>
        <v>0</v>
      </c>
      <c r="M110" s="248"/>
      <c r="N110" s="248"/>
      <c r="O110" s="248"/>
      <c r="P110" s="248"/>
      <c r="Q110" s="248"/>
      <c r="R110" s="35"/>
    </row>
    <row r="111" spans="2:18" s="1" customFormat="1" ht="6.9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5" spans="2:18" s="1" customFormat="1" ht="6.9" customHeight="1"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2"/>
    </row>
    <row r="116" spans="2:18" s="1" customFormat="1" ht="36.9" customHeight="1">
      <c r="B116" s="33"/>
      <c r="C116" s="200" t="s">
        <v>129</v>
      </c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35"/>
    </row>
    <row r="117" spans="2:18" s="1" customFormat="1" ht="6.9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30" customHeight="1">
      <c r="B118" s="33"/>
      <c r="C118" s="28" t="s">
        <v>17</v>
      </c>
      <c r="D118" s="34"/>
      <c r="E118" s="34"/>
      <c r="F118" s="240" t="str">
        <f>F6</f>
        <v>Most ev.č. 0267-1 Červený Újezd</v>
      </c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34"/>
      <c r="R118" s="35"/>
    </row>
    <row r="119" spans="2:18" s="1" customFormat="1" ht="36.9" customHeight="1">
      <c r="B119" s="33"/>
      <c r="C119" s="67" t="s">
        <v>107</v>
      </c>
      <c r="D119" s="34"/>
      <c r="E119" s="34"/>
      <c r="F119" s="220" t="str">
        <f>F7</f>
        <v>SO 202 - Most ev.č. 0267-1</v>
      </c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34"/>
      <c r="R119" s="35"/>
    </row>
    <row r="120" spans="2:18" s="1" customFormat="1" ht="6.9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18" customHeight="1">
      <c r="B121" s="33"/>
      <c r="C121" s="28" t="s">
        <v>23</v>
      </c>
      <c r="D121" s="34"/>
      <c r="E121" s="34"/>
      <c r="F121" s="26" t="str">
        <f>F9</f>
        <v xml:space="preserve"> </v>
      </c>
      <c r="G121" s="34"/>
      <c r="H121" s="34"/>
      <c r="I121" s="34"/>
      <c r="J121" s="34"/>
      <c r="K121" s="28" t="s">
        <v>25</v>
      </c>
      <c r="L121" s="34"/>
      <c r="M121" s="246" t="str">
        <f>IF(O9="","",O9)</f>
        <v>22.11.2016</v>
      </c>
      <c r="N121" s="219"/>
      <c r="O121" s="219"/>
      <c r="P121" s="219"/>
      <c r="Q121" s="34"/>
      <c r="R121" s="35"/>
    </row>
    <row r="122" spans="2:18" s="1" customFormat="1" ht="6.9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18" s="1" customFormat="1" ht="13.2">
      <c r="B123" s="33"/>
      <c r="C123" s="28" t="s">
        <v>29</v>
      </c>
      <c r="D123" s="34"/>
      <c r="E123" s="34"/>
      <c r="F123" s="26" t="str">
        <f>E12</f>
        <v xml:space="preserve"> </v>
      </c>
      <c r="G123" s="34"/>
      <c r="H123" s="34"/>
      <c r="I123" s="34"/>
      <c r="J123" s="34"/>
      <c r="K123" s="28" t="s">
        <v>34</v>
      </c>
      <c r="L123" s="34"/>
      <c r="M123" s="205" t="str">
        <f>E18</f>
        <v xml:space="preserve"> </v>
      </c>
      <c r="N123" s="219"/>
      <c r="O123" s="219"/>
      <c r="P123" s="219"/>
      <c r="Q123" s="219"/>
      <c r="R123" s="35"/>
    </row>
    <row r="124" spans="2:18" s="1" customFormat="1" ht="14.4" customHeight="1">
      <c r="B124" s="33"/>
      <c r="C124" s="28" t="s">
        <v>32</v>
      </c>
      <c r="D124" s="34"/>
      <c r="E124" s="34"/>
      <c r="F124" s="26" t="str">
        <f>IF(E15="","",E15)</f>
        <v>Vyplň údaj</v>
      </c>
      <c r="G124" s="34"/>
      <c r="H124" s="34"/>
      <c r="I124" s="34"/>
      <c r="J124" s="34"/>
      <c r="K124" s="28" t="s">
        <v>36</v>
      </c>
      <c r="L124" s="34"/>
      <c r="M124" s="205" t="str">
        <f>E21</f>
        <v xml:space="preserve"> </v>
      </c>
      <c r="N124" s="219"/>
      <c r="O124" s="219"/>
      <c r="P124" s="219"/>
      <c r="Q124" s="219"/>
      <c r="R124" s="35"/>
    </row>
    <row r="125" spans="2:18" s="1" customFormat="1" ht="10.3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27" s="8" customFormat="1" ht="29.25" customHeight="1">
      <c r="B126" s="140"/>
      <c r="C126" s="141" t="s">
        <v>130</v>
      </c>
      <c r="D126" s="142" t="s">
        <v>131</v>
      </c>
      <c r="E126" s="142" t="s">
        <v>60</v>
      </c>
      <c r="F126" s="255" t="s">
        <v>132</v>
      </c>
      <c r="G126" s="256"/>
      <c r="H126" s="256"/>
      <c r="I126" s="256"/>
      <c r="J126" s="142" t="s">
        <v>133</v>
      </c>
      <c r="K126" s="142" t="s">
        <v>134</v>
      </c>
      <c r="L126" s="257" t="s">
        <v>135</v>
      </c>
      <c r="M126" s="256"/>
      <c r="N126" s="255" t="s">
        <v>112</v>
      </c>
      <c r="O126" s="256"/>
      <c r="P126" s="256"/>
      <c r="Q126" s="258"/>
      <c r="R126" s="143"/>
      <c r="T126" s="75" t="s">
        <v>136</v>
      </c>
      <c r="U126" s="76" t="s">
        <v>42</v>
      </c>
      <c r="V126" s="76" t="s">
        <v>137</v>
      </c>
      <c r="W126" s="76" t="s">
        <v>138</v>
      </c>
      <c r="X126" s="76" t="s">
        <v>139</v>
      </c>
      <c r="Y126" s="76" t="s">
        <v>140</v>
      </c>
      <c r="Z126" s="76" t="s">
        <v>141</v>
      </c>
      <c r="AA126" s="77" t="s">
        <v>142</v>
      </c>
    </row>
    <row r="127" spans="2:63" s="1" customFormat="1" ht="29.25" customHeight="1">
      <c r="B127" s="33"/>
      <c r="C127" s="79" t="s">
        <v>109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268">
        <f>BK127</f>
        <v>0</v>
      </c>
      <c r="O127" s="269"/>
      <c r="P127" s="269"/>
      <c r="Q127" s="269"/>
      <c r="R127" s="35"/>
      <c r="T127" s="78"/>
      <c r="U127" s="49"/>
      <c r="V127" s="49"/>
      <c r="W127" s="144">
        <f>W128+W302+W322</f>
        <v>0</v>
      </c>
      <c r="X127" s="49"/>
      <c r="Y127" s="144">
        <f>Y128+Y302+Y322</f>
        <v>505.42360818</v>
      </c>
      <c r="Z127" s="49"/>
      <c r="AA127" s="145">
        <f>AA128+AA302+AA322</f>
        <v>0</v>
      </c>
      <c r="AT127" s="16" t="s">
        <v>77</v>
      </c>
      <c r="AU127" s="16" t="s">
        <v>114</v>
      </c>
      <c r="BK127" s="146">
        <f>BK128+BK302+BK322</f>
        <v>0</v>
      </c>
    </row>
    <row r="128" spans="2:63" s="9" customFormat="1" ht="37.35" customHeight="1">
      <c r="B128" s="147"/>
      <c r="C128" s="148"/>
      <c r="D128" s="149" t="s">
        <v>184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252">
        <f>BK128</f>
        <v>0</v>
      </c>
      <c r="O128" s="249"/>
      <c r="P128" s="249"/>
      <c r="Q128" s="249"/>
      <c r="R128" s="150"/>
      <c r="T128" s="151"/>
      <c r="U128" s="148"/>
      <c r="V128" s="148"/>
      <c r="W128" s="152">
        <f>W129+W158+W201+W226+W262+W285+W288+W299</f>
        <v>0</v>
      </c>
      <c r="X128" s="148"/>
      <c r="Y128" s="152">
        <f>Y129+Y158+Y201+Y226+Y262+Y285+Y288+Y299</f>
        <v>504.84821586</v>
      </c>
      <c r="Z128" s="148"/>
      <c r="AA128" s="153">
        <f>AA129+AA158+AA201+AA226+AA262+AA285+AA288+AA299</f>
        <v>0</v>
      </c>
      <c r="AR128" s="154" t="s">
        <v>22</v>
      </c>
      <c r="AT128" s="155" t="s">
        <v>77</v>
      </c>
      <c r="AU128" s="155" t="s">
        <v>78</v>
      </c>
      <c r="AY128" s="154" t="s">
        <v>143</v>
      </c>
      <c r="BK128" s="156">
        <f>BK129+BK158+BK201+BK226+BK262+BK285+BK288+BK299</f>
        <v>0</v>
      </c>
    </row>
    <row r="129" spans="2:63" s="9" customFormat="1" ht="19.95" customHeight="1">
      <c r="B129" s="147"/>
      <c r="C129" s="148"/>
      <c r="D129" s="157" t="s">
        <v>185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70">
        <f>BK129</f>
        <v>0</v>
      </c>
      <c r="O129" s="271"/>
      <c r="P129" s="271"/>
      <c r="Q129" s="271"/>
      <c r="R129" s="150"/>
      <c r="T129" s="151"/>
      <c r="U129" s="148"/>
      <c r="V129" s="148"/>
      <c r="W129" s="152">
        <f>SUM(W130:W157)</f>
        <v>0</v>
      </c>
      <c r="X129" s="148"/>
      <c r="Y129" s="152">
        <f>SUM(Y130:Y157)</f>
        <v>0.80865</v>
      </c>
      <c r="Z129" s="148"/>
      <c r="AA129" s="153">
        <f>SUM(AA130:AA157)</f>
        <v>0</v>
      </c>
      <c r="AR129" s="154" t="s">
        <v>22</v>
      </c>
      <c r="AT129" s="155" t="s">
        <v>77</v>
      </c>
      <c r="AU129" s="155" t="s">
        <v>22</v>
      </c>
      <c r="AY129" s="154" t="s">
        <v>143</v>
      </c>
      <c r="BK129" s="156">
        <f>SUM(BK130:BK157)</f>
        <v>0</v>
      </c>
    </row>
    <row r="130" spans="2:65" s="1" customFormat="1" ht="22.5" customHeight="1">
      <c r="B130" s="129"/>
      <c r="C130" s="158" t="s">
        <v>22</v>
      </c>
      <c r="D130" s="158" t="s">
        <v>144</v>
      </c>
      <c r="E130" s="159" t="s">
        <v>237</v>
      </c>
      <c r="F130" s="259" t="s">
        <v>238</v>
      </c>
      <c r="G130" s="260"/>
      <c r="H130" s="260"/>
      <c r="I130" s="260"/>
      <c r="J130" s="160" t="s">
        <v>239</v>
      </c>
      <c r="K130" s="161">
        <v>45</v>
      </c>
      <c r="L130" s="261">
        <v>0</v>
      </c>
      <c r="M130" s="260"/>
      <c r="N130" s="262">
        <f>ROUND(L130*K130,2)</f>
        <v>0</v>
      </c>
      <c r="O130" s="260"/>
      <c r="P130" s="260"/>
      <c r="Q130" s="260"/>
      <c r="R130" s="131"/>
      <c r="T130" s="162" t="s">
        <v>3</v>
      </c>
      <c r="U130" s="42" t="s">
        <v>43</v>
      </c>
      <c r="V130" s="34"/>
      <c r="W130" s="163">
        <f>V130*K130</f>
        <v>0</v>
      </c>
      <c r="X130" s="163">
        <v>0.01797</v>
      </c>
      <c r="Y130" s="163">
        <f>X130*K130</f>
        <v>0.80865</v>
      </c>
      <c r="Z130" s="163">
        <v>0</v>
      </c>
      <c r="AA130" s="164">
        <f>Z130*K130</f>
        <v>0</v>
      </c>
      <c r="AR130" s="16" t="s">
        <v>148</v>
      </c>
      <c r="AT130" s="16" t="s">
        <v>144</v>
      </c>
      <c r="AU130" s="16" t="s">
        <v>105</v>
      </c>
      <c r="AY130" s="16" t="s">
        <v>143</v>
      </c>
      <c r="BE130" s="104">
        <f>IF(U130="základní",N130,0)</f>
        <v>0</v>
      </c>
      <c r="BF130" s="104">
        <f>IF(U130="snížená",N130,0)</f>
        <v>0</v>
      </c>
      <c r="BG130" s="104">
        <f>IF(U130="zákl. přenesená",N130,0)</f>
        <v>0</v>
      </c>
      <c r="BH130" s="104">
        <f>IF(U130="sníž. přenesená",N130,0)</f>
        <v>0</v>
      </c>
      <c r="BI130" s="104">
        <f>IF(U130="nulová",N130,0)</f>
        <v>0</v>
      </c>
      <c r="BJ130" s="16" t="s">
        <v>22</v>
      </c>
      <c r="BK130" s="104">
        <f>ROUND(L130*K130,2)</f>
        <v>0</v>
      </c>
      <c r="BL130" s="16" t="s">
        <v>148</v>
      </c>
      <c r="BM130" s="16" t="s">
        <v>532</v>
      </c>
    </row>
    <row r="131" spans="2:65" s="1" customFormat="1" ht="31.5" customHeight="1">
      <c r="B131" s="129"/>
      <c r="C131" s="158" t="s">
        <v>105</v>
      </c>
      <c r="D131" s="158" t="s">
        <v>144</v>
      </c>
      <c r="E131" s="159" t="s">
        <v>241</v>
      </c>
      <c r="F131" s="259" t="s">
        <v>242</v>
      </c>
      <c r="G131" s="260"/>
      <c r="H131" s="260"/>
      <c r="I131" s="260"/>
      <c r="J131" s="160" t="s">
        <v>243</v>
      </c>
      <c r="K131" s="161">
        <v>60</v>
      </c>
      <c r="L131" s="261">
        <v>0</v>
      </c>
      <c r="M131" s="260"/>
      <c r="N131" s="262">
        <f>ROUND(L131*K131,2)</f>
        <v>0</v>
      </c>
      <c r="O131" s="260"/>
      <c r="P131" s="260"/>
      <c r="Q131" s="260"/>
      <c r="R131" s="131"/>
      <c r="T131" s="162" t="s">
        <v>3</v>
      </c>
      <c r="U131" s="42" t="s">
        <v>43</v>
      </c>
      <c r="V131" s="34"/>
      <c r="W131" s="163">
        <f>V131*K131</f>
        <v>0</v>
      </c>
      <c r="X131" s="163">
        <v>0</v>
      </c>
      <c r="Y131" s="163">
        <f>X131*K131</f>
        <v>0</v>
      </c>
      <c r="Z131" s="163">
        <v>0</v>
      </c>
      <c r="AA131" s="164">
        <f>Z131*K131</f>
        <v>0</v>
      </c>
      <c r="AR131" s="16" t="s">
        <v>148</v>
      </c>
      <c r="AT131" s="16" t="s">
        <v>144</v>
      </c>
      <c r="AU131" s="16" t="s">
        <v>105</v>
      </c>
      <c r="AY131" s="16" t="s">
        <v>143</v>
      </c>
      <c r="BE131" s="104">
        <f>IF(U131="základní",N131,0)</f>
        <v>0</v>
      </c>
      <c r="BF131" s="104">
        <f>IF(U131="snížená",N131,0)</f>
        <v>0</v>
      </c>
      <c r="BG131" s="104">
        <f>IF(U131="zákl. přenesená",N131,0)</f>
        <v>0</v>
      </c>
      <c r="BH131" s="104">
        <f>IF(U131="sníž. přenesená",N131,0)</f>
        <v>0</v>
      </c>
      <c r="BI131" s="104">
        <f>IF(U131="nulová",N131,0)</f>
        <v>0</v>
      </c>
      <c r="BJ131" s="16" t="s">
        <v>22</v>
      </c>
      <c r="BK131" s="104">
        <f>ROUND(L131*K131,2)</f>
        <v>0</v>
      </c>
      <c r="BL131" s="16" t="s">
        <v>148</v>
      </c>
      <c r="BM131" s="16" t="s">
        <v>533</v>
      </c>
    </row>
    <row r="132" spans="2:51" s="11" customFormat="1" ht="22.5" customHeight="1">
      <c r="B132" s="178"/>
      <c r="C132" s="179"/>
      <c r="D132" s="179"/>
      <c r="E132" s="180" t="s">
        <v>3</v>
      </c>
      <c r="F132" s="276" t="s">
        <v>251</v>
      </c>
      <c r="G132" s="277"/>
      <c r="H132" s="277"/>
      <c r="I132" s="277"/>
      <c r="J132" s="179"/>
      <c r="K132" s="181" t="s">
        <v>3</v>
      </c>
      <c r="L132" s="179"/>
      <c r="M132" s="179"/>
      <c r="N132" s="179"/>
      <c r="O132" s="179"/>
      <c r="P132" s="179"/>
      <c r="Q132" s="179"/>
      <c r="R132" s="182"/>
      <c r="T132" s="183"/>
      <c r="U132" s="179"/>
      <c r="V132" s="179"/>
      <c r="W132" s="179"/>
      <c r="X132" s="179"/>
      <c r="Y132" s="179"/>
      <c r="Z132" s="179"/>
      <c r="AA132" s="184"/>
      <c r="AT132" s="185" t="s">
        <v>202</v>
      </c>
      <c r="AU132" s="185" t="s">
        <v>105</v>
      </c>
      <c r="AV132" s="11" t="s">
        <v>22</v>
      </c>
      <c r="AW132" s="11" t="s">
        <v>35</v>
      </c>
      <c r="AX132" s="11" t="s">
        <v>78</v>
      </c>
      <c r="AY132" s="185" t="s">
        <v>143</v>
      </c>
    </row>
    <row r="133" spans="2:51" s="10" customFormat="1" ht="22.5" customHeight="1">
      <c r="B133" s="170"/>
      <c r="C133" s="171"/>
      <c r="D133" s="171"/>
      <c r="E133" s="172" t="s">
        <v>3</v>
      </c>
      <c r="F133" s="278" t="s">
        <v>252</v>
      </c>
      <c r="G133" s="275"/>
      <c r="H133" s="275"/>
      <c r="I133" s="275"/>
      <c r="J133" s="171"/>
      <c r="K133" s="173">
        <v>60</v>
      </c>
      <c r="L133" s="171"/>
      <c r="M133" s="171"/>
      <c r="N133" s="171"/>
      <c r="O133" s="171"/>
      <c r="P133" s="171"/>
      <c r="Q133" s="171"/>
      <c r="R133" s="174"/>
      <c r="T133" s="175"/>
      <c r="U133" s="171"/>
      <c r="V133" s="171"/>
      <c r="W133" s="171"/>
      <c r="X133" s="171"/>
      <c r="Y133" s="171"/>
      <c r="Z133" s="171"/>
      <c r="AA133" s="176"/>
      <c r="AT133" s="177" t="s">
        <v>202</v>
      </c>
      <c r="AU133" s="177" t="s">
        <v>105</v>
      </c>
      <c r="AV133" s="10" t="s">
        <v>105</v>
      </c>
      <c r="AW133" s="10" t="s">
        <v>35</v>
      </c>
      <c r="AX133" s="10" t="s">
        <v>22</v>
      </c>
      <c r="AY133" s="177" t="s">
        <v>143</v>
      </c>
    </row>
    <row r="134" spans="2:65" s="1" customFormat="1" ht="31.5" customHeight="1">
      <c r="B134" s="129"/>
      <c r="C134" s="158" t="s">
        <v>153</v>
      </c>
      <c r="D134" s="158" t="s">
        <v>144</v>
      </c>
      <c r="E134" s="159" t="s">
        <v>247</v>
      </c>
      <c r="F134" s="259" t="s">
        <v>248</v>
      </c>
      <c r="G134" s="260"/>
      <c r="H134" s="260"/>
      <c r="I134" s="260"/>
      <c r="J134" s="160" t="s">
        <v>249</v>
      </c>
      <c r="K134" s="161">
        <v>60</v>
      </c>
      <c r="L134" s="261">
        <v>0</v>
      </c>
      <c r="M134" s="260"/>
      <c r="N134" s="262">
        <f>ROUND(L134*K134,2)</f>
        <v>0</v>
      </c>
      <c r="O134" s="260"/>
      <c r="P134" s="260"/>
      <c r="Q134" s="260"/>
      <c r="R134" s="131"/>
      <c r="T134" s="162" t="s">
        <v>3</v>
      </c>
      <c r="U134" s="42" t="s">
        <v>43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</v>
      </c>
      <c r="AA134" s="164">
        <f>Z134*K134</f>
        <v>0</v>
      </c>
      <c r="AR134" s="16" t="s">
        <v>148</v>
      </c>
      <c r="AT134" s="16" t="s">
        <v>144</v>
      </c>
      <c r="AU134" s="16" t="s">
        <v>105</v>
      </c>
      <c r="AY134" s="16" t="s">
        <v>143</v>
      </c>
      <c r="BE134" s="104">
        <f>IF(U134="základní",N134,0)</f>
        <v>0</v>
      </c>
      <c r="BF134" s="104">
        <f>IF(U134="snížená",N134,0)</f>
        <v>0</v>
      </c>
      <c r="BG134" s="104">
        <f>IF(U134="zákl. přenesená",N134,0)</f>
        <v>0</v>
      </c>
      <c r="BH134" s="104">
        <f>IF(U134="sníž. přenesená",N134,0)</f>
        <v>0</v>
      </c>
      <c r="BI134" s="104">
        <f>IF(U134="nulová",N134,0)</f>
        <v>0</v>
      </c>
      <c r="BJ134" s="16" t="s">
        <v>22</v>
      </c>
      <c r="BK134" s="104">
        <f>ROUND(L134*K134,2)</f>
        <v>0</v>
      </c>
      <c r="BL134" s="16" t="s">
        <v>148</v>
      </c>
      <c r="BM134" s="16" t="s">
        <v>534</v>
      </c>
    </row>
    <row r="135" spans="2:51" s="11" customFormat="1" ht="22.5" customHeight="1">
      <c r="B135" s="178"/>
      <c r="C135" s="179"/>
      <c r="D135" s="179"/>
      <c r="E135" s="180" t="s">
        <v>3</v>
      </c>
      <c r="F135" s="276" t="s">
        <v>251</v>
      </c>
      <c r="G135" s="277"/>
      <c r="H135" s="277"/>
      <c r="I135" s="277"/>
      <c r="J135" s="179"/>
      <c r="K135" s="181" t="s">
        <v>3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202</v>
      </c>
      <c r="AU135" s="185" t="s">
        <v>105</v>
      </c>
      <c r="AV135" s="11" t="s">
        <v>22</v>
      </c>
      <c r="AW135" s="11" t="s">
        <v>35</v>
      </c>
      <c r="AX135" s="11" t="s">
        <v>78</v>
      </c>
      <c r="AY135" s="185" t="s">
        <v>143</v>
      </c>
    </row>
    <row r="136" spans="2:51" s="10" customFormat="1" ht="22.5" customHeight="1">
      <c r="B136" s="170"/>
      <c r="C136" s="171"/>
      <c r="D136" s="171"/>
      <c r="E136" s="172" t="s">
        <v>3</v>
      </c>
      <c r="F136" s="278" t="s">
        <v>252</v>
      </c>
      <c r="G136" s="275"/>
      <c r="H136" s="275"/>
      <c r="I136" s="275"/>
      <c r="J136" s="171"/>
      <c r="K136" s="173">
        <v>60</v>
      </c>
      <c r="L136" s="171"/>
      <c r="M136" s="171"/>
      <c r="N136" s="171"/>
      <c r="O136" s="171"/>
      <c r="P136" s="171"/>
      <c r="Q136" s="171"/>
      <c r="R136" s="174"/>
      <c r="T136" s="175"/>
      <c r="U136" s="171"/>
      <c r="V136" s="171"/>
      <c r="W136" s="171"/>
      <c r="X136" s="171"/>
      <c r="Y136" s="171"/>
      <c r="Z136" s="171"/>
      <c r="AA136" s="176"/>
      <c r="AT136" s="177" t="s">
        <v>202</v>
      </c>
      <c r="AU136" s="177" t="s">
        <v>105</v>
      </c>
      <c r="AV136" s="10" t="s">
        <v>105</v>
      </c>
      <c r="AW136" s="10" t="s">
        <v>35</v>
      </c>
      <c r="AX136" s="10" t="s">
        <v>22</v>
      </c>
      <c r="AY136" s="177" t="s">
        <v>143</v>
      </c>
    </row>
    <row r="137" spans="2:65" s="1" customFormat="1" ht="22.5" customHeight="1">
      <c r="B137" s="129"/>
      <c r="C137" s="158" t="s">
        <v>148</v>
      </c>
      <c r="D137" s="158" t="s">
        <v>144</v>
      </c>
      <c r="E137" s="159" t="s">
        <v>535</v>
      </c>
      <c r="F137" s="259" t="s">
        <v>536</v>
      </c>
      <c r="G137" s="260"/>
      <c r="H137" s="260"/>
      <c r="I137" s="260"/>
      <c r="J137" s="160" t="s">
        <v>239</v>
      </c>
      <c r="K137" s="161">
        <v>45</v>
      </c>
      <c r="L137" s="261">
        <v>0</v>
      </c>
      <c r="M137" s="260"/>
      <c r="N137" s="262">
        <f>ROUND(L137*K137,2)</f>
        <v>0</v>
      </c>
      <c r="O137" s="260"/>
      <c r="P137" s="260"/>
      <c r="Q137" s="260"/>
      <c r="R137" s="131"/>
      <c r="T137" s="162" t="s">
        <v>3</v>
      </c>
      <c r="U137" s="42" t="s">
        <v>43</v>
      </c>
      <c r="V137" s="34"/>
      <c r="W137" s="163">
        <f>V137*K137</f>
        <v>0</v>
      </c>
      <c r="X137" s="163">
        <v>0</v>
      </c>
      <c r="Y137" s="163">
        <f>X137*K137</f>
        <v>0</v>
      </c>
      <c r="Z137" s="163">
        <v>0</v>
      </c>
      <c r="AA137" s="164">
        <f>Z137*K137</f>
        <v>0</v>
      </c>
      <c r="AR137" s="16" t="s">
        <v>148</v>
      </c>
      <c r="AT137" s="16" t="s">
        <v>144</v>
      </c>
      <c r="AU137" s="16" t="s">
        <v>105</v>
      </c>
      <c r="AY137" s="16" t="s">
        <v>143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6" t="s">
        <v>22</v>
      </c>
      <c r="BK137" s="104">
        <f>ROUND(L137*K137,2)</f>
        <v>0</v>
      </c>
      <c r="BL137" s="16" t="s">
        <v>148</v>
      </c>
      <c r="BM137" s="16" t="s">
        <v>537</v>
      </c>
    </row>
    <row r="138" spans="2:65" s="1" customFormat="1" ht="31.5" customHeight="1">
      <c r="B138" s="129"/>
      <c r="C138" s="158" t="s">
        <v>160</v>
      </c>
      <c r="D138" s="158" t="s">
        <v>144</v>
      </c>
      <c r="E138" s="159" t="s">
        <v>274</v>
      </c>
      <c r="F138" s="259" t="s">
        <v>275</v>
      </c>
      <c r="G138" s="260"/>
      <c r="H138" s="260"/>
      <c r="I138" s="260"/>
      <c r="J138" s="160" t="s">
        <v>263</v>
      </c>
      <c r="K138" s="161">
        <v>60.845</v>
      </c>
      <c r="L138" s="261">
        <v>0</v>
      </c>
      <c r="M138" s="260"/>
      <c r="N138" s="262">
        <f>ROUND(L138*K138,2)</f>
        <v>0</v>
      </c>
      <c r="O138" s="260"/>
      <c r="P138" s="260"/>
      <c r="Q138" s="260"/>
      <c r="R138" s="131"/>
      <c r="T138" s="162" t="s">
        <v>3</v>
      </c>
      <c r="U138" s="42" t="s">
        <v>43</v>
      </c>
      <c r="V138" s="34"/>
      <c r="W138" s="163">
        <f>V138*K138</f>
        <v>0</v>
      </c>
      <c r="X138" s="163">
        <v>0</v>
      </c>
      <c r="Y138" s="163">
        <f>X138*K138</f>
        <v>0</v>
      </c>
      <c r="Z138" s="163">
        <v>0</v>
      </c>
      <c r="AA138" s="164">
        <f>Z138*K138</f>
        <v>0</v>
      </c>
      <c r="AR138" s="16" t="s">
        <v>148</v>
      </c>
      <c r="AT138" s="16" t="s">
        <v>144</v>
      </c>
      <c r="AU138" s="16" t="s">
        <v>105</v>
      </c>
      <c r="AY138" s="16" t="s">
        <v>143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6" t="s">
        <v>22</v>
      </c>
      <c r="BK138" s="104">
        <f>ROUND(L138*K138,2)</f>
        <v>0</v>
      </c>
      <c r="BL138" s="16" t="s">
        <v>148</v>
      </c>
      <c r="BM138" s="16" t="s">
        <v>538</v>
      </c>
    </row>
    <row r="139" spans="2:51" s="10" customFormat="1" ht="22.5" customHeight="1">
      <c r="B139" s="170"/>
      <c r="C139" s="171"/>
      <c r="D139" s="171"/>
      <c r="E139" s="172" t="s">
        <v>3</v>
      </c>
      <c r="F139" s="274" t="s">
        <v>539</v>
      </c>
      <c r="G139" s="275"/>
      <c r="H139" s="275"/>
      <c r="I139" s="275"/>
      <c r="J139" s="171"/>
      <c r="K139" s="173">
        <v>10.672</v>
      </c>
      <c r="L139" s="171"/>
      <c r="M139" s="171"/>
      <c r="N139" s="171"/>
      <c r="O139" s="171"/>
      <c r="P139" s="171"/>
      <c r="Q139" s="171"/>
      <c r="R139" s="174"/>
      <c r="T139" s="175"/>
      <c r="U139" s="171"/>
      <c r="V139" s="171"/>
      <c r="W139" s="171"/>
      <c r="X139" s="171"/>
      <c r="Y139" s="171"/>
      <c r="Z139" s="171"/>
      <c r="AA139" s="176"/>
      <c r="AT139" s="177" t="s">
        <v>202</v>
      </c>
      <c r="AU139" s="177" t="s">
        <v>105</v>
      </c>
      <c r="AV139" s="10" t="s">
        <v>105</v>
      </c>
      <c r="AW139" s="10" t="s">
        <v>35</v>
      </c>
      <c r="AX139" s="10" t="s">
        <v>78</v>
      </c>
      <c r="AY139" s="177" t="s">
        <v>143</v>
      </c>
    </row>
    <row r="140" spans="2:51" s="10" customFormat="1" ht="22.5" customHeight="1">
      <c r="B140" s="170"/>
      <c r="C140" s="171"/>
      <c r="D140" s="171"/>
      <c r="E140" s="172" t="s">
        <v>3</v>
      </c>
      <c r="F140" s="278" t="s">
        <v>540</v>
      </c>
      <c r="G140" s="275"/>
      <c r="H140" s="275"/>
      <c r="I140" s="275"/>
      <c r="J140" s="171"/>
      <c r="K140" s="173">
        <v>50.173</v>
      </c>
      <c r="L140" s="171"/>
      <c r="M140" s="171"/>
      <c r="N140" s="171"/>
      <c r="O140" s="171"/>
      <c r="P140" s="171"/>
      <c r="Q140" s="171"/>
      <c r="R140" s="174"/>
      <c r="T140" s="175"/>
      <c r="U140" s="171"/>
      <c r="V140" s="171"/>
      <c r="W140" s="171"/>
      <c r="X140" s="171"/>
      <c r="Y140" s="171"/>
      <c r="Z140" s="171"/>
      <c r="AA140" s="176"/>
      <c r="AT140" s="177" t="s">
        <v>202</v>
      </c>
      <c r="AU140" s="177" t="s">
        <v>105</v>
      </c>
      <c r="AV140" s="10" t="s">
        <v>105</v>
      </c>
      <c r="AW140" s="10" t="s">
        <v>35</v>
      </c>
      <c r="AX140" s="10" t="s">
        <v>78</v>
      </c>
      <c r="AY140" s="177" t="s">
        <v>143</v>
      </c>
    </row>
    <row r="141" spans="2:51" s="12" customFormat="1" ht="22.5" customHeight="1">
      <c r="B141" s="186"/>
      <c r="C141" s="187"/>
      <c r="D141" s="187"/>
      <c r="E141" s="188" t="s">
        <v>3</v>
      </c>
      <c r="F141" s="279" t="s">
        <v>219</v>
      </c>
      <c r="G141" s="280"/>
      <c r="H141" s="280"/>
      <c r="I141" s="280"/>
      <c r="J141" s="187"/>
      <c r="K141" s="189">
        <v>60.845</v>
      </c>
      <c r="L141" s="187"/>
      <c r="M141" s="187"/>
      <c r="N141" s="187"/>
      <c r="O141" s="187"/>
      <c r="P141" s="187"/>
      <c r="Q141" s="187"/>
      <c r="R141" s="190"/>
      <c r="T141" s="191"/>
      <c r="U141" s="187"/>
      <c r="V141" s="187"/>
      <c r="W141" s="187"/>
      <c r="X141" s="187"/>
      <c r="Y141" s="187"/>
      <c r="Z141" s="187"/>
      <c r="AA141" s="192"/>
      <c r="AT141" s="193" t="s">
        <v>202</v>
      </c>
      <c r="AU141" s="193" t="s">
        <v>105</v>
      </c>
      <c r="AV141" s="12" t="s">
        <v>148</v>
      </c>
      <c r="AW141" s="12" t="s">
        <v>35</v>
      </c>
      <c r="AX141" s="12" t="s">
        <v>22</v>
      </c>
      <c r="AY141" s="193" t="s">
        <v>143</v>
      </c>
    </row>
    <row r="142" spans="2:65" s="1" customFormat="1" ht="31.5" customHeight="1">
      <c r="B142" s="129"/>
      <c r="C142" s="158" t="s">
        <v>149</v>
      </c>
      <c r="D142" s="158" t="s">
        <v>144</v>
      </c>
      <c r="E142" s="159" t="s">
        <v>279</v>
      </c>
      <c r="F142" s="259" t="s">
        <v>280</v>
      </c>
      <c r="G142" s="260"/>
      <c r="H142" s="260"/>
      <c r="I142" s="260"/>
      <c r="J142" s="160" t="s">
        <v>263</v>
      </c>
      <c r="K142" s="161">
        <v>60.845</v>
      </c>
      <c r="L142" s="261">
        <v>0</v>
      </c>
      <c r="M142" s="260"/>
      <c r="N142" s="262">
        <f>ROUND(L142*K142,2)</f>
        <v>0</v>
      </c>
      <c r="O142" s="260"/>
      <c r="P142" s="260"/>
      <c r="Q142" s="260"/>
      <c r="R142" s="131"/>
      <c r="T142" s="162" t="s">
        <v>3</v>
      </c>
      <c r="U142" s="42" t="s">
        <v>43</v>
      </c>
      <c r="V142" s="34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6" t="s">
        <v>148</v>
      </c>
      <c r="AT142" s="16" t="s">
        <v>144</v>
      </c>
      <c r="AU142" s="16" t="s">
        <v>105</v>
      </c>
      <c r="AY142" s="16" t="s">
        <v>143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22</v>
      </c>
      <c r="BK142" s="104">
        <f>ROUND(L142*K142,2)</f>
        <v>0</v>
      </c>
      <c r="BL142" s="16" t="s">
        <v>148</v>
      </c>
      <c r="BM142" s="16" t="s">
        <v>541</v>
      </c>
    </row>
    <row r="143" spans="2:65" s="1" customFormat="1" ht="31.5" customHeight="1">
      <c r="B143" s="129"/>
      <c r="C143" s="158" t="s">
        <v>152</v>
      </c>
      <c r="D143" s="158" t="s">
        <v>144</v>
      </c>
      <c r="E143" s="159" t="s">
        <v>542</v>
      </c>
      <c r="F143" s="259" t="s">
        <v>543</v>
      </c>
      <c r="G143" s="260"/>
      <c r="H143" s="260"/>
      <c r="I143" s="260"/>
      <c r="J143" s="160" t="s">
        <v>263</v>
      </c>
      <c r="K143" s="161">
        <v>7.966</v>
      </c>
      <c r="L143" s="261">
        <v>0</v>
      </c>
      <c r="M143" s="260"/>
      <c r="N143" s="262">
        <f>ROUND(L143*K143,2)</f>
        <v>0</v>
      </c>
      <c r="O143" s="260"/>
      <c r="P143" s="260"/>
      <c r="Q143" s="260"/>
      <c r="R143" s="131"/>
      <c r="T143" s="162" t="s">
        <v>3</v>
      </c>
      <c r="U143" s="42" t="s">
        <v>43</v>
      </c>
      <c r="V143" s="34"/>
      <c r="W143" s="163">
        <f>V143*K143</f>
        <v>0</v>
      </c>
      <c r="X143" s="163">
        <v>0</v>
      </c>
      <c r="Y143" s="163">
        <f>X143*K143</f>
        <v>0</v>
      </c>
      <c r="Z143" s="163">
        <v>0</v>
      </c>
      <c r="AA143" s="164">
        <f>Z143*K143</f>
        <v>0</v>
      </c>
      <c r="AR143" s="16" t="s">
        <v>148</v>
      </c>
      <c r="AT143" s="16" t="s">
        <v>144</v>
      </c>
      <c r="AU143" s="16" t="s">
        <v>105</v>
      </c>
      <c r="AY143" s="16" t="s">
        <v>143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16" t="s">
        <v>22</v>
      </c>
      <c r="BK143" s="104">
        <f>ROUND(L143*K143,2)</f>
        <v>0</v>
      </c>
      <c r="BL143" s="16" t="s">
        <v>148</v>
      </c>
      <c r="BM143" s="16" t="s">
        <v>544</v>
      </c>
    </row>
    <row r="144" spans="2:51" s="10" customFormat="1" ht="31.5" customHeight="1">
      <c r="B144" s="170"/>
      <c r="C144" s="171"/>
      <c r="D144" s="171"/>
      <c r="E144" s="172" t="s">
        <v>3</v>
      </c>
      <c r="F144" s="274" t="s">
        <v>545</v>
      </c>
      <c r="G144" s="275"/>
      <c r="H144" s="275"/>
      <c r="I144" s="275"/>
      <c r="J144" s="171"/>
      <c r="K144" s="173">
        <v>7.966</v>
      </c>
      <c r="L144" s="171"/>
      <c r="M144" s="171"/>
      <c r="N144" s="171"/>
      <c r="O144" s="171"/>
      <c r="P144" s="171"/>
      <c r="Q144" s="171"/>
      <c r="R144" s="174"/>
      <c r="T144" s="175"/>
      <c r="U144" s="171"/>
      <c r="V144" s="171"/>
      <c r="W144" s="171"/>
      <c r="X144" s="171"/>
      <c r="Y144" s="171"/>
      <c r="Z144" s="171"/>
      <c r="AA144" s="176"/>
      <c r="AT144" s="177" t="s">
        <v>202</v>
      </c>
      <c r="AU144" s="177" t="s">
        <v>105</v>
      </c>
      <c r="AV144" s="10" t="s">
        <v>105</v>
      </c>
      <c r="AW144" s="10" t="s">
        <v>35</v>
      </c>
      <c r="AX144" s="10" t="s">
        <v>22</v>
      </c>
      <c r="AY144" s="177" t="s">
        <v>143</v>
      </c>
    </row>
    <row r="145" spans="2:65" s="1" customFormat="1" ht="31.5" customHeight="1">
      <c r="B145" s="129"/>
      <c r="C145" s="158" t="s">
        <v>164</v>
      </c>
      <c r="D145" s="158" t="s">
        <v>144</v>
      </c>
      <c r="E145" s="159" t="s">
        <v>546</v>
      </c>
      <c r="F145" s="259" t="s">
        <v>547</v>
      </c>
      <c r="G145" s="260"/>
      <c r="H145" s="260"/>
      <c r="I145" s="260"/>
      <c r="J145" s="160" t="s">
        <v>263</v>
      </c>
      <c r="K145" s="161">
        <v>7.966</v>
      </c>
      <c r="L145" s="261">
        <v>0</v>
      </c>
      <c r="M145" s="260"/>
      <c r="N145" s="262">
        <f>ROUND(L145*K145,2)</f>
        <v>0</v>
      </c>
      <c r="O145" s="260"/>
      <c r="P145" s="260"/>
      <c r="Q145" s="260"/>
      <c r="R145" s="131"/>
      <c r="T145" s="162" t="s">
        <v>3</v>
      </c>
      <c r="U145" s="42" t="s">
        <v>43</v>
      </c>
      <c r="V145" s="34"/>
      <c r="W145" s="163">
        <f>V145*K145</f>
        <v>0</v>
      </c>
      <c r="X145" s="163">
        <v>0</v>
      </c>
      <c r="Y145" s="163">
        <f>X145*K145</f>
        <v>0</v>
      </c>
      <c r="Z145" s="163">
        <v>0</v>
      </c>
      <c r="AA145" s="164">
        <f>Z145*K145</f>
        <v>0</v>
      </c>
      <c r="AR145" s="16" t="s">
        <v>148</v>
      </c>
      <c r="AT145" s="16" t="s">
        <v>144</v>
      </c>
      <c r="AU145" s="16" t="s">
        <v>105</v>
      </c>
      <c r="AY145" s="16" t="s">
        <v>143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6" t="s">
        <v>22</v>
      </c>
      <c r="BK145" s="104">
        <f>ROUND(L145*K145,2)</f>
        <v>0</v>
      </c>
      <c r="BL145" s="16" t="s">
        <v>148</v>
      </c>
      <c r="BM145" s="16" t="s">
        <v>548</v>
      </c>
    </row>
    <row r="146" spans="2:65" s="1" customFormat="1" ht="31.5" customHeight="1">
      <c r="B146" s="129"/>
      <c r="C146" s="158" t="s">
        <v>175</v>
      </c>
      <c r="D146" s="158" t="s">
        <v>144</v>
      </c>
      <c r="E146" s="159" t="s">
        <v>549</v>
      </c>
      <c r="F146" s="259" t="s">
        <v>550</v>
      </c>
      <c r="G146" s="260"/>
      <c r="H146" s="260"/>
      <c r="I146" s="260"/>
      <c r="J146" s="160" t="s">
        <v>263</v>
      </c>
      <c r="K146" s="161">
        <v>374.45</v>
      </c>
      <c r="L146" s="261">
        <v>0</v>
      </c>
      <c r="M146" s="260"/>
      <c r="N146" s="262">
        <f>ROUND(L146*K146,2)</f>
        <v>0</v>
      </c>
      <c r="O146" s="260"/>
      <c r="P146" s="260"/>
      <c r="Q146" s="260"/>
      <c r="R146" s="131"/>
      <c r="T146" s="162" t="s">
        <v>3</v>
      </c>
      <c r="U146" s="42" t="s">
        <v>43</v>
      </c>
      <c r="V146" s="34"/>
      <c r="W146" s="163">
        <f>V146*K146</f>
        <v>0</v>
      </c>
      <c r="X146" s="163">
        <v>0</v>
      </c>
      <c r="Y146" s="163">
        <f>X146*K146</f>
        <v>0</v>
      </c>
      <c r="Z146" s="163">
        <v>0</v>
      </c>
      <c r="AA146" s="164">
        <f>Z146*K146</f>
        <v>0</v>
      </c>
      <c r="AR146" s="16" t="s">
        <v>148</v>
      </c>
      <c r="AT146" s="16" t="s">
        <v>144</v>
      </c>
      <c r="AU146" s="16" t="s">
        <v>105</v>
      </c>
      <c r="AY146" s="16" t="s">
        <v>143</v>
      </c>
      <c r="BE146" s="104">
        <f>IF(U146="základní",N146,0)</f>
        <v>0</v>
      </c>
      <c r="BF146" s="104">
        <f>IF(U146="snížená",N146,0)</f>
        <v>0</v>
      </c>
      <c r="BG146" s="104">
        <f>IF(U146="zákl. přenesená",N146,0)</f>
        <v>0</v>
      </c>
      <c r="BH146" s="104">
        <f>IF(U146="sníž. přenesená",N146,0)</f>
        <v>0</v>
      </c>
      <c r="BI146" s="104">
        <f>IF(U146="nulová",N146,0)</f>
        <v>0</v>
      </c>
      <c r="BJ146" s="16" t="s">
        <v>22</v>
      </c>
      <c r="BK146" s="104">
        <f>ROUND(L146*K146,2)</f>
        <v>0</v>
      </c>
      <c r="BL146" s="16" t="s">
        <v>148</v>
      </c>
      <c r="BM146" s="16" t="s">
        <v>551</v>
      </c>
    </row>
    <row r="147" spans="2:51" s="10" customFormat="1" ht="22.5" customHeight="1">
      <c r="B147" s="170"/>
      <c r="C147" s="171"/>
      <c r="D147" s="171"/>
      <c r="E147" s="172" t="s">
        <v>3</v>
      </c>
      <c r="F147" s="274" t="s">
        <v>552</v>
      </c>
      <c r="G147" s="275"/>
      <c r="H147" s="275"/>
      <c r="I147" s="275"/>
      <c r="J147" s="171"/>
      <c r="K147" s="173">
        <v>374.45</v>
      </c>
      <c r="L147" s="171"/>
      <c r="M147" s="171"/>
      <c r="N147" s="171"/>
      <c r="O147" s="171"/>
      <c r="P147" s="171"/>
      <c r="Q147" s="171"/>
      <c r="R147" s="174"/>
      <c r="T147" s="175"/>
      <c r="U147" s="171"/>
      <c r="V147" s="171"/>
      <c r="W147" s="171"/>
      <c r="X147" s="171"/>
      <c r="Y147" s="171"/>
      <c r="Z147" s="171"/>
      <c r="AA147" s="176"/>
      <c r="AT147" s="177" t="s">
        <v>202</v>
      </c>
      <c r="AU147" s="177" t="s">
        <v>105</v>
      </c>
      <c r="AV147" s="10" t="s">
        <v>105</v>
      </c>
      <c r="AW147" s="10" t="s">
        <v>35</v>
      </c>
      <c r="AX147" s="10" t="s">
        <v>22</v>
      </c>
      <c r="AY147" s="177" t="s">
        <v>143</v>
      </c>
    </row>
    <row r="148" spans="2:65" s="1" customFormat="1" ht="31.5" customHeight="1">
      <c r="B148" s="129"/>
      <c r="C148" s="158" t="s">
        <v>27</v>
      </c>
      <c r="D148" s="158" t="s">
        <v>144</v>
      </c>
      <c r="E148" s="159" t="s">
        <v>356</v>
      </c>
      <c r="F148" s="259" t="s">
        <v>357</v>
      </c>
      <c r="G148" s="260"/>
      <c r="H148" s="260"/>
      <c r="I148" s="260"/>
      <c r="J148" s="160" t="s">
        <v>263</v>
      </c>
      <c r="K148" s="161">
        <v>68.811</v>
      </c>
      <c r="L148" s="261">
        <v>0</v>
      </c>
      <c r="M148" s="260"/>
      <c r="N148" s="262">
        <f>ROUND(L148*K148,2)</f>
        <v>0</v>
      </c>
      <c r="O148" s="260"/>
      <c r="P148" s="260"/>
      <c r="Q148" s="260"/>
      <c r="R148" s="131"/>
      <c r="T148" s="162" t="s">
        <v>3</v>
      </c>
      <c r="U148" s="42" t="s">
        <v>43</v>
      </c>
      <c r="V148" s="34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6" t="s">
        <v>148</v>
      </c>
      <c r="AT148" s="16" t="s">
        <v>144</v>
      </c>
      <c r="AU148" s="16" t="s">
        <v>105</v>
      </c>
      <c r="AY148" s="16" t="s">
        <v>143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6" t="s">
        <v>22</v>
      </c>
      <c r="BK148" s="104">
        <f>ROUND(L148*K148,2)</f>
        <v>0</v>
      </c>
      <c r="BL148" s="16" t="s">
        <v>148</v>
      </c>
      <c r="BM148" s="16" t="s">
        <v>553</v>
      </c>
    </row>
    <row r="149" spans="2:51" s="10" customFormat="1" ht="22.5" customHeight="1">
      <c r="B149" s="170"/>
      <c r="C149" s="171"/>
      <c r="D149" s="171"/>
      <c r="E149" s="172" t="s">
        <v>3</v>
      </c>
      <c r="F149" s="274" t="s">
        <v>554</v>
      </c>
      <c r="G149" s="275"/>
      <c r="H149" s="275"/>
      <c r="I149" s="275"/>
      <c r="J149" s="171"/>
      <c r="K149" s="173">
        <v>60.845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6"/>
      <c r="AT149" s="177" t="s">
        <v>202</v>
      </c>
      <c r="AU149" s="177" t="s">
        <v>105</v>
      </c>
      <c r="AV149" s="10" t="s">
        <v>105</v>
      </c>
      <c r="AW149" s="10" t="s">
        <v>35</v>
      </c>
      <c r="AX149" s="10" t="s">
        <v>78</v>
      </c>
      <c r="AY149" s="177" t="s">
        <v>143</v>
      </c>
    </row>
    <row r="150" spans="2:51" s="10" customFormat="1" ht="22.5" customHeight="1">
      <c r="B150" s="170"/>
      <c r="C150" s="171"/>
      <c r="D150" s="171"/>
      <c r="E150" s="172" t="s">
        <v>3</v>
      </c>
      <c r="F150" s="278" t="s">
        <v>555</v>
      </c>
      <c r="G150" s="275"/>
      <c r="H150" s="275"/>
      <c r="I150" s="275"/>
      <c r="J150" s="171"/>
      <c r="K150" s="173">
        <v>7.966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6"/>
      <c r="AT150" s="177" t="s">
        <v>202</v>
      </c>
      <c r="AU150" s="177" t="s">
        <v>105</v>
      </c>
      <c r="AV150" s="10" t="s">
        <v>105</v>
      </c>
      <c r="AW150" s="10" t="s">
        <v>35</v>
      </c>
      <c r="AX150" s="10" t="s">
        <v>78</v>
      </c>
      <c r="AY150" s="177" t="s">
        <v>143</v>
      </c>
    </row>
    <row r="151" spans="2:51" s="12" customFormat="1" ht="22.5" customHeight="1">
      <c r="B151" s="186"/>
      <c r="C151" s="187"/>
      <c r="D151" s="187"/>
      <c r="E151" s="188" t="s">
        <v>3</v>
      </c>
      <c r="F151" s="279" t="s">
        <v>219</v>
      </c>
      <c r="G151" s="280"/>
      <c r="H151" s="280"/>
      <c r="I151" s="280"/>
      <c r="J151" s="187"/>
      <c r="K151" s="189">
        <v>68.811</v>
      </c>
      <c r="L151" s="187"/>
      <c r="M151" s="187"/>
      <c r="N151" s="187"/>
      <c r="O151" s="187"/>
      <c r="P151" s="187"/>
      <c r="Q151" s="187"/>
      <c r="R151" s="190"/>
      <c r="T151" s="191"/>
      <c r="U151" s="187"/>
      <c r="V151" s="187"/>
      <c r="W151" s="187"/>
      <c r="X151" s="187"/>
      <c r="Y151" s="187"/>
      <c r="Z151" s="187"/>
      <c r="AA151" s="192"/>
      <c r="AT151" s="193" t="s">
        <v>202</v>
      </c>
      <c r="AU151" s="193" t="s">
        <v>105</v>
      </c>
      <c r="AV151" s="12" t="s">
        <v>148</v>
      </c>
      <c r="AW151" s="12" t="s">
        <v>35</v>
      </c>
      <c r="AX151" s="12" t="s">
        <v>22</v>
      </c>
      <c r="AY151" s="193" t="s">
        <v>143</v>
      </c>
    </row>
    <row r="152" spans="2:65" s="1" customFormat="1" ht="44.25" customHeight="1">
      <c r="B152" s="129"/>
      <c r="C152" s="158" t="s">
        <v>169</v>
      </c>
      <c r="D152" s="158" t="s">
        <v>144</v>
      </c>
      <c r="E152" s="159" t="s">
        <v>362</v>
      </c>
      <c r="F152" s="259" t="s">
        <v>363</v>
      </c>
      <c r="G152" s="260"/>
      <c r="H152" s="260"/>
      <c r="I152" s="260"/>
      <c r="J152" s="160" t="s">
        <v>263</v>
      </c>
      <c r="K152" s="161">
        <v>481.677</v>
      </c>
      <c r="L152" s="261">
        <v>0</v>
      </c>
      <c r="M152" s="260"/>
      <c r="N152" s="262">
        <f>ROUND(L152*K152,2)</f>
        <v>0</v>
      </c>
      <c r="O152" s="260"/>
      <c r="P152" s="260"/>
      <c r="Q152" s="260"/>
      <c r="R152" s="131"/>
      <c r="T152" s="162" t="s">
        <v>3</v>
      </c>
      <c r="U152" s="42" t="s">
        <v>43</v>
      </c>
      <c r="V152" s="34"/>
      <c r="W152" s="163">
        <f>V152*K152</f>
        <v>0</v>
      </c>
      <c r="X152" s="163">
        <v>0</v>
      </c>
      <c r="Y152" s="163">
        <f>X152*K152</f>
        <v>0</v>
      </c>
      <c r="Z152" s="163">
        <v>0</v>
      </c>
      <c r="AA152" s="164">
        <f>Z152*K152</f>
        <v>0</v>
      </c>
      <c r="AR152" s="16" t="s">
        <v>148</v>
      </c>
      <c r="AT152" s="16" t="s">
        <v>144</v>
      </c>
      <c r="AU152" s="16" t="s">
        <v>105</v>
      </c>
      <c r="AY152" s="16" t="s">
        <v>143</v>
      </c>
      <c r="BE152" s="104">
        <f>IF(U152="základní",N152,0)</f>
        <v>0</v>
      </c>
      <c r="BF152" s="104">
        <f>IF(U152="snížená",N152,0)</f>
        <v>0</v>
      </c>
      <c r="BG152" s="104">
        <f>IF(U152="zákl. přenesená",N152,0)</f>
        <v>0</v>
      </c>
      <c r="BH152" s="104">
        <f>IF(U152="sníž. přenesená",N152,0)</f>
        <v>0</v>
      </c>
      <c r="BI152" s="104">
        <f>IF(U152="nulová",N152,0)</f>
        <v>0</v>
      </c>
      <c r="BJ152" s="16" t="s">
        <v>22</v>
      </c>
      <c r="BK152" s="104">
        <f>ROUND(L152*K152,2)</f>
        <v>0</v>
      </c>
      <c r="BL152" s="16" t="s">
        <v>148</v>
      </c>
      <c r="BM152" s="16" t="s">
        <v>556</v>
      </c>
    </row>
    <row r="153" spans="2:51" s="10" customFormat="1" ht="22.5" customHeight="1">
      <c r="B153" s="170"/>
      <c r="C153" s="171"/>
      <c r="D153" s="171"/>
      <c r="E153" s="172" t="s">
        <v>3</v>
      </c>
      <c r="F153" s="274" t="s">
        <v>557</v>
      </c>
      <c r="G153" s="275"/>
      <c r="H153" s="275"/>
      <c r="I153" s="275"/>
      <c r="J153" s="171"/>
      <c r="K153" s="173">
        <v>481.677</v>
      </c>
      <c r="L153" s="171"/>
      <c r="M153" s="171"/>
      <c r="N153" s="171"/>
      <c r="O153" s="171"/>
      <c r="P153" s="171"/>
      <c r="Q153" s="171"/>
      <c r="R153" s="174"/>
      <c r="T153" s="175"/>
      <c r="U153" s="171"/>
      <c r="V153" s="171"/>
      <c r="W153" s="171"/>
      <c r="X153" s="171"/>
      <c r="Y153" s="171"/>
      <c r="Z153" s="171"/>
      <c r="AA153" s="176"/>
      <c r="AT153" s="177" t="s">
        <v>202</v>
      </c>
      <c r="AU153" s="177" t="s">
        <v>105</v>
      </c>
      <c r="AV153" s="10" t="s">
        <v>105</v>
      </c>
      <c r="AW153" s="10" t="s">
        <v>35</v>
      </c>
      <c r="AX153" s="10" t="s">
        <v>22</v>
      </c>
      <c r="AY153" s="177" t="s">
        <v>143</v>
      </c>
    </row>
    <row r="154" spans="2:65" s="1" customFormat="1" ht="31.5" customHeight="1">
      <c r="B154" s="129"/>
      <c r="C154" s="158" t="s">
        <v>253</v>
      </c>
      <c r="D154" s="158" t="s">
        <v>144</v>
      </c>
      <c r="E154" s="159" t="s">
        <v>558</v>
      </c>
      <c r="F154" s="259" t="s">
        <v>559</v>
      </c>
      <c r="G154" s="260"/>
      <c r="H154" s="260"/>
      <c r="I154" s="260"/>
      <c r="J154" s="160" t="s">
        <v>263</v>
      </c>
      <c r="K154" s="161">
        <v>374.45</v>
      </c>
      <c r="L154" s="261">
        <v>0</v>
      </c>
      <c r="M154" s="260"/>
      <c r="N154" s="262">
        <f>ROUND(L154*K154,2)</f>
        <v>0</v>
      </c>
      <c r="O154" s="260"/>
      <c r="P154" s="260"/>
      <c r="Q154" s="260"/>
      <c r="R154" s="131"/>
      <c r="T154" s="162" t="s">
        <v>3</v>
      </c>
      <c r="U154" s="42" t="s">
        <v>43</v>
      </c>
      <c r="V154" s="34"/>
      <c r="W154" s="163">
        <f>V154*K154</f>
        <v>0</v>
      </c>
      <c r="X154" s="163">
        <v>0</v>
      </c>
      <c r="Y154" s="163">
        <f>X154*K154</f>
        <v>0</v>
      </c>
      <c r="Z154" s="163">
        <v>0</v>
      </c>
      <c r="AA154" s="164">
        <f>Z154*K154</f>
        <v>0</v>
      </c>
      <c r="AR154" s="16" t="s">
        <v>148</v>
      </c>
      <c r="AT154" s="16" t="s">
        <v>144</v>
      </c>
      <c r="AU154" s="16" t="s">
        <v>105</v>
      </c>
      <c r="AY154" s="16" t="s">
        <v>143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6" t="s">
        <v>22</v>
      </c>
      <c r="BK154" s="104">
        <f>ROUND(L154*K154,2)</f>
        <v>0</v>
      </c>
      <c r="BL154" s="16" t="s">
        <v>148</v>
      </c>
      <c r="BM154" s="16" t="s">
        <v>560</v>
      </c>
    </row>
    <row r="155" spans="2:65" s="1" customFormat="1" ht="22.5" customHeight="1">
      <c r="B155" s="129"/>
      <c r="C155" s="158" t="s">
        <v>257</v>
      </c>
      <c r="D155" s="158" t="s">
        <v>144</v>
      </c>
      <c r="E155" s="159" t="s">
        <v>371</v>
      </c>
      <c r="F155" s="259" t="s">
        <v>372</v>
      </c>
      <c r="G155" s="260"/>
      <c r="H155" s="260"/>
      <c r="I155" s="260"/>
      <c r="J155" s="160" t="s">
        <v>263</v>
      </c>
      <c r="K155" s="161">
        <v>68.811</v>
      </c>
      <c r="L155" s="261">
        <v>0</v>
      </c>
      <c r="M155" s="260"/>
      <c r="N155" s="262">
        <f>ROUND(L155*K155,2)</f>
        <v>0</v>
      </c>
      <c r="O155" s="260"/>
      <c r="P155" s="260"/>
      <c r="Q155" s="260"/>
      <c r="R155" s="131"/>
      <c r="T155" s="162" t="s">
        <v>3</v>
      </c>
      <c r="U155" s="42" t="s">
        <v>43</v>
      </c>
      <c r="V155" s="34"/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16" t="s">
        <v>148</v>
      </c>
      <c r="AT155" s="16" t="s">
        <v>144</v>
      </c>
      <c r="AU155" s="16" t="s">
        <v>105</v>
      </c>
      <c r="AY155" s="16" t="s">
        <v>143</v>
      </c>
      <c r="BE155" s="104">
        <f>IF(U155="základní",N155,0)</f>
        <v>0</v>
      </c>
      <c r="BF155" s="104">
        <f>IF(U155="snížená",N155,0)</f>
        <v>0</v>
      </c>
      <c r="BG155" s="104">
        <f>IF(U155="zákl. přenesená",N155,0)</f>
        <v>0</v>
      </c>
      <c r="BH155" s="104">
        <f>IF(U155="sníž. přenesená",N155,0)</f>
        <v>0</v>
      </c>
      <c r="BI155" s="104">
        <f>IF(U155="nulová",N155,0)</f>
        <v>0</v>
      </c>
      <c r="BJ155" s="16" t="s">
        <v>22</v>
      </c>
      <c r="BK155" s="104">
        <f>ROUND(L155*K155,2)</f>
        <v>0</v>
      </c>
      <c r="BL155" s="16" t="s">
        <v>148</v>
      </c>
      <c r="BM155" s="16" t="s">
        <v>561</v>
      </c>
    </row>
    <row r="156" spans="2:65" s="1" customFormat="1" ht="31.5" customHeight="1">
      <c r="B156" s="129"/>
      <c r="C156" s="158" t="s">
        <v>172</v>
      </c>
      <c r="D156" s="158" t="s">
        <v>144</v>
      </c>
      <c r="E156" s="159" t="s">
        <v>375</v>
      </c>
      <c r="F156" s="259" t="s">
        <v>376</v>
      </c>
      <c r="G156" s="260"/>
      <c r="H156" s="260"/>
      <c r="I156" s="260"/>
      <c r="J156" s="160" t="s">
        <v>301</v>
      </c>
      <c r="K156" s="161">
        <v>123.86</v>
      </c>
      <c r="L156" s="261">
        <v>0</v>
      </c>
      <c r="M156" s="260"/>
      <c r="N156" s="262">
        <f>ROUND(L156*K156,2)</f>
        <v>0</v>
      </c>
      <c r="O156" s="260"/>
      <c r="P156" s="260"/>
      <c r="Q156" s="260"/>
      <c r="R156" s="131"/>
      <c r="T156" s="162" t="s">
        <v>3</v>
      </c>
      <c r="U156" s="42" t="s">
        <v>43</v>
      </c>
      <c r="V156" s="34"/>
      <c r="W156" s="163">
        <f>V156*K156</f>
        <v>0</v>
      </c>
      <c r="X156" s="163">
        <v>0</v>
      </c>
      <c r="Y156" s="163">
        <f>X156*K156</f>
        <v>0</v>
      </c>
      <c r="Z156" s="163">
        <v>0</v>
      </c>
      <c r="AA156" s="164">
        <f>Z156*K156</f>
        <v>0</v>
      </c>
      <c r="AR156" s="16" t="s">
        <v>148</v>
      </c>
      <c r="AT156" s="16" t="s">
        <v>144</v>
      </c>
      <c r="AU156" s="16" t="s">
        <v>105</v>
      </c>
      <c r="AY156" s="16" t="s">
        <v>143</v>
      </c>
      <c r="BE156" s="104">
        <f>IF(U156="základní",N156,0)</f>
        <v>0</v>
      </c>
      <c r="BF156" s="104">
        <f>IF(U156="snížená",N156,0)</f>
        <v>0</v>
      </c>
      <c r="BG156" s="104">
        <f>IF(U156="zákl. přenesená",N156,0)</f>
        <v>0</v>
      </c>
      <c r="BH156" s="104">
        <f>IF(U156="sníž. přenesená",N156,0)</f>
        <v>0</v>
      </c>
      <c r="BI156" s="104">
        <f>IF(U156="nulová",N156,0)</f>
        <v>0</v>
      </c>
      <c r="BJ156" s="16" t="s">
        <v>22</v>
      </c>
      <c r="BK156" s="104">
        <f>ROUND(L156*K156,2)</f>
        <v>0</v>
      </c>
      <c r="BL156" s="16" t="s">
        <v>148</v>
      </c>
      <c r="BM156" s="16" t="s">
        <v>562</v>
      </c>
    </row>
    <row r="157" spans="2:51" s="10" customFormat="1" ht="22.5" customHeight="1">
      <c r="B157" s="170"/>
      <c r="C157" s="171"/>
      <c r="D157" s="171"/>
      <c r="E157" s="172" t="s">
        <v>3</v>
      </c>
      <c r="F157" s="274" t="s">
        <v>563</v>
      </c>
      <c r="G157" s="275"/>
      <c r="H157" s="275"/>
      <c r="I157" s="275"/>
      <c r="J157" s="171"/>
      <c r="K157" s="173">
        <v>123.86</v>
      </c>
      <c r="L157" s="171"/>
      <c r="M157" s="171"/>
      <c r="N157" s="171"/>
      <c r="O157" s="171"/>
      <c r="P157" s="171"/>
      <c r="Q157" s="171"/>
      <c r="R157" s="174"/>
      <c r="T157" s="175"/>
      <c r="U157" s="171"/>
      <c r="V157" s="171"/>
      <c r="W157" s="171"/>
      <c r="X157" s="171"/>
      <c r="Y157" s="171"/>
      <c r="Z157" s="171"/>
      <c r="AA157" s="176"/>
      <c r="AT157" s="177" t="s">
        <v>202</v>
      </c>
      <c r="AU157" s="177" t="s">
        <v>105</v>
      </c>
      <c r="AV157" s="10" t="s">
        <v>105</v>
      </c>
      <c r="AW157" s="10" t="s">
        <v>35</v>
      </c>
      <c r="AX157" s="10" t="s">
        <v>22</v>
      </c>
      <c r="AY157" s="177" t="s">
        <v>143</v>
      </c>
    </row>
    <row r="158" spans="2:63" s="9" customFormat="1" ht="29.85" customHeight="1">
      <c r="B158" s="147"/>
      <c r="C158" s="148"/>
      <c r="D158" s="157" t="s">
        <v>186</v>
      </c>
      <c r="E158" s="157"/>
      <c r="F158" s="157"/>
      <c r="G158" s="157"/>
      <c r="H158" s="157"/>
      <c r="I158" s="157"/>
      <c r="J158" s="157"/>
      <c r="K158" s="157"/>
      <c r="L158" s="157"/>
      <c r="M158" s="157"/>
      <c r="N158" s="270">
        <f>BK158</f>
        <v>0</v>
      </c>
      <c r="O158" s="271"/>
      <c r="P158" s="271"/>
      <c r="Q158" s="271"/>
      <c r="R158" s="150"/>
      <c r="T158" s="151"/>
      <c r="U158" s="148"/>
      <c r="V158" s="148"/>
      <c r="W158" s="152">
        <f>SUM(W159:W200)</f>
        <v>0</v>
      </c>
      <c r="X158" s="148"/>
      <c r="Y158" s="152">
        <f>SUM(Y159:Y200)</f>
        <v>15.946975179999999</v>
      </c>
      <c r="Z158" s="148"/>
      <c r="AA158" s="153">
        <f>SUM(AA159:AA200)</f>
        <v>0</v>
      </c>
      <c r="AR158" s="154" t="s">
        <v>22</v>
      </c>
      <c r="AT158" s="155" t="s">
        <v>77</v>
      </c>
      <c r="AU158" s="155" t="s">
        <v>22</v>
      </c>
      <c r="AY158" s="154" t="s">
        <v>143</v>
      </c>
      <c r="BK158" s="156">
        <f>SUM(BK159:BK200)</f>
        <v>0</v>
      </c>
    </row>
    <row r="159" spans="2:65" s="1" customFormat="1" ht="31.5" customHeight="1">
      <c r="B159" s="129"/>
      <c r="C159" s="158" t="s">
        <v>9</v>
      </c>
      <c r="D159" s="158" t="s">
        <v>144</v>
      </c>
      <c r="E159" s="159" t="s">
        <v>564</v>
      </c>
      <c r="F159" s="259" t="s">
        <v>565</v>
      </c>
      <c r="G159" s="260"/>
      <c r="H159" s="260"/>
      <c r="I159" s="260"/>
      <c r="J159" s="160" t="s">
        <v>211</v>
      </c>
      <c r="K159" s="161">
        <v>12.811</v>
      </c>
      <c r="L159" s="261">
        <v>0</v>
      </c>
      <c r="M159" s="260"/>
      <c r="N159" s="262">
        <f>ROUND(L159*K159,2)</f>
        <v>0</v>
      </c>
      <c r="O159" s="260"/>
      <c r="P159" s="260"/>
      <c r="Q159" s="260"/>
      <c r="R159" s="131"/>
      <c r="T159" s="162" t="s">
        <v>3</v>
      </c>
      <c r="U159" s="42" t="s">
        <v>43</v>
      </c>
      <c r="V159" s="34"/>
      <c r="W159" s="163">
        <f>V159*K159</f>
        <v>0</v>
      </c>
      <c r="X159" s="163">
        <v>0.00017</v>
      </c>
      <c r="Y159" s="163">
        <f>X159*K159</f>
        <v>0.00217787</v>
      </c>
      <c r="Z159" s="163">
        <v>0</v>
      </c>
      <c r="AA159" s="164">
        <f>Z159*K159</f>
        <v>0</v>
      </c>
      <c r="AR159" s="16" t="s">
        <v>148</v>
      </c>
      <c r="AT159" s="16" t="s">
        <v>144</v>
      </c>
      <c r="AU159" s="16" t="s">
        <v>105</v>
      </c>
      <c r="AY159" s="16" t="s">
        <v>143</v>
      </c>
      <c r="BE159" s="104">
        <f>IF(U159="základní",N159,0)</f>
        <v>0</v>
      </c>
      <c r="BF159" s="104">
        <f>IF(U159="snížená",N159,0)</f>
        <v>0</v>
      </c>
      <c r="BG159" s="104">
        <f>IF(U159="zákl. přenesená",N159,0)</f>
        <v>0</v>
      </c>
      <c r="BH159" s="104">
        <f>IF(U159="sníž. přenesená",N159,0)</f>
        <v>0</v>
      </c>
      <c r="BI159" s="104">
        <f>IF(U159="nulová",N159,0)</f>
        <v>0</v>
      </c>
      <c r="BJ159" s="16" t="s">
        <v>22</v>
      </c>
      <c r="BK159" s="104">
        <f>ROUND(L159*K159,2)</f>
        <v>0</v>
      </c>
      <c r="BL159" s="16" t="s">
        <v>148</v>
      </c>
      <c r="BM159" s="16" t="s">
        <v>566</v>
      </c>
    </row>
    <row r="160" spans="2:51" s="10" customFormat="1" ht="22.5" customHeight="1">
      <c r="B160" s="170"/>
      <c r="C160" s="171"/>
      <c r="D160" s="171"/>
      <c r="E160" s="172" t="s">
        <v>3</v>
      </c>
      <c r="F160" s="274" t="s">
        <v>567</v>
      </c>
      <c r="G160" s="275"/>
      <c r="H160" s="275"/>
      <c r="I160" s="275"/>
      <c r="J160" s="171"/>
      <c r="K160" s="173">
        <v>12.811</v>
      </c>
      <c r="L160" s="171"/>
      <c r="M160" s="171"/>
      <c r="N160" s="171"/>
      <c r="O160" s="171"/>
      <c r="P160" s="171"/>
      <c r="Q160" s="171"/>
      <c r="R160" s="174"/>
      <c r="T160" s="175"/>
      <c r="U160" s="171"/>
      <c r="V160" s="171"/>
      <c r="W160" s="171"/>
      <c r="X160" s="171"/>
      <c r="Y160" s="171"/>
      <c r="Z160" s="171"/>
      <c r="AA160" s="176"/>
      <c r="AT160" s="177" t="s">
        <v>202</v>
      </c>
      <c r="AU160" s="177" t="s">
        <v>105</v>
      </c>
      <c r="AV160" s="10" t="s">
        <v>105</v>
      </c>
      <c r="AW160" s="10" t="s">
        <v>35</v>
      </c>
      <c r="AX160" s="10" t="s">
        <v>22</v>
      </c>
      <c r="AY160" s="177" t="s">
        <v>143</v>
      </c>
    </row>
    <row r="161" spans="2:65" s="1" customFormat="1" ht="31.5" customHeight="1">
      <c r="B161" s="129"/>
      <c r="C161" s="194" t="s">
        <v>273</v>
      </c>
      <c r="D161" s="194" t="s">
        <v>298</v>
      </c>
      <c r="E161" s="195" t="s">
        <v>568</v>
      </c>
      <c r="F161" s="281" t="s">
        <v>569</v>
      </c>
      <c r="G161" s="282"/>
      <c r="H161" s="282"/>
      <c r="I161" s="282"/>
      <c r="J161" s="196" t="s">
        <v>211</v>
      </c>
      <c r="K161" s="197">
        <v>72.511</v>
      </c>
      <c r="L161" s="283">
        <v>0</v>
      </c>
      <c r="M161" s="282"/>
      <c r="N161" s="284">
        <f>ROUND(L161*K161,2)</f>
        <v>0</v>
      </c>
      <c r="O161" s="260"/>
      <c r="P161" s="260"/>
      <c r="Q161" s="260"/>
      <c r="R161" s="131"/>
      <c r="T161" s="162" t="s">
        <v>3</v>
      </c>
      <c r="U161" s="42" t="s">
        <v>43</v>
      </c>
      <c r="V161" s="34"/>
      <c r="W161" s="163">
        <f>V161*K161</f>
        <v>0</v>
      </c>
      <c r="X161" s="163">
        <v>0.00035</v>
      </c>
      <c r="Y161" s="163">
        <f>X161*K161</f>
        <v>0.025378849999999998</v>
      </c>
      <c r="Z161" s="163">
        <v>0</v>
      </c>
      <c r="AA161" s="164">
        <f>Z161*K161</f>
        <v>0</v>
      </c>
      <c r="AR161" s="16" t="s">
        <v>164</v>
      </c>
      <c r="AT161" s="16" t="s">
        <v>298</v>
      </c>
      <c r="AU161" s="16" t="s">
        <v>105</v>
      </c>
      <c r="AY161" s="16" t="s">
        <v>143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16" t="s">
        <v>22</v>
      </c>
      <c r="BK161" s="104">
        <f>ROUND(L161*K161,2)</f>
        <v>0</v>
      </c>
      <c r="BL161" s="16" t="s">
        <v>148</v>
      </c>
      <c r="BM161" s="16" t="s">
        <v>570</v>
      </c>
    </row>
    <row r="162" spans="2:51" s="10" customFormat="1" ht="22.5" customHeight="1">
      <c r="B162" s="170"/>
      <c r="C162" s="171"/>
      <c r="D162" s="171"/>
      <c r="E162" s="172" t="s">
        <v>3</v>
      </c>
      <c r="F162" s="274" t="s">
        <v>571</v>
      </c>
      <c r="G162" s="275"/>
      <c r="H162" s="275"/>
      <c r="I162" s="275"/>
      <c r="J162" s="171"/>
      <c r="K162" s="173">
        <v>59.7</v>
      </c>
      <c r="L162" s="171"/>
      <c r="M162" s="171"/>
      <c r="N162" s="171"/>
      <c r="O162" s="171"/>
      <c r="P162" s="171"/>
      <c r="Q162" s="171"/>
      <c r="R162" s="174"/>
      <c r="T162" s="175"/>
      <c r="U162" s="171"/>
      <c r="V162" s="171"/>
      <c r="W162" s="171"/>
      <c r="X162" s="171"/>
      <c r="Y162" s="171"/>
      <c r="Z162" s="171"/>
      <c r="AA162" s="176"/>
      <c r="AT162" s="177" t="s">
        <v>202</v>
      </c>
      <c r="AU162" s="177" t="s">
        <v>105</v>
      </c>
      <c r="AV162" s="10" t="s">
        <v>105</v>
      </c>
      <c r="AW162" s="10" t="s">
        <v>35</v>
      </c>
      <c r="AX162" s="10" t="s">
        <v>78</v>
      </c>
      <c r="AY162" s="177" t="s">
        <v>143</v>
      </c>
    </row>
    <row r="163" spans="2:51" s="10" customFormat="1" ht="22.5" customHeight="1">
      <c r="B163" s="170"/>
      <c r="C163" s="171"/>
      <c r="D163" s="171"/>
      <c r="E163" s="172" t="s">
        <v>3</v>
      </c>
      <c r="F163" s="278" t="s">
        <v>572</v>
      </c>
      <c r="G163" s="275"/>
      <c r="H163" s="275"/>
      <c r="I163" s="275"/>
      <c r="J163" s="171"/>
      <c r="K163" s="173">
        <v>12.811</v>
      </c>
      <c r="L163" s="171"/>
      <c r="M163" s="171"/>
      <c r="N163" s="171"/>
      <c r="O163" s="171"/>
      <c r="P163" s="171"/>
      <c r="Q163" s="171"/>
      <c r="R163" s="174"/>
      <c r="T163" s="175"/>
      <c r="U163" s="171"/>
      <c r="V163" s="171"/>
      <c r="W163" s="171"/>
      <c r="X163" s="171"/>
      <c r="Y163" s="171"/>
      <c r="Z163" s="171"/>
      <c r="AA163" s="176"/>
      <c r="AT163" s="177" t="s">
        <v>202</v>
      </c>
      <c r="AU163" s="177" t="s">
        <v>105</v>
      </c>
      <c r="AV163" s="10" t="s">
        <v>105</v>
      </c>
      <c r="AW163" s="10" t="s">
        <v>35</v>
      </c>
      <c r="AX163" s="10" t="s">
        <v>78</v>
      </c>
      <c r="AY163" s="177" t="s">
        <v>143</v>
      </c>
    </row>
    <row r="164" spans="2:51" s="12" customFormat="1" ht="22.5" customHeight="1">
      <c r="B164" s="186"/>
      <c r="C164" s="187"/>
      <c r="D164" s="187"/>
      <c r="E164" s="188" t="s">
        <v>3</v>
      </c>
      <c r="F164" s="279" t="s">
        <v>219</v>
      </c>
      <c r="G164" s="280"/>
      <c r="H164" s="280"/>
      <c r="I164" s="280"/>
      <c r="J164" s="187"/>
      <c r="K164" s="189">
        <v>72.511</v>
      </c>
      <c r="L164" s="187"/>
      <c r="M164" s="187"/>
      <c r="N164" s="187"/>
      <c r="O164" s="187"/>
      <c r="P164" s="187"/>
      <c r="Q164" s="187"/>
      <c r="R164" s="190"/>
      <c r="T164" s="191"/>
      <c r="U164" s="187"/>
      <c r="V164" s="187"/>
      <c r="W164" s="187"/>
      <c r="X164" s="187"/>
      <c r="Y164" s="187"/>
      <c r="Z164" s="187"/>
      <c r="AA164" s="192"/>
      <c r="AT164" s="193" t="s">
        <v>202</v>
      </c>
      <c r="AU164" s="193" t="s">
        <v>105</v>
      </c>
      <c r="AV164" s="12" t="s">
        <v>148</v>
      </c>
      <c r="AW164" s="12" t="s">
        <v>35</v>
      </c>
      <c r="AX164" s="12" t="s">
        <v>22</v>
      </c>
      <c r="AY164" s="193" t="s">
        <v>143</v>
      </c>
    </row>
    <row r="165" spans="2:65" s="1" customFormat="1" ht="31.5" customHeight="1">
      <c r="B165" s="129"/>
      <c r="C165" s="158" t="s">
        <v>278</v>
      </c>
      <c r="D165" s="158" t="s">
        <v>144</v>
      </c>
      <c r="E165" s="159" t="s">
        <v>573</v>
      </c>
      <c r="F165" s="259" t="s">
        <v>574</v>
      </c>
      <c r="G165" s="260"/>
      <c r="H165" s="260"/>
      <c r="I165" s="260"/>
      <c r="J165" s="160" t="s">
        <v>263</v>
      </c>
      <c r="K165" s="161">
        <v>1.602</v>
      </c>
      <c r="L165" s="261">
        <v>0</v>
      </c>
      <c r="M165" s="260"/>
      <c r="N165" s="262">
        <f>ROUND(L165*K165,2)</f>
        <v>0</v>
      </c>
      <c r="O165" s="260"/>
      <c r="P165" s="260"/>
      <c r="Q165" s="260"/>
      <c r="R165" s="131"/>
      <c r="T165" s="162" t="s">
        <v>3</v>
      </c>
      <c r="U165" s="42" t="s">
        <v>43</v>
      </c>
      <c r="V165" s="34"/>
      <c r="W165" s="163">
        <f>V165*K165</f>
        <v>0</v>
      </c>
      <c r="X165" s="163">
        <v>0</v>
      </c>
      <c r="Y165" s="163">
        <f>X165*K165</f>
        <v>0</v>
      </c>
      <c r="Z165" s="163">
        <v>0</v>
      </c>
      <c r="AA165" s="164">
        <f>Z165*K165</f>
        <v>0</v>
      </c>
      <c r="AR165" s="16" t="s">
        <v>148</v>
      </c>
      <c r="AT165" s="16" t="s">
        <v>144</v>
      </c>
      <c r="AU165" s="16" t="s">
        <v>105</v>
      </c>
      <c r="AY165" s="16" t="s">
        <v>143</v>
      </c>
      <c r="BE165" s="104">
        <f>IF(U165="základní",N165,0)</f>
        <v>0</v>
      </c>
      <c r="BF165" s="104">
        <f>IF(U165="snížená",N165,0)</f>
        <v>0</v>
      </c>
      <c r="BG165" s="104">
        <f>IF(U165="zákl. přenesená",N165,0)</f>
        <v>0</v>
      </c>
      <c r="BH165" s="104">
        <f>IF(U165="sníž. přenesená",N165,0)</f>
        <v>0</v>
      </c>
      <c r="BI165" s="104">
        <f>IF(U165="nulová",N165,0)</f>
        <v>0</v>
      </c>
      <c r="BJ165" s="16" t="s">
        <v>22</v>
      </c>
      <c r="BK165" s="104">
        <f>ROUND(L165*K165,2)</f>
        <v>0</v>
      </c>
      <c r="BL165" s="16" t="s">
        <v>148</v>
      </c>
      <c r="BM165" s="16" t="s">
        <v>575</v>
      </c>
    </row>
    <row r="166" spans="2:51" s="10" customFormat="1" ht="22.5" customHeight="1">
      <c r="B166" s="170"/>
      <c r="C166" s="171"/>
      <c r="D166" s="171"/>
      <c r="E166" s="172" t="s">
        <v>3</v>
      </c>
      <c r="F166" s="274" t="s">
        <v>576</v>
      </c>
      <c r="G166" s="275"/>
      <c r="H166" s="275"/>
      <c r="I166" s="275"/>
      <c r="J166" s="171"/>
      <c r="K166" s="173">
        <v>1.602</v>
      </c>
      <c r="L166" s="171"/>
      <c r="M166" s="171"/>
      <c r="N166" s="171"/>
      <c r="O166" s="171"/>
      <c r="P166" s="171"/>
      <c r="Q166" s="171"/>
      <c r="R166" s="174"/>
      <c r="T166" s="175"/>
      <c r="U166" s="171"/>
      <c r="V166" s="171"/>
      <c r="W166" s="171"/>
      <c r="X166" s="171"/>
      <c r="Y166" s="171"/>
      <c r="Z166" s="171"/>
      <c r="AA166" s="176"/>
      <c r="AT166" s="177" t="s">
        <v>202</v>
      </c>
      <c r="AU166" s="177" t="s">
        <v>105</v>
      </c>
      <c r="AV166" s="10" t="s">
        <v>105</v>
      </c>
      <c r="AW166" s="10" t="s">
        <v>35</v>
      </c>
      <c r="AX166" s="10" t="s">
        <v>22</v>
      </c>
      <c r="AY166" s="177" t="s">
        <v>143</v>
      </c>
    </row>
    <row r="167" spans="2:65" s="1" customFormat="1" ht="31.5" customHeight="1">
      <c r="B167" s="129"/>
      <c r="C167" s="158" t="s">
        <v>282</v>
      </c>
      <c r="D167" s="158" t="s">
        <v>144</v>
      </c>
      <c r="E167" s="159" t="s">
        <v>577</v>
      </c>
      <c r="F167" s="259" t="s">
        <v>578</v>
      </c>
      <c r="G167" s="260"/>
      <c r="H167" s="260"/>
      <c r="I167" s="260"/>
      <c r="J167" s="160" t="s">
        <v>239</v>
      </c>
      <c r="K167" s="161">
        <v>17.8</v>
      </c>
      <c r="L167" s="261">
        <v>0</v>
      </c>
      <c r="M167" s="260"/>
      <c r="N167" s="262">
        <f>ROUND(L167*K167,2)</f>
        <v>0</v>
      </c>
      <c r="O167" s="260"/>
      <c r="P167" s="260"/>
      <c r="Q167" s="260"/>
      <c r="R167" s="131"/>
      <c r="T167" s="162" t="s">
        <v>3</v>
      </c>
      <c r="U167" s="42" t="s">
        <v>43</v>
      </c>
      <c r="V167" s="34"/>
      <c r="W167" s="163">
        <f>V167*K167</f>
        <v>0</v>
      </c>
      <c r="X167" s="163">
        <v>0.00114</v>
      </c>
      <c r="Y167" s="163">
        <f>X167*K167</f>
        <v>0.020292</v>
      </c>
      <c r="Z167" s="163">
        <v>0</v>
      </c>
      <c r="AA167" s="164">
        <f>Z167*K167</f>
        <v>0</v>
      </c>
      <c r="AR167" s="16" t="s">
        <v>148</v>
      </c>
      <c r="AT167" s="16" t="s">
        <v>144</v>
      </c>
      <c r="AU167" s="16" t="s">
        <v>105</v>
      </c>
      <c r="AY167" s="16" t="s">
        <v>143</v>
      </c>
      <c r="BE167" s="104">
        <f>IF(U167="základní",N167,0)</f>
        <v>0</v>
      </c>
      <c r="BF167" s="104">
        <f>IF(U167="snížená",N167,0)</f>
        <v>0</v>
      </c>
      <c r="BG167" s="104">
        <f>IF(U167="zákl. přenesená",N167,0)</f>
        <v>0</v>
      </c>
      <c r="BH167" s="104">
        <f>IF(U167="sníž. přenesená",N167,0)</f>
        <v>0</v>
      </c>
      <c r="BI167" s="104">
        <f>IF(U167="nulová",N167,0)</f>
        <v>0</v>
      </c>
      <c r="BJ167" s="16" t="s">
        <v>22</v>
      </c>
      <c r="BK167" s="104">
        <f>ROUND(L167*K167,2)</f>
        <v>0</v>
      </c>
      <c r="BL167" s="16" t="s">
        <v>148</v>
      </c>
      <c r="BM167" s="16" t="s">
        <v>579</v>
      </c>
    </row>
    <row r="168" spans="2:51" s="10" customFormat="1" ht="22.5" customHeight="1">
      <c r="B168" s="170"/>
      <c r="C168" s="171"/>
      <c r="D168" s="171"/>
      <c r="E168" s="172" t="s">
        <v>3</v>
      </c>
      <c r="F168" s="274" t="s">
        <v>580</v>
      </c>
      <c r="G168" s="275"/>
      <c r="H168" s="275"/>
      <c r="I168" s="275"/>
      <c r="J168" s="171"/>
      <c r="K168" s="173">
        <v>17.8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6"/>
      <c r="AT168" s="177" t="s">
        <v>202</v>
      </c>
      <c r="AU168" s="177" t="s">
        <v>105</v>
      </c>
      <c r="AV168" s="10" t="s">
        <v>105</v>
      </c>
      <c r="AW168" s="10" t="s">
        <v>35</v>
      </c>
      <c r="AX168" s="10" t="s">
        <v>22</v>
      </c>
      <c r="AY168" s="177" t="s">
        <v>143</v>
      </c>
    </row>
    <row r="169" spans="2:65" s="1" customFormat="1" ht="31.5" customHeight="1">
      <c r="B169" s="129"/>
      <c r="C169" s="158" t="s">
        <v>287</v>
      </c>
      <c r="D169" s="158" t="s">
        <v>144</v>
      </c>
      <c r="E169" s="159" t="s">
        <v>581</v>
      </c>
      <c r="F169" s="259" t="s">
        <v>582</v>
      </c>
      <c r="G169" s="260"/>
      <c r="H169" s="260"/>
      <c r="I169" s="260"/>
      <c r="J169" s="160" t="s">
        <v>211</v>
      </c>
      <c r="K169" s="161">
        <v>59.7</v>
      </c>
      <c r="L169" s="261">
        <v>0</v>
      </c>
      <c r="M169" s="260"/>
      <c r="N169" s="262">
        <f>ROUND(L169*K169,2)</f>
        <v>0</v>
      </c>
      <c r="O169" s="260"/>
      <c r="P169" s="260"/>
      <c r="Q169" s="260"/>
      <c r="R169" s="131"/>
      <c r="T169" s="162" t="s">
        <v>3</v>
      </c>
      <c r="U169" s="42" t="s">
        <v>43</v>
      </c>
      <c r="V169" s="34"/>
      <c r="W169" s="163">
        <f>V169*K169</f>
        <v>0</v>
      </c>
      <c r="X169" s="163">
        <v>0.0001</v>
      </c>
      <c r="Y169" s="163">
        <f>X169*K169</f>
        <v>0.0059700000000000005</v>
      </c>
      <c r="Z169" s="163">
        <v>0</v>
      </c>
      <c r="AA169" s="164">
        <f>Z169*K169</f>
        <v>0</v>
      </c>
      <c r="AR169" s="16" t="s">
        <v>148</v>
      </c>
      <c r="AT169" s="16" t="s">
        <v>144</v>
      </c>
      <c r="AU169" s="16" t="s">
        <v>105</v>
      </c>
      <c r="AY169" s="16" t="s">
        <v>143</v>
      </c>
      <c r="BE169" s="104">
        <f>IF(U169="základní",N169,0)</f>
        <v>0</v>
      </c>
      <c r="BF169" s="104">
        <f>IF(U169="snížená",N169,0)</f>
        <v>0</v>
      </c>
      <c r="BG169" s="104">
        <f>IF(U169="zákl. přenesená",N169,0)</f>
        <v>0</v>
      </c>
      <c r="BH169" s="104">
        <f>IF(U169="sníž. přenesená",N169,0)</f>
        <v>0</v>
      </c>
      <c r="BI169" s="104">
        <f>IF(U169="nulová",N169,0)</f>
        <v>0</v>
      </c>
      <c r="BJ169" s="16" t="s">
        <v>22</v>
      </c>
      <c r="BK169" s="104">
        <f>ROUND(L169*K169,2)</f>
        <v>0</v>
      </c>
      <c r="BL169" s="16" t="s">
        <v>148</v>
      </c>
      <c r="BM169" s="16" t="s">
        <v>583</v>
      </c>
    </row>
    <row r="170" spans="2:51" s="10" customFormat="1" ht="22.5" customHeight="1">
      <c r="B170" s="170"/>
      <c r="C170" s="171"/>
      <c r="D170" s="171"/>
      <c r="E170" s="172" t="s">
        <v>3</v>
      </c>
      <c r="F170" s="274" t="s">
        <v>584</v>
      </c>
      <c r="G170" s="275"/>
      <c r="H170" s="275"/>
      <c r="I170" s="275"/>
      <c r="J170" s="171"/>
      <c r="K170" s="173">
        <v>59.7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6"/>
      <c r="AT170" s="177" t="s">
        <v>202</v>
      </c>
      <c r="AU170" s="177" t="s">
        <v>105</v>
      </c>
      <c r="AV170" s="10" t="s">
        <v>105</v>
      </c>
      <c r="AW170" s="10" t="s">
        <v>35</v>
      </c>
      <c r="AX170" s="10" t="s">
        <v>22</v>
      </c>
      <c r="AY170" s="177" t="s">
        <v>143</v>
      </c>
    </row>
    <row r="171" spans="2:65" s="1" customFormat="1" ht="31.5" customHeight="1">
      <c r="B171" s="129"/>
      <c r="C171" s="158" t="s">
        <v>291</v>
      </c>
      <c r="D171" s="158" t="s">
        <v>144</v>
      </c>
      <c r="E171" s="159" t="s">
        <v>585</v>
      </c>
      <c r="F171" s="259" t="s">
        <v>586</v>
      </c>
      <c r="G171" s="260"/>
      <c r="H171" s="260"/>
      <c r="I171" s="260"/>
      <c r="J171" s="160" t="s">
        <v>211</v>
      </c>
      <c r="K171" s="161">
        <v>408.565</v>
      </c>
      <c r="L171" s="261">
        <v>0</v>
      </c>
      <c r="M171" s="260"/>
      <c r="N171" s="262">
        <f>ROUND(L171*K171,2)</f>
        <v>0</v>
      </c>
      <c r="O171" s="260"/>
      <c r="P171" s="260"/>
      <c r="Q171" s="260"/>
      <c r="R171" s="131"/>
      <c r="T171" s="162" t="s">
        <v>3</v>
      </c>
      <c r="U171" s="42" t="s">
        <v>43</v>
      </c>
      <c r="V171" s="34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16" t="s">
        <v>148</v>
      </c>
      <c r="AT171" s="16" t="s">
        <v>144</v>
      </c>
      <c r="AU171" s="16" t="s">
        <v>105</v>
      </c>
      <c r="AY171" s="16" t="s">
        <v>143</v>
      </c>
      <c r="BE171" s="104">
        <f>IF(U171="základní",N171,0)</f>
        <v>0</v>
      </c>
      <c r="BF171" s="104">
        <f>IF(U171="snížená",N171,0)</f>
        <v>0</v>
      </c>
      <c r="BG171" s="104">
        <f>IF(U171="zákl. přenesená",N171,0)</f>
        <v>0</v>
      </c>
      <c r="BH171" s="104">
        <f>IF(U171="sníž. přenesená",N171,0)</f>
        <v>0</v>
      </c>
      <c r="BI171" s="104">
        <f>IF(U171="nulová",N171,0)</f>
        <v>0</v>
      </c>
      <c r="BJ171" s="16" t="s">
        <v>22</v>
      </c>
      <c r="BK171" s="104">
        <f>ROUND(L171*K171,2)</f>
        <v>0</v>
      </c>
      <c r="BL171" s="16" t="s">
        <v>148</v>
      </c>
      <c r="BM171" s="16" t="s">
        <v>587</v>
      </c>
    </row>
    <row r="172" spans="2:51" s="10" customFormat="1" ht="22.5" customHeight="1">
      <c r="B172" s="170"/>
      <c r="C172" s="171"/>
      <c r="D172" s="171"/>
      <c r="E172" s="172" t="s">
        <v>3</v>
      </c>
      <c r="F172" s="274" t="s">
        <v>588</v>
      </c>
      <c r="G172" s="275"/>
      <c r="H172" s="275"/>
      <c r="I172" s="275"/>
      <c r="J172" s="171"/>
      <c r="K172" s="173">
        <v>23.565</v>
      </c>
      <c r="L172" s="171"/>
      <c r="M172" s="171"/>
      <c r="N172" s="171"/>
      <c r="O172" s="171"/>
      <c r="P172" s="171"/>
      <c r="Q172" s="171"/>
      <c r="R172" s="174"/>
      <c r="T172" s="175"/>
      <c r="U172" s="171"/>
      <c r="V172" s="171"/>
      <c r="W172" s="171"/>
      <c r="X172" s="171"/>
      <c r="Y172" s="171"/>
      <c r="Z172" s="171"/>
      <c r="AA172" s="176"/>
      <c r="AT172" s="177" t="s">
        <v>202</v>
      </c>
      <c r="AU172" s="177" t="s">
        <v>105</v>
      </c>
      <c r="AV172" s="10" t="s">
        <v>105</v>
      </c>
      <c r="AW172" s="10" t="s">
        <v>35</v>
      </c>
      <c r="AX172" s="10" t="s">
        <v>78</v>
      </c>
      <c r="AY172" s="177" t="s">
        <v>143</v>
      </c>
    </row>
    <row r="173" spans="2:51" s="10" customFormat="1" ht="22.5" customHeight="1">
      <c r="B173" s="170"/>
      <c r="C173" s="171"/>
      <c r="D173" s="171"/>
      <c r="E173" s="172" t="s">
        <v>3</v>
      </c>
      <c r="F173" s="278" t="s">
        <v>589</v>
      </c>
      <c r="G173" s="275"/>
      <c r="H173" s="275"/>
      <c r="I173" s="275"/>
      <c r="J173" s="171"/>
      <c r="K173" s="173">
        <v>85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6"/>
      <c r="AT173" s="177" t="s">
        <v>202</v>
      </c>
      <c r="AU173" s="177" t="s">
        <v>105</v>
      </c>
      <c r="AV173" s="10" t="s">
        <v>105</v>
      </c>
      <c r="AW173" s="10" t="s">
        <v>35</v>
      </c>
      <c r="AX173" s="10" t="s">
        <v>78</v>
      </c>
      <c r="AY173" s="177" t="s">
        <v>143</v>
      </c>
    </row>
    <row r="174" spans="2:51" s="10" customFormat="1" ht="22.5" customHeight="1">
      <c r="B174" s="170"/>
      <c r="C174" s="171"/>
      <c r="D174" s="171"/>
      <c r="E174" s="172" t="s">
        <v>3</v>
      </c>
      <c r="F174" s="278" t="s">
        <v>590</v>
      </c>
      <c r="G174" s="275"/>
      <c r="H174" s="275"/>
      <c r="I174" s="275"/>
      <c r="J174" s="171"/>
      <c r="K174" s="173">
        <v>300</v>
      </c>
      <c r="L174" s="171"/>
      <c r="M174" s="171"/>
      <c r="N174" s="171"/>
      <c r="O174" s="171"/>
      <c r="P174" s="171"/>
      <c r="Q174" s="171"/>
      <c r="R174" s="174"/>
      <c r="T174" s="175"/>
      <c r="U174" s="171"/>
      <c r="V174" s="171"/>
      <c r="W174" s="171"/>
      <c r="X174" s="171"/>
      <c r="Y174" s="171"/>
      <c r="Z174" s="171"/>
      <c r="AA174" s="176"/>
      <c r="AT174" s="177" t="s">
        <v>202</v>
      </c>
      <c r="AU174" s="177" t="s">
        <v>105</v>
      </c>
      <c r="AV174" s="10" t="s">
        <v>105</v>
      </c>
      <c r="AW174" s="10" t="s">
        <v>35</v>
      </c>
      <c r="AX174" s="10" t="s">
        <v>78</v>
      </c>
      <c r="AY174" s="177" t="s">
        <v>143</v>
      </c>
    </row>
    <row r="175" spans="2:51" s="12" customFormat="1" ht="22.5" customHeight="1">
      <c r="B175" s="186"/>
      <c r="C175" s="187"/>
      <c r="D175" s="187"/>
      <c r="E175" s="188" t="s">
        <v>3</v>
      </c>
      <c r="F175" s="279" t="s">
        <v>219</v>
      </c>
      <c r="G175" s="280"/>
      <c r="H175" s="280"/>
      <c r="I175" s="280"/>
      <c r="J175" s="187"/>
      <c r="K175" s="189">
        <v>408.565</v>
      </c>
      <c r="L175" s="187"/>
      <c r="M175" s="187"/>
      <c r="N175" s="187"/>
      <c r="O175" s="187"/>
      <c r="P175" s="187"/>
      <c r="Q175" s="187"/>
      <c r="R175" s="190"/>
      <c r="T175" s="191"/>
      <c r="U175" s="187"/>
      <c r="V175" s="187"/>
      <c r="W175" s="187"/>
      <c r="X175" s="187"/>
      <c r="Y175" s="187"/>
      <c r="Z175" s="187"/>
      <c r="AA175" s="192"/>
      <c r="AT175" s="193" t="s">
        <v>202</v>
      </c>
      <c r="AU175" s="193" t="s">
        <v>105</v>
      </c>
      <c r="AV175" s="12" t="s">
        <v>148</v>
      </c>
      <c r="AW175" s="12" t="s">
        <v>35</v>
      </c>
      <c r="AX175" s="12" t="s">
        <v>22</v>
      </c>
      <c r="AY175" s="193" t="s">
        <v>143</v>
      </c>
    </row>
    <row r="176" spans="2:65" s="1" customFormat="1" ht="31.5" customHeight="1">
      <c r="B176" s="129"/>
      <c r="C176" s="158" t="s">
        <v>8</v>
      </c>
      <c r="D176" s="158" t="s">
        <v>144</v>
      </c>
      <c r="E176" s="159" t="s">
        <v>591</v>
      </c>
      <c r="F176" s="259" t="s">
        <v>592</v>
      </c>
      <c r="G176" s="260"/>
      <c r="H176" s="260"/>
      <c r="I176" s="260"/>
      <c r="J176" s="160" t="s">
        <v>239</v>
      </c>
      <c r="K176" s="161">
        <v>171</v>
      </c>
      <c r="L176" s="261">
        <v>0</v>
      </c>
      <c r="M176" s="260"/>
      <c r="N176" s="262">
        <f>ROUND(L176*K176,2)</f>
        <v>0</v>
      </c>
      <c r="O176" s="260"/>
      <c r="P176" s="260"/>
      <c r="Q176" s="260"/>
      <c r="R176" s="131"/>
      <c r="T176" s="162" t="s">
        <v>3</v>
      </c>
      <c r="U176" s="42" t="s">
        <v>43</v>
      </c>
      <c r="V176" s="34"/>
      <c r="W176" s="163">
        <f>V176*K176</f>
        <v>0</v>
      </c>
      <c r="X176" s="163">
        <v>0.00016</v>
      </c>
      <c r="Y176" s="163">
        <f>X176*K176</f>
        <v>0.027360000000000002</v>
      </c>
      <c r="Z176" s="163">
        <v>0</v>
      </c>
      <c r="AA176" s="164">
        <f>Z176*K176</f>
        <v>0</v>
      </c>
      <c r="AR176" s="16" t="s">
        <v>148</v>
      </c>
      <c r="AT176" s="16" t="s">
        <v>144</v>
      </c>
      <c r="AU176" s="16" t="s">
        <v>105</v>
      </c>
      <c r="AY176" s="16" t="s">
        <v>143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16" t="s">
        <v>22</v>
      </c>
      <c r="BK176" s="104">
        <f>ROUND(L176*K176,2)</f>
        <v>0</v>
      </c>
      <c r="BL176" s="16" t="s">
        <v>148</v>
      </c>
      <c r="BM176" s="16" t="s">
        <v>593</v>
      </c>
    </row>
    <row r="177" spans="2:51" s="11" customFormat="1" ht="22.5" customHeight="1">
      <c r="B177" s="178"/>
      <c r="C177" s="179"/>
      <c r="D177" s="179"/>
      <c r="E177" s="180" t="s">
        <v>3</v>
      </c>
      <c r="F177" s="276" t="s">
        <v>594</v>
      </c>
      <c r="G177" s="277"/>
      <c r="H177" s="277"/>
      <c r="I177" s="277"/>
      <c r="J177" s="179"/>
      <c r="K177" s="181" t="s">
        <v>3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202</v>
      </c>
      <c r="AU177" s="185" t="s">
        <v>105</v>
      </c>
      <c r="AV177" s="11" t="s">
        <v>22</v>
      </c>
      <c r="AW177" s="11" t="s">
        <v>35</v>
      </c>
      <c r="AX177" s="11" t="s">
        <v>78</v>
      </c>
      <c r="AY177" s="185" t="s">
        <v>143</v>
      </c>
    </row>
    <row r="178" spans="2:51" s="10" customFormat="1" ht="22.5" customHeight="1">
      <c r="B178" s="170"/>
      <c r="C178" s="171"/>
      <c r="D178" s="171"/>
      <c r="E178" s="172" t="s">
        <v>3</v>
      </c>
      <c r="F178" s="278" t="s">
        <v>595</v>
      </c>
      <c r="G178" s="275"/>
      <c r="H178" s="275"/>
      <c r="I178" s="275"/>
      <c r="J178" s="171"/>
      <c r="K178" s="173">
        <v>78</v>
      </c>
      <c r="L178" s="171"/>
      <c r="M178" s="171"/>
      <c r="N178" s="171"/>
      <c r="O178" s="171"/>
      <c r="P178" s="171"/>
      <c r="Q178" s="171"/>
      <c r="R178" s="174"/>
      <c r="T178" s="175"/>
      <c r="U178" s="171"/>
      <c r="V178" s="171"/>
      <c r="W178" s="171"/>
      <c r="X178" s="171"/>
      <c r="Y178" s="171"/>
      <c r="Z178" s="171"/>
      <c r="AA178" s="176"/>
      <c r="AT178" s="177" t="s">
        <v>202</v>
      </c>
      <c r="AU178" s="177" t="s">
        <v>105</v>
      </c>
      <c r="AV178" s="10" t="s">
        <v>105</v>
      </c>
      <c r="AW178" s="10" t="s">
        <v>35</v>
      </c>
      <c r="AX178" s="10" t="s">
        <v>78</v>
      </c>
      <c r="AY178" s="177" t="s">
        <v>143</v>
      </c>
    </row>
    <row r="179" spans="2:51" s="10" customFormat="1" ht="22.5" customHeight="1">
      <c r="B179" s="170"/>
      <c r="C179" s="171"/>
      <c r="D179" s="171"/>
      <c r="E179" s="172" t="s">
        <v>3</v>
      </c>
      <c r="F179" s="278" t="s">
        <v>596</v>
      </c>
      <c r="G179" s="275"/>
      <c r="H179" s="275"/>
      <c r="I179" s="275"/>
      <c r="J179" s="171"/>
      <c r="K179" s="173">
        <v>33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6"/>
      <c r="AT179" s="177" t="s">
        <v>202</v>
      </c>
      <c r="AU179" s="177" t="s">
        <v>105</v>
      </c>
      <c r="AV179" s="10" t="s">
        <v>105</v>
      </c>
      <c r="AW179" s="10" t="s">
        <v>35</v>
      </c>
      <c r="AX179" s="10" t="s">
        <v>78</v>
      </c>
      <c r="AY179" s="177" t="s">
        <v>143</v>
      </c>
    </row>
    <row r="180" spans="2:51" s="11" customFormat="1" ht="22.5" customHeight="1">
      <c r="B180" s="178"/>
      <c r="C180" s="179"/>
      <c r="D180" s="179"/>
      <c r="E180" s="180" t="s">
        <v>3</v>
      </c>
      <c r="F180" s="285" t="s">
        <v>597</v>
      </c>
      <c r="G180" s="277"/>
      <c r="H180" s="277"/>
      <c r="I180" s="277"/>
      <c r="J180" s="179"/>
      <c r="K180" s="181" t="s">
        <v>3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202</v>
      </c>
      <c r="AU180" s="185" t="s">
        <v>105</v>
      </c>
      <c r="AV180" s="11" t="s">
        <v>22</v>
      </c>
      <c r="AW180" s="11" t="s">
        <v>35</v>
      </c>
      <c r="AX180" s="11" t="s">
        <v>78</v>
      </c>
      <c r="AY180" s="185" t="s">
        <v>143</v>
      </c>
    </row>
    <row r="181" spans="2:51" s="10" customFormat="1" ht="22.5" customHeight="1">
      <c r="B181" s="170"/>
      <c r="C181" s="171"/>
      <c r="D181" s="171"/>
      <c r="E181" s="172" t="s">
        <v>3</v>
      </c>
      <c r="F181" s="278" t="s">
        <v>598</v>
      </c>
      <c r="G181" s="275"/>
      <c r="H181" s="275"/>
      <c r="I181" s="275"/>
      <c r="J181" s="171"/>
      <c r="K181" s="173">
        <v>60</v>
      </c>
      <c r="L181" s="171"/>
      <c r="M181" s="171"/>
      <c r="N181" s="171"/>
      <c r="O181" s="171"/>
      <c r="P181" s="171"/>
      <c r="Q181" s="171"/>
      <c r="R181" s="174"/>
      <c r="T181" s="175"/>
      <c r="U181" s="171"/>
      <c r="V181" s="171"/>
      <c r="W181" s="171"/>
      <c r="X181" s="171"/>
      <c r="Y181" s="171"/>
      <c r="Z181" s="171"/>
      <c r="AA181" s="176"/>
      <c r="AT181" s="177" t="s">
        <v>202</v>
      </c>
      <c r="AU181" s="177" t="s">
        <v>105</v>
      </c>
      <c r="AV181" s="10" t="s">
        <v>105</v>
      </c>
      <c r="AW181" s="10" t="s">
        <v>35</v>
      </c>
      <c r="AX181" s="10" t="s">
        <v>78</v>
      </c>
      <c r="AY181" s="177" t="s">
        <v>143</v>
      </c>
    </row>
    <row r="182" spans="2:51" s="12" customFormat="1" ht="22.5" customHeight="1">
      <c r="B182" s="186"/>
      <c r="C182" s="187"/>
      <c r="D182" s="187"/>
      <c r="E182" s="188" t="s">
        <v>3</v>
      </c>
      <c r="F182" s="279" t="s">
        <v>219</v>
      </c>
      <c r="G182" s="280"/>
      <c r="H182" s="280"/>
      <c r="I182" s="280"/>
      <c r="J182" s="187"/>
      <c r="K182" s="189">
        <v>171</v>
      </c>
      <c r="L182" s="187"/>
      <c r="M182" s="187"/>
      <c r="N182" s="187"/>
      <c r="O182" s="187"/>
      <c r="P182" s="187"/>
      <c r="Q182" s="187"/>
      <c r="R182" s="190"/>
      <c r="T182" s="191"/>
      <c r="U182" s="187"/>
      <c r="V182" s="187"/>
      <c r="W182" s="187"/>
      <c r="X182" s="187"/>
      <c r="Y182" s="187"/>
      <c r="Z182" s="187"/>
      <c r="AA182" s="192"/>
      <c r="AT182" s="193" t="s">
        <v>202</v>
      </c>
      <c r="AU182" s="193" t="s">
        <v>105</v>
      </c>
      <c r="AV182" s="12" t="s">
        <v>148</v>
      </c>
      <c r="AW182" s="12" t="s">
        <v>35</v>
      </c>
      <c r="AX182" s="12" t="s">
        <v>22</v>
      </c>
      <c r="AY182" s="193" t="s">
        <v>143</v>
      </c>
    </row>
    <row r="183" spans="2:65" s="1" customFormat="1" ht="31.5" customHeight="1">
      <c r="B183" s="129"/>
      <c r="C183" s="158" t="s">
        <v>303</v>
      </c>
      <c r="D183" s="158" t="s">
        <v>144</v>
      </c>
      <c r="E183" s="159" t="s">
        <v>599</v>
      </c>
      <c r="F183" s="259" t="s">
        <v>600</v>
      </c>
      <c r="G183" s="260"/>
      <c r="H183" s="260"/>
      <c r="I183" s="260"/>
      <c r="J183" s="160" t="s">
        <v>301</v>
      </c>
      <c r="K183" s="161">
        <v>1.042</v>
      </c>
      <c r="L183" s="261">
        <v>0</v>
      </c>
      <c r="M183" s="260"/>
      <c r="N183" s="262">
        <f>ROUND(L183*K183,2)</f>
        <v>0</v>
      </c>
      <c r="O183" s="260"/>
      <c r="P183" s="260"/>
      <c r="Q183" s="260"/>
      <c r="R183" s="131"/>
      <c r="T183" s="162" t="s">
        <v>3</v>
      </c>
      <c r="U183" s="42" t="s">
        <v>43</v>
      </c>
      <c r="V183" s="34"/>
      <c r="W183" s="163">
        <f>V183*K183</f>
        <v>0</v>
      </c>
      <c r="X183" s="163">
        <v>0.00075</v>
      </c>
      <c r="Y183" s="163">
        <f>X183*K183</f>
        <v>0.0007815000000000001</v>
      </c>
      <c r="Z183" s="163">
        <v>0</v>
      </c>
      <c r="AA183" s="164">
        <f>Z183*K183</f>
        <v>0</v>
      </c>
      <c r="AR183" s="16" t="s">
        <v>148</v>
      </c>
      <c r="AT183" s="16" t="s">
        <v>144</v>
      </c>
      <c r="AU183" s="16" t="s">
        <v>105</v>
      </c>
      <c r="AY183" s="16" t="s">
        <v>143</v>
      </c>
      <c r="BE183" s="104">
        <f>IF(U183="základní",N183,0)</f>
        <v>0</v>
      </c>
      <c r="BF183" s="104">
        <f>IF(U183="snížená",N183,0)</f>
        <v>0</v>
      </c>
      <c r="BG183" s="104">
        <f>IF(U183="zákl. přenesená",N183,0)</f>
        <v>0</v>
      </c>
      <c r="BH183" s="104">
        <f>IF(U183="sníž. přenesená",N183,0)</f>
        <v>0</v>
      </c>
      <c r="BI183" s="104">
        <f>IF(U183="nulová",N183,0)</f>
        <v>0</v>
      </c>
      <c r="BJ183" s="16" t="s">
        <v>22</v>
      </c>
      <c r="BK183" s="104">
        <f>ROUND(L183*K183,2)</f>
        <v>0</v>
      </c>
      <c r="BL183" s="16" t="s">
        <v>148</v>
      </c>
      <c r="BM183" s="16" t="s">
        <v>601</v>
      </c>
    </row>
    <row r="184" spans="2:51" s="11" customFormat="1" ht="22.5" customHeight="1">
      <c r="B184" s="178"/>
      <c r="C184" s="179"/>
      <c r="D184" s="179"/>
      <c r="E184" s="180" t="s">
        <v>3</v>
      </c>
      <c r="F184" s="276" t="s">
        <v>602</v>
      </c>
      <c r="G184" s="277"/>
      <c r="H184" s="277"/>
      <c r="I184" s="277"/>
      <c r="J184" s="179"/>
      <c r="K184" s="181" t="s">
        <v>3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202</v>
      </c>
      <c r="AU184" s="185" t="s">
        <v>105</v>
      </c>
      <c r="AV184" s="11" t="s">
        <v>22</v>
      </c>
      <c r="AW184" s="11" t="s">
        <v>35</v>
      </c>
      <c r="AX184" s="11" t="s">
        <v>78</v>
      </c>
      <c r="AY184" s="185" t="s">
        <v>143</v>
      </c>
    </row>
    <row r="185" spans="2:51" s="10" customFormat="1" ht="22.5" customHeight="1">
      <c r="B185" s="170"/>
      <c r="C185" s="171"/>
      <c r="D185" s="171"/>
      <c r="E185" s="172" t="s">
        <v>3</v>
      </c>
      <c r="F185" s="278" t="s">
        <v>603</v>
      </c>
      <c r="G185" s="275"/>
      <c r="H185" s="275"/>
      <c r="I185" s="275"/>
      <c r="J185" s="171"/>
      <c r="K185" s="173">
        <v>0.748</v>
      </c>
      <c r="L185" s="171"/>
      <c r="M185" s="171"/>
      <c r="N185" s="171"/>
      <c r="O185" s="171"/>
      <c r="P185" s="171"/>
      <c r="Q185" s="171"/>
      <c r="R185" s="174"/>
      <c r="T185" s="175"/>
      <c r="U185" s="171"/>
      <c r="V185" s="171"/>
      <c r="W185" s="171"/>
      <c r="X185" s="171"/>
      <c r="Y185" s="171"/>
      <c r="Z185" s="171"/>
      <c r="AA185" s="176"/>
      <c r="AT185" s="177" t="s">
        <v>202</v>
      </c>
      <c r="AU185" s="177" t="s">
        <v>105</v>
      </c>
      <c r="AV185" s="10" t="s">
        <v>105</v>
      </c>
      <c r="AW185" s="10" t="s">
        <v>35</v>
      </c>
      <c r="AX185" s="10" t="s">
        <v>78</v>
      </c>
      <c r="AY185" s="177" t="s">
        <v>143</v>
      </c>
    </row>
    <row r="186" spans="2:51" s="10" customFormat="1" ht="22.5" customHeight="1">
      <c r="B186" s="170"/>
      <c r="C186" s="171"/>
      <c r="D186" s="171"/>
      <c r="E186" s="172" t="s">
        <v>3</v>
      </c>
      <c r="F186" s="278" t="s">
        <v>604</v>
      </c>
      <c r="G186" s="275"/>
      <c r="H186" s="275"/>
      <c r="I186" s="275"/>
      <c r="J186" s="171"/>
      <c r="K186" s="173">
        <v>0.294</v>
      </c>
      <c r="L186" s="171"/>
      <c r="M186" s="171"/>
      <c r="N186" s="171"/>
      <c r="O186" s="171"/>
      <c r="P186" s="171"/>
      <c r="Q186" s="171"/>
      <c r="R186" s="174"/>
      <c r="T186" s="175"/>
      <c r="U186" s="171"/>
      <c r="V186" s="171"/>
      <c r="W186" s="171"/>
      <c r="X186" s="171"/>
      <c r="Y186" s="171"/>
      <c r="Z186" s="171"/>
      <c r="AA186" s="176"/>
      <c r="AT186" s="177" t="s">
        <v>202</v>
      </c>
      <c r="AU186" s="177" t="s">
        <v>105</v>
      </c>
      <c r="AV186" s="10" t="s">
        <v>105</v>
      </c>
      <c r="AW186" s="10" t="s">
        <v>35</v>
      </c>
      <c r="AX186" s="10" t="s">
        <v>78</v>
      </c>
      <c r="AY186" s="177" t="s">
        <v>143</v>
      </c>
    </row>
    <row r="187" spans="2:51" s="12" customFormat="1" ht="22.5" customHeight="1">
      <c r="B187" s="186"/>
      <c r="C187" s="187"/>
      <c r="D187" s="187"/>
      <c r="E187" s="188" t="s">
        <v>3</v>
      </c>
      <c r="F187" s="279" t="s">
        <v>219</v>
      </c>
      <c r="G187" s="280"/>
      <c r="H187" s="280"/>
      <c r="I187" s="280"/>
      <c r="J187" s="187"/>
      <c r="K187" s="189">
        <v>1.042</v>
      </c>
      <c r="L187" s="187"/>
      <c r="M187" s="187"/>
      <c r="N187" s="187"/>
      <c r="O187" s="187"/>
      <c r="P187" s="187"/>
      <c r="Q187" s="187"/>
      <c r="R187" s="190"/>
      <c r="T187" s="191"/>
      <c r="U187" s="187"/>
      <c r="V187" s="187"/>
      <c r="W187" s="187"/>
      <c r="X187" s="187"/>
      <c r="Y187" s="187"/>
      <c r="Z187" s="187"/>
      <c r="AA187" s="192"/>
      <c r="AT187" s="193" t="s">
        <v>202</v>
      </c>
      <c r="AU187" s="193" t="s">
        <v>105</v>
      </c>
      <c r="AV187" s="12" t="s">
        <v>148</v>
      </c>
      <c r="AW187" s="12" t="s">
        <v>35</v>
      </c>
      <c r="AX187" s="12" t="s">
        <v>22</v>
      </c>
      <c r="AY187" s="193" t="s">
        <v>143</v>
      </c>
    </row>
    <row r="188" spans="2:65" s="1" customFormat="1" ht="31.5" customHeight="1">
      <c r="B188" s="129"/>
      <c r="C188" s="158" t="s">
        <v>308</v>
      </c>
      <c r="D188" s="158" t="s">
        <v>144</v>
      </c>
      <c r="E188" s="159" t="s">
        <v>605</v>
      </c>
      <c r="F188" s="259" t="s">
        <v>606</v>
      </c>
      <c r="G188" s="260"/>
      <c r="H188" s="260"/>
      <c r="I188" s="260"/>
      <c r="J188" s="160" t="s">
        <v>239</v>
      </c>
      <c r="K188" s="161">
        <v>111</v>
      </c>
      <c r="L188" s="261">
        <v>0</v>
      </c>
      <c r="M188" s="260"/>
      <c r="N188" s="262">
        <f>ROUND(L188*K188,2)</f>
        <v>0</v>
      </c>
      <c r="O188" s="260"/>
      <c r="P188" s="260"/>
      <c r="Q188" s="260"/>
      <c r="R188" s="131"/>
      <c r="T188" s="162" t="s">
        <v>3</v>
      </c>
      <c r="U188" s="42" t="s">
        <v>43</v>
      </c>
      <c r="V188" s="34"/>
      <c r="W188" s="163">
        <f>V188*K188</f>
        <v>0</v>
      </c>
      <c r="X188" s="163">
        <v>0</v>
      </c>
      <c r="Y188" s="163">
        <f>X188*K188</f>
        <v>0</v>
      </c>
      <c r="Z188" s="163">
        <v>0</v>
      </c>
      <c r="AA188" s="164">
        <f>Z188*K188</f>
        <v>0</v>
      </c>
      <c r="AR188" s="16" t="s">
        <v>148</v>
      </c>
      <c r="AT188" s="16" t="s">
        <v>144</v>
      </c>
      <c r="AU188" s="16" t="s">
        <v>105</v>
      </c>
      <c r="AY188" s="16" t="s">
        <v>143</v>
      </c>
      <c r="BE188" s="104">
        <f>IF(U188="základní",N188,0)</f>
        <v>0</v>
      </c>
      <c r="BF188" s="104">
        <f>IF(U188="snížená",N188,0)</f>
        <v>0</v>
      </c>
      <c r="BG188" s="104">
        <f>IF(U188="zákl. přenesená",N188,0)</f>
        <v>0</v>
      </c>
      <c r="BH188" s="104">
        <f>IF(U188="sníž. přenesená",N188,0)</f>
        <v>0</v>
      </c>
      <c r="BI188" s="104">
        <f>IF(U188="nulová",N188,0)</f>
        <v>0</v>
      </c>
      <c r="BJ188" s="16" t="s">
        <v>22</v>
      </c>
      <c r="BK188" s="104">
        <f>ROUND(L188*K188,2)</f>
        <v>0</v>
      </c>
      <c r="BL188" s="16" t="s">
        <v>148</v>
      </c>
      <c r="BM188" s="16" t="s">
        <v>607</v>
      </c>
    </row>
    <row r="189" spans="2:65" s="1" customFormat="1" ht="31.5" customHeight="1">
      <c r="B189" s="129"/>
      <c r="C189" s="158" t="s">
        <v>313</v>
      </c>
      <c r="D189" s="158" t="s">
        <v>144</v>
      </c>
      <c r="E189" s="159" t="s">
        <v>608</v>
      </c>
      <c r="F189" s="259" t="s">
        <v>609</v>
      </c>
      <c r="G189" s="260"/>
      <c r="H189" s="260"/>
      <c r="I189" s="260"/>
      <c r="J189" s="160" t="s">
        <v>263</v>
      </c>
      <c r="K189" s="161">
        <v>5</v>
      </c>
      <c r="L189" s="261">
        <v>0</v>
      </c>
      <c r="M189" s="260"/>
      <c r="N189" s="262">
        <f>ROUND(L189*K189,2)</f>
        <v>0</v>
      </c>
      <c r="O189" s="260"/>
      <c r="P189" s="260"/>
      <c r="Q189" s="260"/>
      <c r="R189" s="131"/>
      <c r="T189" s="162" t="s">
        <v>3</v>
      </c>
      <c r="U189" s="42" t="s">
        <v>43</v>
      </c>
      <c r="V189" s="34"/>
      <c r="W189" s="163">
        <f>V189*K189</f>
        <v>0</v>
      </c>
      <c r="X189" s="163">
        <v>2.56007</v>
      </c>
      <c r="Y189" s="163">
        <f>X189*K189</f>
        <v>12.80035</v>
      </c>
      <c r="Z189" s="163">
        <v>0</v>
      </c>
      <c r="AA189" s="164">
        <f>Z189*K189</f>
        <v>0</v>
      </c>
      <c r="AR189" s="16" t="s">
        <v>148</v>
      </c>
      <c r="AT189" s="16" t="s">
        <v>144</v>
      </c>
      <c r="AU189" s="16" t="s">
        <v>105</v>
      </c>
      <c r="AY189" s="16" t="s">
        <v>143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16" t="s">
        <v>22</v>
      </c>
      <c r="BK189" s="104">
        <f>ROUND(L189*K189,2)</f>
        <v>0</v>
      </c>
      <c r="BL189" s="16" t="s">
        <v>148</v>
      </c>
      <c r="BM189" s="16" t="s">
        <v>610</v>
      </c>
    </row>
    <row r="190" spans="2:51" s="10" customFormat="1" ht="22.5" customHeight="1">
      <c r="B190" s="170"/>
      <c r="C190" s="171"/>
      <c r="D190" s="171"/>
      <c r="E190" s="172" t="s">
        <v>3</v>
      </c>
      <c r="F190" s="274" t="s">
        <v>611</v>
      </c>
      <c r="G190" s="275"/>
      <c r="H190" s="275"/>
      <c r="I190" s="275"/>
      <c r="J190" s="171"/>
      <c r="K190" s="173">
        <v>5</v>
      </c>
      <c r="L190" s="171"/>
      <c r="M190" s="171"/>
      <c r="N190" s="171"/>
      <c r="O190" s="171"/>
      <c r="P190" s="171"/>
      <c r="Q190" s="171"/>
      <c r="R190" s="174"/>
      <c r="T190" s="175"/>
      <c r="U190" s="171"/>
      <c r="V190" s="171"/>
      <c r="W190" s="171"/>
      <c r="X190" s="171"/>
      <c r="Y190" s="171"/>
      <c r="Z190" s="171"/>
      <c r="AA190" s="176"/>
      <c r="AT190" s="177" t="s">
        <v>202</v>
      </c>
      <c r="AU190" s="177" t="s">
        <v>105</v>
      </c>
      <c r="AV190" s="10" t="s">
        <v>105</v>
      </c>
      <c r="AW190" s="10" t="s">
        <v>35</v>
      </c>
      <c r="AX190" s="10" t="s">
        <v>22</v>
      </c>
      <c r="AY190" s="177" t="s">
        <v>143</v>
      </c>
    </row>
    <row r="191" spans="2:65" s="1" customFormat="1" ht="31.5" customHeight="1">
      <c r="B191" s="129"/>
      <c r="C191" s="158" t="s">
        <v>318</v>
      </c>
      <c r="D191" s="158" t="s">
        <v>144</v>
      </c>
      <c r="E191" s="159" t="s">
        <v>612</v>
      </c>
      <c r="F191" s="259" t="s">
        <v>613</v>
      </c>
      <c r="G191" s="260"/>
      <c r="H191" s="260"/>
      <c r="I191" s="260"/>
      <c r="J191" s="160" t="s">
        <v>263</v>
      </c>
      <c r="K191" s="161">
        <v>21.264</v>
      </c>
      <c r="L191" s="261">
        <v>0</v>
      </c>
      <c r="M191" s="260"/>
      <c r="N191" s="262">
        <f>ROUND(L191*K191,2)</f>
        <v>0</v>
      </c>
      <c r="O191" s="260"/>
      <c r="P191" s="260"/>
      <c r="Q191" s="260"/>
      <c r="R191" s="131"/>
      <c r="T191" s="162" t="s">
        <v>3</v>
      </c>
      <c r="U191" s="42" t="s">
        <v>43</v>
      </c>
      <c r="V191" s="34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16" t="s">
        <v>148</v>
      </c>
      <c r="AT191" s="16" t="s">
        <v>144</v>
      </c>
      <c r="AU191" s="16" t="s">
        <v>105</v>
      </c>
      <c r="AY191" s="16" t="s">
        <v>143</v>
      </c>
      <c r="BE191" s="104">
        <f>IF(U191="základní",N191,0)</f>
        <v>0</v>
      </c>
      <c r="BF191" s="104">
        <f>IF(U191="snížená",N191,0)</f>
        <v>0</v>
      </c>
      <c r="BG191" s="104">
        <f>IF(U191="zákl. přenesená",N191,0)</f>
        <v>0</v>
      </c>
      <c r="BH191" s="104">
        <f>IF(U191="sníž. přenesená",N191,0)</f>
        <v>0</v>
      </c>
      <c r="BI191" s="104">
        <f>IF(U191="nulová",N191,0)</f>
        <v>0</v>
      </c>
      <c r="BJ191" s="16" t="s">
        <v>22</v>
      </c>
      <c r="BK191" s="104">
        <f>ROUND(L191*K191,2)</f>
        <v>0</v>
      </c>
      <c r="BL191" s="16" t="s">
        <v>148</v>
      </c>
      <c r="BM191" s="16" t="s">
        <v>614</v>
      </c>
    </row>
    <row r="192" spans="2:51" s="10" customFormat="1" ht="22.5" customHeight="1">
      <c r="B192" s="170"/>
      <c r="C192" s="171"/>
      <c r="D192" s="171"/>
      <c r="E192" s="172" t="s">
        <v>3</v>
      </c>
      <c r="F192" s="274" t="s">
        <v>615</v>
      </c>
      <c r="G192" s="275"/>
      <c r="H192" s="275"/>
      <c r="I192" s="275"/>
      <c r="J192" s="171"/>
      <c r="K192" s="173">
        <v>21.264</v>
      </c>
      <c r="L192" s="171"/>
      <c r="M192" s="171"/>
      <c r="N192" s="171"/>
      <c r="O192" s="171"/>
      <c r="P192" s="171"/>
      <c r="Q192" s="171"/>
      <c r="R192" s="174"/>
      <c r="T192" s="175"/>
      <c r="U192" s="171"/>
      <c r="V192" s="171"/>
      <c r="W192" s="171"/>
      <c r="X192" s="171"/>
      <c r="Y192" s="171"/>
      <c r="Z192" s="171"/>
      <c r="AA192" s="176"/>
      <c r="AT192" s="177" t="s">
        <v>202</v>
      </c>
      <c r="AU192" s="177" t="s">
        <v>105</v>
      </c>
      <c r="AV192" s="10" t="s">
        <v>105</v>
      </c>
      <c r="AW192" s="10" t="s">
        <v>35</v>
      </c>
      <c r="AX192" s="10" t="s">
        <v>22</v>
      </c>
      <c r="AY192" s="177" t="s">
        <v>143</v>
      </c>
    </row>
    <row r="193" spans="2:65" s="1" customFormat="1" ht="22.5" customHeight="1">
      <c r="B193" s="129"/>
      <c r="C193" s="158" t="s">
        <v>322</v>
      </c>
      <c r="D193" s="158" t="s">
        <v>144</v>
      </c>
      <c r="E193" s="159" t="s">
        <v>616</v>
      </c>
      <c r="F193" s="259" t="s">
        <v>617</v>
      </c>
      <c r="G193" s="260"/>
      <c r="H193" s="260"/>
      <c r="I193" s="260"/>
      <c r="J193" s="160" t="s">
        <v>211</v>
      </c>
      <c r="K193" s="161">
        <v>22</v>
      </c>
      <c r="L193" s="261">
        <v>0</v>
      </c>
      <c r="M193" s="260"/>
      <c r="N193" s="262">
        <f>ROUND(L193*K193,2)</f>
        <v>0</v>
      </c>
      <c r="O193" s="260"/>
      <c r="P193" s="260"/>
      <c r="Q193" s="260"/>
      <c r="R193" s="131"/>
      <c r="T193" s="162" t="s">
        <v>3</v>
      </c>
      <c r="U193" s="42" t="s">
        <v>43</v>
      </c>
      <c r="V193" s="34"/>
      <c r="W193" s="163">
        <f>V193*K193</f>
        <v>0</v>
      </c>
      <c r="X193" s="163">
        <v>0.0351</v>
      </c>
      <c r="Y193" s="163">
        <f>X193*K193</f>
        <v>0.7722</v>
      </c>
      <c r="Z193" s="163">
        <v>0</v>
      </c>
      <c r="AA193" s="164">
        <f>Z193*K193</f>
        <v>0</v>
      </c>
      <c r="AR193" s="16" t="s">
        <v>148</v>
      </c>
      <c r="AT193" s="16" t="s">
        <v>144</v>
      </c>
      <c r="AU193" s="16" t="s">
        <v>105</v>
      </c>
      <c r="AY193" s="16" t="s">
        <v>143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6" t="s">
        <v>22</v>
      </c>
      <c r="BK193" s="104">
        <f>ROUND(L193*K193,2)</f>
        <v>0</v>
      </c>
      <c r="BL193" s="16" t="s">
        <v>148</v>
      </c>
      <c r="BM193" s="16" t="s">
        <v>618</v>
      </c>
    </row>
    <row r="194" spans="2:51" s="10" customFormat="1" ht="31.5" customHeight="1">
      <c r="B194" s="170"/>
      <c r="C194" s="171"/>
      <c r="D194" s="171"/>
      <c r="E194" s="172" t="s">
        <v>3</v>
      </c>
      <c r="F194" s="274" t="s">
        <v>619</v>
      </c>
      <c r="G194" s="275"/>
      <c r="H194" s="275"/>
      <c r="I194" s="275"/>
      <c r="J194" s="171"/>
      <c r="K194" s="173">
        <v>22</v>
      </c>
      <c r="L194" s="171"/>
      <c r="M194" s="171"/>
      <c r="N194" s="171"/>
      <c r="O194" s="171"/>
      <c r="P194" s="171"/>
      <c r="Q194" s="171"/>
      <c r="R194" s="174"/>
      <c r="T194" s="175"/>
      <c r="U194" s="171"/>
      <c r="V194" s="171"/>
      <c r="W194" s="171"/>
      <c r="X194" s="171"/>
      <c r="Y194" s="171"/>
      <c r="Z194" s="171"/>
      <c r="AA194" s="176"/>
      <c r="AT194" s="177" t="s">
        <v>202</v>
      </c>
      <c r="AU194" s="177" t="s">
        <v>105</v>
      </c>
      <c r="AV194" s="10" t="s">
        <v>105</v>
      </c>
      <c r="AW194" s="10" t="s">
        <v>35</v>
      </c>
      <c r="AX194" s="10" t="s">
        <v>22</v>
      </c>
      <c r="AY194" s="177" t="s">
        <v>143</v>
      </c>
    </row>
    <row r="195" spans="2:65" s="1" customFormat="1" ht="22.5" customHeight="1">
      <c r="B195" s="129"/>
      <c r="C195" s="158" t="s">
        <v>326</v>
      </c>
      <c r="D195" s="158" t="s">
        <v>144</v>
      </c>
      <c r="E195" s="159" t="s">
        <v>620</v>
      </c>
      <c r="F195" s="259" t="s">
        <v>621</v>
      </c>
      <c r="G195" s="260"/>
      <c r="H195" s="260"/>
      <c r="I195" s="260"/>
      <c r="J195" s="160" t="s">
        <v>211</v>
      </c>
      <c r="K195" s="161">
        <v>33.152</v>
      </c>
      <c r="L195" s="261">
        <v>0</v>
      </c>
      <c r="M195" s="260"/>
      <c r="N195" s="262">
        <f>ROUND(L195*K195,2)</f>
        <v>0</v>
      </c>
      <c r="O195" s="260"/>
      <c r="P195" s="260"/>
      <c r="Q195" s="260"/>
      <c r="R195" s="131"/>
      <c r="T195" s="162" t="s">
        <v>3</v>
      </c>
      <c r="U195" s="42" t="s">
        <v>43</v>
      </c>
      <c r="V195" s="34"/>
      <c r="W195" s="163">
        <f>V195*K195</f>
        <v>0</v>
      </c>
      <c r="X195" s="163">
        <v>0.00144</v>
      </c>
      <c r="Y195" s="163">
        <f>X195*K195</f>
        <v>0.047738880000000004</v>
      </c>
      <c r="Z195" s="163">
        <v>0</v>
      </c>
      <c r="AA195" s="164">
        <f>Z195*K195</f>
        <v>0</v>
      </c>
      <c r="AR195" s="16" t="s">
        <v>148</v>
      </c>
      <c r="AT195" s="16" t="s">
        <v>144</v>
      </c>
      <c r="AU195" s="16" t="s">
        <v>105</v>
      </c>
      <c r="AY195" s="16" t="s">
        <v>143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16" t="s">
        <v>22</v>
      </c>
      <c r="BK195" s="104">
        <f>ROUND(L195*K195,2)</f>
        <v>0</v>
      </c>
      <c r="BL195" s="16" t="s">
        <v>148</v>
      </c>
      <c r="BM195" s="16" t="s">
        <v>622</v>
      </c>
    </row>
    <row r="196" spans="2:51" s="10" customFormat="1" ht="22.5" customHeight="1">
      <c r="B196" s="170"/>
      <c r="C196" s="171"/>
      <c r="D196" s="171"/>
      <c r="E196" s="172" t="s">
        <v>3</v>
      </c>
      <c r="F196" s="274" t="s">
        <v>623</v>
      </c>
      <c r="G196" s="275"/>
      <c r="H196" s="275"/>
      <c r="I196" s="275"/>
      <c r="J196" s="171"/>
      <c r="K196" s="173">
        <v>33.152</v>
      </c>
      <c r="L196" s="171"/>
      <c r="M196" s="171"/>
      <c r="N196" s="171"/>
      <c r="O196" s="171"/>
      <c r="P196" s="171"/>
      <c r="Q196" s="171"/>
      <c r="R196" s="174"/>
      <c r="T196" s="175"/>
      <c r="U196" s="171"/>
      <c r="V196" s="171"/>
      <c r="W196" s="171"/>
      <c r="X196" s="171"/>
      <c r="Y196" s="171"/>
      <c r="Z196" s="171"/>
      <c r="AA196" s="176"/>
      <c r="AT196" s="177" t="s">
        <v>202</v>
      </c>
      <c r="AU196" s="177" t="s">
        <v>105</v>
      </c>
      <c r="AV196" s="10" t="s">
        <v>105</v>
      </c>
      <c r="AW196" s="10" t="s">
        <v>35</v>
      </c>
      <c r="AX196" s="10" t="s">
        <v>22</v>
      </c>
      <c r="AY196" s="177" t="s">
        <v>143</v>
      </c>
    </row>
    <row r="197" spans="2:65" s="1" customFormat="1" ht="22.5" customHeight="1">
      <c r="B197" s="129"/>
      <c r="C197" s="158" t="s">
        <v>332</v>
      </c>
      <c r="D197" s="158" t="s">
        <v>144</v>
      </c>
      <c r="E197" s="159" t="s">
        <v>624</v>
      </c>
      <c r="F197" s="259" t="s">
        <v>625</v>
      </c>
      <c r="G197" s="260"/>
      <c r="H197" s="260"/>
      <c r="I197" s="260"/>
      <c r="J197" s="160" t="s">
        <v>211</v>
      </c>
      <c r="K197" s="161">
        <v>33.152</v>
      </c>
      <c r="L197" s="261">
        <v>0</v>
      </c>
      <c r="M197" s="260"/>
      <c r="N197" s="262">
        <f>ROUND(L197*K197,2)</f>
        <v>0</v>
      </c>
      <c r="O197" s="260"/>
      <c r="P197" s="260"/>
      <c r="Q197" s="260"/>
      <c r="R197" s="131"/>
      <c r="T197" s="162" t="s">
        <v>3</v>
      </c>
      <c r="U197" s="42" t="s">
        <v>43</v>
      </c>
      <c r="V197" s="34"/>
      <c r="W197" s="163">
        <f>V197*K197</f>
        <v>0</v>
      </c>
      <c r="X197" s="163">
        <v>4E-05</v>
      </c>
      <c r="Y197" s="163">
        <f>X197*K197</f>
        <v>0.00132608</v>
      </c>
      <c r="Z197" s="163">
        <v>0</v>
      </c>
      <c r="AA197" s="164">
        <f>Z197*K197</f>
        <v>0</v>
      </c>
      <c r="AR197" s="16" t="s">
        <v>148</v>
      </c>
      <c r="AT197" s="16" t="s">
        <v>144</v>
      </c>
      <c r="AU197" s="16" t="s">
        <v>105</v>
      </c>
      <c r="AY197" s="16" t="s">
        <v>143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16" t="s">
        <v>22</v>
      </c>
      <c r="BK197" s="104">
        <f>ROUND(L197*K197,2)</f>
        <v>0</v>
      </c>
      <c r="BL197" s="16" t="s">
        <v>148</v>
      </c>
      <c r="BM197" s="16" t="s">
        <v>626</v>
      </c>
    </row>
    <row r="198" spans="2:65" s="1" customFormat="1" ht="31.5" customHeight="1">
      <c r="B198" s="129"/>
      <c r="C198" s="158" t="s">
        <v>337</v>
      </c>
      <c r="D198" s="158" t="s">
        <v>144</v>
      </c>
      <c r="E198" s="159" t="s">
        <v>627</v>
      </c>
      <c r="F198" s="259" t="s">
        <v>628</v>
      </c>
      <c r="G198" s="260"/>
      <c r="H198" s="260"/>
      <c r="I198" s="260"/>
      <c r="J198" s="160" t="s">
        <v>239</v>
      </c>
      <c r="K198" s="161">
        <v>60</v>
      </c>
      <c r="L198" s="261">
        <v>0</v>
      </c>
      <c r="M198" s="260"/>
      <c r="N198" s="262">
        <f>ROUND(L198*K198,2)</f>
        <v>0</v>
      </c>
      <c r="O198" s="260"/>
      <c r="P198" s="260"/>
      <c r="Q198" s="260"/>
      <c r="R198" s="131"/>
      <c r="T198" s="162" t="s">
        <v>3</v>
      </c>
      <c r="U198" s="42" t="s">
        <v>43</v>
      </c>
      <c r="V198" s="34"/>
      <c r="W198" s="163">
        <f>V198*K198</f>
        <v>0</v>
      </c>
      <c r="X198" s="163">
        <v>0.03739</v>
      </c>
      <c r="Y198" s="163">
        <f>X198*K198</f>
        <v>2.2434</v>
      </c>
      <c r="Z198" s="163">
        <v>0</v>
      </c>
      <c r="AA198" s="164">
        <f>Z198*K198</f>
        <v>0</v>
      </c>
      <c r="AR198" s="16" t="s">
        <v>148</v>
      </c>
      <c r="AT198" s="16" t="s">
        <v>144</v>
      </c>
      <c r="AU198" s="16" t="s">
        <v>105</v>
      </c>
      <c r="AY198" s="16" t="s">
        <v>143</v>
      </c>
      <c r="BE198" s="104">
        <f>IF(U198="základní",N198,0)</f>
        <v>0</v>
      </c>
      <c r="BF198" s="104">
        <f>IF(U198="snížená",N198,0)</f>
        <v>0</v>
      </c>
      <c r="BG198" s="104">
        <f>IF(U198="zákl. přenesená",N198,0)</f>
        <v>0</v>
      </c>
      <c r="BH198" s="104">
        <f>IF(U198="sníž. přenesená",N198,0)</f>
        <v>0</v>
      </c>
      <c r="BI198" s="104">
        <f>IF(U198="nulová",N198,0)</f>
        <v>0</v>
      </c>
      <c r="BJ198" s="16" t="s">
        <v>22</v>
      </c>
      <c r="BK198" s="104">
        <f>ROUND(L198*K198,2)</f>
        <v>0</v>
      </c>
      <c r="BL198" s="16" t="s">
        <v>148</v>
      </c>
      <c r="BM198" s="16" t="s">
        <v>629</v>
      </c>
    </row>
    <row r="199" spans="2:47" s="1" customFormat="1" ht="66" customHeight="1">
      <c r="B199" s="33"/>
      <c r="C199" s="34"/>
      <c r="D199" s="34"/>
      <c r="E199" s="34"/>
      <c r="F199" s="263" t="s">
        <v>630</v>
      </c>
      <c r="G199" s="219"/>
      <c r="H199" s="219"/>
      <c r="I199" s="219"/>
      <c r="J199" s="34"/>
      <c r="K199" s="34"/>
      <c r="L199" s="34"/>
      <c r="M199" s="34"/>
      <c r="N199" s="34"/>
      <c r="O199" s="34"/>
      <c r="P199" s="34"/>
      <c r="Q199" s="34"/>
      <c r="R199" s="35"/>
      <c r="T199" s="72"/>
      <c r="U199" s="34"/>
      <c r="V199" s="34"/>
      <c r="W199" s="34"/>
      <c r="X199" s="34"/>
      <c r="Y199" s="34"/>
      <c r="Z199" s="34"/>
      <c r="AA199" s="73"/>
      <c r="AT199" s="16" t="s">
        <v>174</v>
      </c>
      <c r="AU199" s="16" t="s">
        <v>105</v>
      </c>
    </row>
    <row r="200" spans="2:51" s="10" customFormat="1" ht="22.5" customHeight="1">
      <c r="B200" s="170"/>
      <c r="C200" s="171"/>
      <c r="D200" s="171"/>
      <c r="E200" s="172" t="s">
        <v>3</v>
      </c>
      <c r="F200" s="278" t="s">
        <v>598</v>
      </c>
      <c r="G200" s="275"/>
      <c r="H200" s="275"/>
      <c r="I200" s="275"/>
      <c r="J200" s="171"/>
      <c r="K200" s="173">
        <v>60</v>
      </c>
      <c r="L200" s="171"/>
      <c r="M200" s="171"/>
      <c r="N200" s="171"/>
      <c r="O200" s="171"/>
      <c r="P200" s="171"/>
      <c r="Q200" s="171"/>
      <c r="R200" s="174"/>
      <c r="T200" s="175"/>
      <c r="U200" s="171"/>
      <c r="V200" s="171"/>
      <c r="W200" s="171"/>
      <c r="X200" s="171"/>
      <c r="Y200" s="171"/>
      <c r="Z200" s="171"/>
      <c r="AA200" s="176"/>
      <c r="AT200" s="177" t="s">
        <v>202</v>
      </c>
      <c r="AU200" s="177" t="s">
        <v>105</v>
      </c>
      <c r="AV200" s="10" t="s">
        <v>105</v>
      </c>
      <c r="AW200" s="10" t="s">
        <v>35</v>
      </c>
      <c r="AX200" s="10" t="s">
        <v>22</v>
      </c>
      <c r="AY200" s="177" t="s">
        <v>143</v>
      </c>
    </row>
    <row r="201" spans="2:63" s="9" customFormat="1" ht="29.85" customHeight="1">
      <c r="B201" s="147"/>
      <c r="C201" s="148"/>
      <c r="D201" s="157" t="s">
        <v>528</v>
      </c>
      <c r="E201" s="157"/>
      <c r="F201" s="157"/>
      <c r="G201" s="157"/>
      <c r="H201" s="157"/>
      <c r="I201" s="157"/>
      <c r="J201" s="157"/>
      <c r="K201" s="157"/>
      <c r="L201" s="157"/>
      <c r="M201" s="157"/>
      <c r="N201" s="270">
        <f>BK201</f>
        <v>0</v>
      </c>
      <c r="O201" s="271"/>
      <c r="P201" s="271"/>
      <c r="Q201" s="271"/>
      <c r="R201" s="150"/>
      <c r="T201" s="151"/>
      <c r="U201" s="148"/>
      <c r="V201" s="148"/>
      <c r="W201" s="152">
        <f>SUM(W202:W225)</f>
        <v>0</v>
      </c>
      <c r="X201" s="148"/>
      <c r="Y201" s="152">
        <f>SUM(Y202:Y225)</f>
        <v>2.82940148</v>
      </c>
      <c r="Z201" s="148"/>
      <c r="AA201" s="153">
        <f>SUM(AA202:AA225)</f>
        <v>0</v>
      </c>
      <c r="AR201" s="154" t="s">
        <v>22</v>
      </c>
      <c r="AT201" s="155" t="s">
        <v>77</v>
      </c>
      <c r="AU201" s="155" t="s">
        <v>22</v>
      </c>
      <c r="AY201" s="154" t="s">
        <v>143</v>
      </c>
      <c r="BK201" s="156">
        <f>SUM(BK202:BK225)</f>
        <v>0</v>
      </c>
    </row>
    <row r="202" spans="2:65" s="1" customFormat="1" ht="31.5" customHeight="1">
      <c r="B202" s="129"/>
      <c r="C202" s="158" t="s">
        <v>341</v>
      </c>
      <c r="D202" s="158" t="s">
        <v>144</v>
      </c>
      <c r="E202" s="159" t="s">
        <v>631</v>
      </c>
      <c r="F202" s="259" t="s">
        <v>632</v>
      </c>
      <c r="G202" s="260"/>
      <c r="H202" s="260"/>
      <c r="I202" s="260"/>
      <c r="J202" s="160" t="s">
        <v>163</v>
      </c>
      <c r="K202" s="161">
        <v>22</v>
      </c>
      <c r="L202" s="261">
        <v>0</v>
      </c>
      <c r="M202" s="260"/>
      <c r="N202" s="262">
        <f>ROUND(L202*K202,2)</f>
        <v>0</v>
      </c>
      <c r="O202" s="260"/>
      <c r="P202" s="260"/>
      <c r="Q202" s="260"/>
      <c r="R202" s="131"/>
      <c r="T202" s="162" t="s">
        <v>3</v>
      </c>
      <c r="U202" s="42" t="s">
        <v>43</v>
      </c>
      <c r="V202" s="34"/>
      <c r="W202" s="163">
        <f>V202*K202</f>
        <v>0</v>
      </c>
      <c r="X202" s="163">
        <v>0.0007</v>
      </c>
      <c r="Y202" s="163">
        <f>X202*K202</f>
        <v>0.0154</v>
      </c>
      <c r="Z202" s="163">
        <v>0</v>
      </c>
      <c r="AA202" s="164">
        <f>Z202*K202</f>
        <v>0</v>
      </c>
      <c r="AR202" s="16" t="s">
        <v>148</v>
      </c>
      <c r="AT202" s="16" t="s">
        <v>144</v>
      </c>
      <c r="AU202" s="16" t="s">
        <v>105</v>
      </c>
      <c r="AY202" s="16" t="s">
        <v>143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16" t="s">
        <v>22</v>
      </c>
      <c r="BK202" s="104">
        <f>ROUND(L202*K202,2)</f>
        <v>0</v>
      </c>
      <c r="BL202" s="16" t="s">
        <v>148</v>
      </c>
      <c r="BM202" s="16" t="s">
        <v>633</v>
      </c>
    </row>
    <row r="203" spans="2:51" s="10" customFormat="1" ht="22.5" customHeight="1">
      <c r="B203" s="170"/>
      <c r="C203" s="171"/>
      <c r="D203" s="171"/>
      <c r="E203" s="172" t="s">
        <v>3</v>
      </c>
      <c r="F203" s="274" t="s">
        <v>634</v>
      </c>
      <c r="G203" s="275"/>
      <c r="H203" s="275"/>
      <c r="I203" s="275"/>
      <c r="J203" s="171"/>
      <c r="K203" s="173">
        <v>22</v>
      </c>
      <c r="L203" s="171"/>
      <c r="M203" s="171"/>
      <c r="N203" s="171"/>
      <c r="O203" s="171"/>
      <c r="P203" s="171"/>
      <c r="Q203" s="171"/>
      <c r="R203" s="174"/>
      <c r="T203" s="175"/>
      <c r="U203" s="171"/>
      <c r="V203" s="171"/>
      <c r="W203" s="171"/>
      <c r="X203" s="171"/>
      <c r="Y203" s="171"/>
      <c r="Z203" s="171"/>
      <c r="AA203" s="176"/>
      <c r="AT203" s="177" t="s">
        <v>202</v>
      </c>
      <c r="AU203" s="177" t="s">
        <v>105</v>
      </c>
      <c r="AV203" s="10" t="s">
        <v>105</v>
      </c>
      <c r="AW203" s="10" t="s">
        <v>35</v>
      </c>
      <c r="AX203" s="10" t="s">
        <v>22</v>
      </c>
      <c r="AY203" s="177" t="s">
        <v>143</v>
      </c>
    </row>
    <row r="204" spans="2:65" s="1" customFormat="1" ht="31.5" customHeight="1">
      <c r="B204" s="129"/>
      <c r="C204" s="194" t="s">
        <v>347</v>
      </c>
      <c r="D204" s="194" t="s">
        <v>298</v>
      </c>
      <c r="E204" s="195" t="s">
        <v>635</v>
      </c>
      <c r="F204" s="281" t="s">
        <v>636</v>
      </c>
      <c r="G204" s="282"/>
      <c r="H204" s="282"/>
      <c r="I204" s="282"/>
      <c r="J204" s="196" t="s">
        <v>163</v>
      </c>
      <c r="K204" s="197">
        <v>22</v>
      </c>
      <c r="L204" s="283">
        <v>0</v>
      </c>
      <c r="M204" s="282"/>
      <c r="N204" s="284">
        <f>ROUND(L204*K204,2)</f>
        <v>0</v>
      </c>
      <c r="O204" s="260"/>
      <c r="P204" s="260"/>
      <c r="Q204" s="260"/>
      <c r="R204" s="131"/>
      <c r="T204" s="162" t="s">
        <v>3</v>
      </c>
      <c r="U204" s="42" t="s">
        <v>43</v>
      </c>
      <c r="V204" s="34"/>
      <c r="W204" s="163">
        <f>V204*K204</f>
        <v>0</v>
      </c>
      <c r="X204" s="163">
        <v>0.00487</v>
      </c>
      <c r="Y204" s="163">
        <f>X204*K204</f>
        <v>0.10714</v>
      </c>
      <c r="Z204" s="163">
        <v>0</v>
      </c>
      <c r="AA204" s="164">
        <f>Z204*K204</f>
        <v>0</v>
      </c>
      <c r="AR204" s="16" t="s">
        <v>164</v>
      </c>
      <c r="AT204" s="16" t="s">
        <v>298</v>
      </c>
      <c r="AU204" s="16" t="s">
        <v>105</v>
      </c>
      <c r="AY204" s="16" t="s">
        <v>143</v>
      </c>
      <c r="BE204" s="104">
        <f>IF(U204="základní",N204,0)</f>
        <v>0</v>
      </c>
      <c r="BF204" s="104">
        <f>IF(U204="snížená",N204,0)</f>
        <v>0</v>
      </c>
      <c r="BG204" s="104">
        <f>IF(U204="zákl. přenesená",N204,0)</f>
        <v>0</v>
      </c>
      <c r="BH204" s="104">
        <f>IF(U204="sníž. přenesená",N204,0)</f>
        <v>0</v>
      </c>
      <c r="BI204" s="104">
        <f>IF(U204="nulová",N204,0)</f>
        <v>0</v>
      </c>
      <c r="BJ204" s="16" t="s">
        <v>22</v>
      </c>
      <c r="BK204" s="104">
        <f>ROUND(L204*K204,2)</f>
        <v>0</v>
      </c>
      <c r="BL204" s="16" t="s">
        <v>148</v>
      </c>
      <c r="BM204" s="16" t="s">
        <v>637</v>
      </c>
    </row>
    <row r="205" spans="2:65" s="1" customFormat="1" ht="22.5" customHeight="1">
      <c r="B205" s="129"/>
      <c r="C205" s="158" t="s">
        <v>351</v>
      </c>
      <c r="D205" s="158" t="s">
        <v>144</v>
      </c>
      <c r="E205" s="159" t="s">
        <v>638</v>
      </c>
      <c r="F205" s="259" t="s">
        <v>639</v>
      </c>
      <c r="G205" s="260"/>
      <c r="H205" s="260"/>
      <c r="I205" s="260"/>
      <c r="J205" s="160" t="s">
        <v>263</v>
      </c>
      <c r="K205" s="161">
        <v>11.62</v>
      </c>
      <c r="L205" s="261">
        <v>0</v>
      </c>
      <c r="M205" s="260"/>
      <c r="N205" s="262">
        <f>ROUND(L205*K205,2)</f>
        <v>0</v>
      </c>
      <c r="O205" s="260"/>
      <c r="P205" s="260"/>
      <c r="Q205" s="260"/>
      <c r="R205" s="131"/>
      <c r="T205" s="162" t="s">
        <v>3</v>
      </c>
      <c r="U205" s="42" t="s">
        <v>43</v>
      </c>
      <c r="V205" s="34"/>
      <c r="W205" s="163">
        <f>V205*K205</f>
        <v>0</v>
      </c>
      <c r="X205" s="163">
        <v>0</v>
      </c>
      <c r="Y205" s="163">
        <f>X205*K205</f>
        <v>0</v>
      </c>
      <c r="Z205" s="163">
        <v>0</v>
      </c>
      <c r="AA205" s="164">
        <f>Z205*K205</f>
        <v>0</v>
      </c>
      <c r="AR205" s="16" t="s">
        <v>148</v>
      </c>
      <c r="AT205" s="16" t="s">
        <v>144</v>
      </c>
      <c r="AU205" s="16" t="s">
        <v>105</v>
      </c>
      <c r="AY205" s="16" t="s">
        <v>143</v>
      </c>
      <c r="BE205" s="104">
        <f>IF(U205="základní",N205,0)</f>
        <v>0</v>
      </c>
      <c r="BF205" s="104">
        <f>IF(U205="snížená",N205,0)</f>
        <v>0</v>
      </c>
      <c r="BG205" s="104">
        <f>IF(U205="zákl. přenesená",N205,0)</f>
        <v>0</v>
      </c>
      <c r="BH205" s="104">
        <f>IF(U205="sníž. přenesená",N205,0)</f>
        <v>0</v>
      </c>
      <c r="BI205" s="104">
        <f>IF(U205="nulová",N205,0)</f>
        <v>0</v>
      </c>
      <c r="BJ205" s="16" t="s">
        <v>22</v>
      </c>
      <c r="BK205" s="104">
        <f>ROUND(L205*K205,2)</f>
        <v>0</v>
      </c>
      <c r="BL205" s="16" t="s">
        <v>148</v>
      </c>
      <c r="BM205" s="16" t="s">
        <v>640</v>
      </c>
    </row>
    <row r="206" spans="2:51" s="10" customFormat="1" ht="22.5" customHeight="1">
      <c r="B206" s="170"/>
      <c r="C206" s="171"/>
      <c r="D206" s="171"/>
      <c r="E206" s="172" t="s">
        <v>3</v>
      </c>
      <c r="F206" s="274" t="s">
        <v>641</v>
      </c>
      <c r="G206" s="275"/>
      <c r="H206" s="275"/>
      <c r="I206" s="275"/>
      <c r="J206" s="171"/>
      <c r="K206" s="173">
        <v>3.01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6"/>
      <c r="AT206" s="177" t="s">
        <v>202</v>
      </c>
      <c r="AU206" s="177" t="s">
        <v>105</v>
      </c>
      <c r="AV206" s="10" t="s">
        <v>105</v>
      </c>
      <c r="AW206" s="10" t="s">
        <v>35</v>
      </c>
      <c r="AX206" s="10" t="s">
        <v>78</v>
      </c>
      <c r="AY206" s="177" t="s">
        <v>143</v>
      </c>
    </row>
    <row r="207" spans="2:51" s="10" customFormat="1" ht="22.5" customHeight="1">
      <c r="B207" s="170"/>
      <c r="C207" s="171"/>
      <c r="D207" s="171"/>
      <c r="E207" s="172" t="s">
        <v>3</v>
      </c>
      <c r="F207" s="278" t="s">
        <v>642</v>
      </c>
      <c r="G207" s="275"/>
      <c r="H207" s="275"/>
      <c r="I207" s="275"/>
      <c r="J207" s="171"/>
      <c r="K207" s="173">
        <v>8.61</v>
      </c>
      <c r="L207" s="171"/>
      <c r="M207" s="171"/>
      <c r="N207" s="171"/>
      <c r="O207" s="171"/>
      <c r="P207" s="171"/>
      <c r="Q207" s="171"/>
      <c r="R207" s="174"/>
      <c r="T207" s="175"/>
      <c r="U207" s="171"/>
      <c r="V207" s="171"/>
      <c r="W207" s="171"/>
      <c r="X207" s="171"/>
      <c r="Y207" s="171"/>
      <c r="Z207" s="171"/>
      <c r="AA207" s="176"/>
      <c r="AT207" s="177" t="s">
        <v>202</v>
      </c>
      <c r="AU207" s="177" t="s">
        <v>105</v>
      </c>
      <c r="AV207" s="10" t="s">
        <v>105</v>
      </c>
      <c r="AW207" s="10" t="s">
        <v>35</v>
      </c>
      <c r="AX207" s="10" t="s">
        <v>78</v>
      </c>
      <c r="AY207" s="177" t="s">
        <v>143</v>
      </c>
    </row>
    <row r="208" spans="2:51" s="12" customFormat="1" ht="22.5" customHeight="1">
      <c r="B208" s="186"/>
      <c r="C208" s="187"/>
      <c r="D208" s="187"/>
      <c r="E208" s="188" t="s">
        <v>3</v>
      </c>
      <c r="F208" s="279" t="s">
        <v>219</v>
      </c>
      <c r="G208" s="280"/>
      <c r="H208" s="280"/>
      <c r="I208" s="280"/>
      <c r="J208" s="187"/>
      <c r="K208" s="189">
        <v>11.62</v>
      </c>
      <c r="L208" s="187"/>
      <c r="M208" s="187"/>
      <c r="N208" s="187"/>
      <c r="O208" s="187"/>
      <c r="P208" s="187"/>
      <c r="Q208" s="187"/>
      <c r="R208" s="190"/>
      <c r="T208" s="191"/>
      <c r="U208" s="187"/>
      <c r="V208" s="187"/>
      <c r="W208" s="187"/>
      <c r="X208" s="187"/>
      <c r="Y208" s="187"/>
      <c r="Z208" s="187"/>
      <c r="AA208" s="192"/>
      <c r="AT208" s="193" t="s">
        <v>202</v>
      </c>
      <c r="AU208" s="193" t="s">
        <v>105</v>
      </c>
      <c r="AV208" s="12" t="s">
        <v>148</v>
      </c>
      <c r="AW208" s="12" t="s">
        <v>35</v>
      </c>
      <c r="AX208" s="12" t="s">
        <v>22</v>
      </c>
      <c r="AY208" s="193" t="s">
        <v>143</v>
      </c>
    </row>
    <row r="209" spans="2:65" s="1" customFormat="1" ht="22.5" customHeight="1">
      <c r="B209" s="129"/>
      <c r="C209" s="158" t="s">
        <v>355</v>
      </c>
      <c r="D209" s="158" t="s">
        <v>144</v>
      </c>
      <c r="E209" s="159" t="s">
        <v>643</v>
      </c>
      <c r="F209" s="259" t="s">
        <v>644</v>
      </c>
      <c r="G209" s="260"/>
      <c r="H209" s="260"/>
      <c r="I209" s="260"/>
      <c r="J209" s="160" t="s">
        <v>211</v>
      </c>
      <c r="K209" s="161">
        <v>27.598</v>
      </c>
      <c r="L209" s="261">
        <v>0</v>
      </c>
      <c r="M209" s="260"/>
      <c r="N209" s="262">
        <f>ROUND(L209*K209,2)</f>
        <v>0</v>
      </c>
      <c r="O209" s="260"/>
      <c r="P209" s="260"/>
      <c r="Q209" s="260"/>
      <c r="R209" s="131"/>
      <c r="T209" s="162" t="s">
        <v>3</v>
      </c>
      <c r="U209" s="42" t="s">
        <v>43</v>
      </c>
      <c r="V209" s="34"/>
      <c r="W209" s="163">
        <f>V209*K209</f>
        <v>0</v>
      </c>
      <c r="X209" s="163">
        <v>0.04174</v>
      </c>
      <c r="Y209" s="163">
        <f>X209*K209</f>
        <v>1.15194052</v>
      </c>
      <c r="Z209" s="163">
        <v>0</v>
      </c>
      <c r="AA209" s="164">
        <f>Z209*K209</f>
        <v>0</v>
      </c>
      <c r="AR209" s="16" t="s">
        <v>148</v>
      </c>
      <c r="AT209" s="16" t="s">
        <v>144</v>
      </c>
      <c r="AU209" s="16" t="s">
        <v>105</v>
      </c>
      <c r="AY209" s="16" t="s">
        <v>143</v>
      </c>
      <c r="BE209" s="104">
        <f>IF(U209="základní",N209,0)</f>
        <v>0</v>
      </c>
      <c r="BF209" s="104">
        <f>IF(U209="snížená",N209,0)</f>
        <v>0</v>
      </c>
      <c r="BG209" s="104">
        <f>IF(U209="zákl. přenesená",N209,0)</f>
        <v>0</v>
      </c>
      <c r="BH209" s="104">
        <f>IF(U209="sníž. přenesená",N209,0)</f>
        <v>0</v>
      </c>
      <c r="BI209" s="104">
        <f>IF(U209="nulová",N209,0)</f>
        <v>0</v>
      </c>
      <c r="BJ209" s="16" t="s">
        <v>22</v>
      </c>
      <c r="BK209" s="104">
        <f>ROUND(L209*K209,2)</f>
        <v>0</v>
      </c>
      <c r="BL209" s="16" t="s">
        <v>148</v>
      </c>
      <c r="BM209" s="16" t="s">
        <v>645</v>
      </c>
    </row>
    <row r="210" spans="2:51" s="10" customFormat="1" ht="22.5" customHeight="1">
      <c r="B210" s="170"/>
      <c r="C210" s="171"/>
      <c r="D210" s="171"/>
      <c r="E210" s="172" t="s">
        <v>3</v>
      </c>
      <c r="F210" s="274" t="s">
        <v>646</v>
      </c>
      <c r="G210" s="275"/>
      <c r="H210" s="275"/>
      <c r="I210" s="275"/>
      <c r="J210" s="171"/>
      <c r="K210" s="173">
        <v>10.955</v>
      </c>
      <c r="L210" s="171"/>
      <c r="M210" s="171"/>
      <c r="N210" s="171"/>
      <c r="O210" s="171"/>
      <c r="P210" s="171"/>
      <c r="Q210" s="171"/>
      <c r="R210" s="174"/>
      <c r="T210" s="175"/>
      <c r="U210" s="171"/>
      <c r="V210" s="171"/>
      <c r="W210" s="171"/>
      <c r="X210" s="171"/>
      <c r="Y210" s="171"/>
      <c r="Z210" s="171"/>
      <c r="AA210" s="176"/>
      <c r="AT210" s="177" t="s">
        <v>202</v>
      </c>
      <c r="AU210" s="177" t="s">
        <v>105</v>
      </c>
      <c r="AV210" s="10" t="s">
        <v>105</v>
      </c>
      <c r="AW210" s="10" t="s">
        <v>35</v>
      </c>
      <c r="AX210" s="10" t="s">
        <v>78</v>
      </c>
      <c r="AY210" s="177" t="s">
        <v>143</v>
      </c>
    </row>
    <row r="211" spans="2:51" s="10" customFormat="1" ht="22.5" customHeight="1">
      <c r="B211" s="170"/>
      <c r="C211" s="171"/>
      <c r="D211" s="171"/>
      <c r="E211" s="172" t="s">
        <v>3</v>
      </c>
      <c r="F211" s="278" t="s">
        <v>647</v>
      </c>
      <c r="G211" s="275"/>
      <c r="H211" s="275"/>
      <c r="I211" s="275"/>
      <c r="J211" s="171"/>
      <c r="K211" s="173">
        <v>16.643</v>
      </c>
      <c r="L211" s="171"/>
      <c r="M211" s="171"/>
      <c r="N211" s="171"/>
      <c r="O211" s="171"/>
      <c r="P211" s="171"/>
      <c r="Q211" s="171"/>
      <c r="R211" s="174"/>
      <c r="T211" s="175"/>
      <c r="U211" s="171"/>
      <c r="V211" s="171"/>
      <c r="W211" s="171"/>
      <c r="X211" s="171"/>
      <c r="Y211" s="171"/>
      <c r="Z211" s="171"/>
      <c r="AA211" s="176"/>
      <c r="AT211" s="177" t="s">
        <v>202</v>
      </c>
      <c r="AU211" s="177" t="s">
        <v>105</v>
      </c>
      <c r="AV211" s="10" t="s">
        <v>105</v>
      </c>
      <c r="AW211" s="10" t="s">
        <v>35</v>
      </c>
      <c r="AX211" s="10" t="s">
        <v>78</v>
      </c>
      <c r="AY211" s="177" t="s">
        <v>143</v>
      </c>
    </row>
    <row r="212" spans="2:51" s="12" customFormat="1" ht="22.5" customHeight="1">
      <c r="B212" s="186"/>
      <c r="C212" s="187"/>
      <c r="D212" s="187"/>
      <c r="E212" s="188" t="s">
        <v>3</v>
      </c>
      <c r="F212" s="279" t="s">
        <v>219</v>
      </c>
      <c r="G212" s="280"/>
      <c r="H212" s="280"/>
      <c r="I212" s="280"/>
      <c r="J212" s="187"/>
      <c r="K212" s="189">
        <v>27.598</v>
      </c>
      <c r="L212" s="187"/>
      <c r="M212" s="187"/>
      <c r="N212" s="187"/>
      <c r="O212" s="187"/>
      <c r="P212" s="187"/>
      <c r="Q212" s="187"/>
      <c r="R212" s="190"/>
      <c r="T212" s="191"/>
      <c r="U212" s="187"/>
      <c r="V212" s="187"/>
      <c r="W212" s="187"/>
      <c r="X212" s="187"/>
      <c r="Y212" s="187"/>
      <c r="Z212" s="187"/>
      <c r="AA212" s="192"/>
      <c r="AT212" s="193" t="s">
        <v>202</v>
      </c>
      <c r="AU212" s="193" t="s">
        <v>105</v>
      </c>
      <c r="AV212" s="12" t="s">
        <v>148</v>
      </c>
      <c r="AW212" s="12" t="s">
        <v>35</v>
      </c>
      <c r="AX212" s="12" t="s">
        <v>22</v>
      </c>
      <c r="AY212" s="193" t="s">
        <v>143</v>
      </c>
    </row>
    <row r="213" spans="2:65" s="1" customFormat="1" ht="22.5" customHeight="1">
      <c r="B213" s="129"/>
      <c r="C213" s="158" t="s">
        <v>361</v>
      </c>
      <c r="D213" s="158" t="s">
        <v>144</v>
      </c>
      <c r="E213" s="159" t="s">
        <v>648</v>
      </c>
      <c r="F213" s="259" t="s">
        <v>649</v>
      </c>
      <c r="G213" s="260"/>
      <c r="H213" s="260"/>
      <c r="I213" s="260"/>
      <c r="J213" s="160" t="s">
        <v>211</v>
      </c>
      <c r="K213" s="161">
        <v>27.598</v>
      </c>
      <c r="L213" s="261">
        <v>0</v>
      </c>
      <c r="M213" s="260"/>
      <c r="N213" s="262">
        <f>ROUND(L213*K213,2)</f>
        <v>0</v>
      </c>
      <c r="O213" s="260"/>
      <c r="P213" s="260"/>
      <c r="Q213" s="260"/>
      <c r="R213" s="131"/>
      <c r="T213" s="162" t="s">
        <v>3</v>
      </c>
      <c r="U213" s="42" t="s">
        <v>43</v>
      </c>
      <c r="V213" s="34"/>
      <c r="W213" s="163">
        <f>V213*K213</f>
        <v>0</v>
      </c>
      <c r="X213" s="163">
        <v>2E-05</v>
      </c>
      <c r="Y213" s="163">
        <f>X213*K213</f>
        <v>0.00055196</v>
      </c>
      <c r="Z213" s="163">
        <v>0</v>
      </c>
      <c r="AA213" s="164">
        <f>Z213*K213</f>
        <v>0</v>
      </c>
      <c r="AR213" s="16" t="s">
        <v>148</v>
      </c>
      <c r="AT213" s="16" t="s">
        <v>144</v>
      </c>
      <c r="AU213" s="16" t="s">
        <v>105</v>
      </c>
      <c r="AY213" s="16" t="s">
        <v>143</v>
      </c>
      <c r="BE213" s="104">
        <f>IF(U213="základní",N213,0)</f>
        <v>0</v>
      </c>
      <c r="BF213" s="104">
        <f>IF(U213="snížená",N213,0)</f>
        <v>0</v>
      </c>
      <c r="BG213" s="104">
        <f>IF(U213="zákl. přenesená",N213,0)</f>
        <v>0</v>
      </c>
      <c r="BH213" s="104">
        <f>IF(U213="sníž. přenesená",N213,0)</f>
        <v>0</v>
      </c>
      <c r="BI213" s="104">
        <f>IF(U213="nulová",N213,0)</f>
        <v>0</v>
      </c>
      <c r="BJ213" s="16" t="s">
        <v>22</v>
      </c>
      <c r="BK213" s="104">
        <f>ROUND(L213*K213,2)</f>
        <v>0</v>
      </c>
      <c r="BL213" s="16" t="s">
        <v>148</v>
      </c>
      <c r="BM213" s="16" t="s">
        <v>650</v>
      </c>
    </row>
    <row r="214" spans="2:65" s="1" customFormat="1" ht="22.5" customHeight="1">
      <c r="B214" s="129"/>
      <c r="C214" s="158" t="s">
        <v>366</v>
      </c>
      <c r="D214" s="158" t="s">
        <v>144</v>
      </c>
      <c r="E214" s="159" t="s">
        <v>651</v>
      </c>
      <c r="F214" s="259" t="s">
        <v>652</v>
      </c>
      <c r="G214" s="260"/>
      <c r="H214" s="260"/>
      <c r="I214" s="260"/>
      <c r="J214" s="160" t="s">
        <v>301</v>
      </c>
      <c r="K214" s="161">
        <v>1.4</v>
      </c>
      <c r="L214" s="261">
        <v>0</v>
      </c>
      <c r="M214" s="260"/>
      <c r="N214" s="262">
        <f>ROUND(L214*K214,2)</f>
        <v>0</v>
      </c>
      <c r="O214" s="260"/>
      <c r="P214" s="260"/>
      <c r="Q214" s="260"/>
      <c r="R214" s="131"/>
      <c r="T214" s="162" t="s">
        <v>3</v>
      </c>
      <c r="U214" s="42" t="s">
        <v>43</v>
      </c>
      <c r="V214" s="34"/>
      <c r="W214" s="163">
        <f>V214*K214</f>
        <v>0</v>
      </c>
      <c r="X214" s="163">
        <v>1.04877</v>
      </c>
      <c r="Y214" s="163">
        <f>X214*K214</f>
        <v>1.468278</v>
      </c>
      <c r="Z214" s="163">
        <v>0</v>
      </c>
      <c r="AA214" s="164">
        <f>Z214*K214</f>
        <v>0</v>
      </c>
      <c r="AR214" s="16" t="s">
        <v>148</v>
      </c>
      <c r="AT214" s="16" t="s">
        <v>144</v>
      </c>
      <c r="AU214" s="16" t="s">
        <v>105</v>
      </c>
      <c r="AY214" s="16" t="s">
        <v>143</v>
      </c>
      <c r="BE214" s="104">
        <f>IF(U214="základní",N214,0)</f>
        <v>0</v>
      </c>
      <c r="BF214" s="104">
        <f>IF(U214="snížená",N214,0)</f>
        <v>0</v>
      </c>
      <c r="BG214" s="104">
        <f>IF(U214="zákl. přenesená",N214,0)</f>
        <v>0</v>
      </c>
      <c r="BH214" s="104">
        <f>IF(U214="sníž. přenesená",N214,0)</f>
        <v>0</v>
      </c>
      <c r="BI214" s="104">
        <f>IF(U214="nulová",N214,0)</f>
        <v>0</v>
      </c>
      <c r="BJ214" s="16" t="s">
        <v>22</v>
      </c>
      <c r="BK214" s="104">
        <f>ROUND(L214*K214,2)</f>
        <v>0</v>
      </c>
      <c r="BL214" s="16" t="s">
        <v>148</v>
      </c>
      <c r="BM214" s="16" t="s">
        <v>653</v>
      </c>
    </row>
    <row r="215" spans="2:65" s="1" customFormat="1" ht="22.5" customHeight="1">
      <c r="B215" s="129"/>
      <c r="C215" s="158" t="s">
        <v>370</v>
      </c>
      <c r="D215" s="158" t="s">
        <v>144</v>
      </c>
      <c r="E215" s="159" t="s">
        <v>654</v>
      </c>
      <c r="F215" s="259" t="s">
        <v>655</v>
      </c>
      <c r="G215" s="260"/>
      <c r="H215" s="260"/>
      <c r="I215" s="260"/>
      <c r="J215" s="160" t="s">
        <v>263</v>
      </c>
      <c r="K215" s="161">
        <v>9.444</v>
      </c>
      <c r="L215" s="261">
        <v>0</v>
      </c>
      <c r="M215" s="260"/>
      <c r="N215" s="262">
        <f>ROUND(L215*K215,2)</f>
        <v>0</v>
      </c>
      <c r="O215" s="260"/>
      <c r="P215" s="260"/>
      <c r="Q215" s="260"/>
      <c r="R215" s="131"/>
      <c r="T215" s="162" t="s">
        <v>3</v>
      </c>
      <c r="U215" s="42" t="s">
        <v>43</v>
      </c>
      <c r="V215" s="34"/>
      <c r="W215" s="163">
        <f>V215*K215</f>
        <v>0</v>
      </c>
      <c r="X215" s="163">
        <v>0</v>
      </c>
      <c r="Y215" s="163">
        <f>X215*K215</f>
        <v>0</v>
      </c>
      <c r="Z215" s="163">
        <v>0</v>
      </c>
      <c r="AA215" s="164">
        <f>Z215*K215</f>
        <v>0</v>
      </c>
      <c r="AR215" s="16" t="s">
        <v>148</v>
      </c>
      <c r="AT215" s="16" t="s">
        <v>144</v>
      </c>
      <c r="AU215" s="16" t="s">
        <v>105</v>
      </c>
      <c r="AY215" s="16" t="s">
        <v>143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16" t="s">
        <v>22</v>
      </c>
      <c r="BK215" s="104">
        <f>ROUND(L215*K215,2)</f>
        <v>0</v>
      </c>
      <c r="BL215" s="16" t="s">
        <v>148</v>
      </c>
      <c r="BM215" s="16" t="s">
        <v>656</v>
      </c>
    </row>
    <row r="216" spans="2:51" s="10" customFormat="1" ht="22.5" customHeight="1">
      <c r="B216" s="170"/>
      <c r="C216" s="171"/>
      <c r="D216" s="171"/>
      <c r="E216" s="172" t="s">
        <v>3</v>
      </c>
      <c r="F216" s="274" t="s">
        <v>657</v>
      </c>
      <c r="G216" s="275"/>
      <c r="H216" s="275"/>
      <c r="I216" s="275"/>
      <c r="J216" s="171"/>
      <c r="K216" s="173">
        <v>6.708</v>
      </c>
      <c r="L216" s="171"/>
      <c r="M216" s="171"/>
      <c r="N216" s="171"/>
      <c r="O216" s="171"/>
      <c r="P216" s="171"/>
      <c r="Q216" s="171"/>
      <c r="R216" s="174"/>
      <c r="T216" s="175"/>
      <c r="U216" s="171"/>
      <c r="V216" s="171"/>
      <c r="W216" s="171"/>
      <c r="X216" s="171"/>
      <c r="Y216" s="171"/>
      <c r="Z216" s="171"/>
      <c r="AA216" s="176"/>
      <c r="AT216" s="177" t="s">
        <v>202</v>
      </c>
      <c r="AU216" s="177" t="s">
        <v>105</v>
      </c>
      <c r="AV216" s="10" t="s">
        <v>105</v>
      </c>
      <c r="AW216" s="10" t="s">
        <v>35</v>
      </c>
      <c r="AX216" s="10" t="s">
        <v>78</v>
      </c>
      <c r="AY216" s="177" t="s">
        <v>143</v>
      </c>
    </row>
    <row r="217" spans="2:51" s="10" customFormat="1" ht="22.5" customHeight="1">
      <c r="B217" s="170"/>
      <c r="C217" s="171"/>
      <c r="D217" s="171"/>
      <c r="E217" s="172" t="s">
        <v>3</v>
      </c>
      <c r="F217" s="278" t="s">
        <v>658</v>
      </c>
      <c r="G217" s="275"/>
      <c r="H217" s="275"/>
      <c r="I217" s="275"/>
      <c r="J217" s="171"/>
      <c r="K217" s="173">
        <v>2.736</v>
      </c>
      <c r="L217" s="171"/>
      <c r="M217" s="171"/>
      <c r="N217" s="171"/>
      <c r="O217" s="171"/>
      <c r="P217" s="171"/>
      <c r="Q217" s="171"/>
      <c r="R217" s="174"/>
      <c r="T217" s="175"/>
      <c r="U217" s="171"/>
      <c r="V217" s="171"/>
      <c r="W217" s="171"/>
      <c r="X217" s="171"/>
      <c r="Y217" s="171"/>
      <c r="Z217" s="171"/>
      <c r="AA217" s="176"/>
      <c r="AT217" s="177" t="s">
        <v>202</v>
      </c>
      <c r="AU217" s="177" t="s">
        <v>105</v>
      </c>
      <c r="AV217" s="10" t="s">
        <v>105</v>
      </c>
      <c r="AW217" s="10" t="s">
        <v>35</v>
      </c>
      <c r="AX217" s="10" t="s">
        <v>78</v>
      </c>
      <c r="AY217" s="177" t="s">
        <v>143</v>
      </c>
    </row>
    <row r="218" spans="2:51" s="12" customFormat="1" ht="22.5" customHeight="1">
      <c r="B218" s="186"/>
      <c r="C218" s="187"/>
      <c r="D218" s="187"/>
      <c r="E218" s="188" t="s">
        <v>3</v>
      </c>
      <c r="F218" s="279" t="s">
        <v>219</v>
      </c>
      <c r="G218" s="280"/>
      <c r="H218" s="280"/>
      <c r="I218" s="280"/>
      <c r="J218" s="187"/>
      <c r="K218" s="189">
        <v>9.444</v>
      </c>
      <c r="L218" s="187"/>
      <c r="M218" s="187"/>
      <c r="N218" s="187"/>
      <c r="O218" s="187"/>
      <c r="P218" s="187"/>
      <c r="Q218" s="187"/>
      <c r="R218" s="190"/>
      <c r="T218" s="191"/>
      <c r="U218" s="187"/>
      <c r="V218" s="187"/>
      <c r="W218" s="187"/>
      <c r="X218" s="187"/>
      <c r="Y218" s="187"/>
      <c r="Z218" s="187"/>
      <c r="AA218" s="192"/>
      <c r="AT218" s="193" t="s">
        <v>202</v>
      </c>
      <c r="AU218" s="193" t="s">
        <v>105</v>
      </c>
      <c r="AV218" s="12" t="s">
        <v>148</v>
      </c>
      <c r="AW218" s="12" t="s">
        <v>35</v>
      </c>
      <c r="AX218" s="12" t="s">
        <v>22</v>
      </c>
      <c r="AY218" s="193" t="s">
        <v>143</v>
      </c>
    </row>
    <row r="219" spans="2:65" s="1" customFormat="1" ht="31.5" customHeight="1">
      <c r="B219" s="129"/>
      <c r="C219" s="158" t="s">
        <v>374</v>
      </c>
      <c r="D219" s="158" t="s">
        <v>144</v>
      </c>
      <c r="E219" s="159" t="s">
        <v>659</v>
      </c>
      <c r="F219" s="259" t="s">
        <v>660</v>
      </c>
      <c r="G219" s="260"/>
      <c r="H219" s="260"/>
      <c r="I219" s="260"/>
      <c r="J219" s="160" t="s">
        <v>211</v>
      </c>
      <c r="K219" s="161">
        <v>44.35</v>
      </c>
      <c r="L219" s="261">
        <v>0</v>
      </c>
      <c r="M219" s="260"/>
      <c r="N219" s="262">
        <f>ROUND(L219*K219,2)</f>
        <v>0</v>
      </c>
      <c r="O219" s="260"/>
      <c r="P219" s="260"/>
      <c r="Q219" s="260"/>
      <c r="R219" s="131"/>
      <c r="T219" s="162" t="s">
        <v>3</v>
      </c>
      <c r="U219" s="42" t="s">
        <v>43</v>
      </c>
      <c r="V219" s="34"/>
      <c r="W219" s="163">
        <f>V219*K219</f>
        <v>0</v>
      </c>
      <c r="X219" s="163">
        <v>0.00182</v>
      </c>
      <c r="Y219" s="163">
        <f>X219*K219</f>
        <v>0.080717</v>
      </c>
      <c r="Z219" s="163">
        <v>0</v>
      </c>
      <c r="AA219" s="164">
        <f>Z219*K219</f>
        <v>0</v>
      </c>
      <c r="AR219" s="16" t="s">
        <v>148</v>
      </c>
      <c r="AT219" s="16" t="s">
        <v>144</v>
      </c>
      <c r="AU219" s="16" t="s">
        <v>105</v>
      </c>
      <c r="AY219" s="16" t="s">
        <v>143</v>
      </c>
      <c r="BE219" s="104">
        <f>IF(U219="základní",N219,0)</f>
        <v>0</v>
      </c>
      <c r="BF219" s="104">
        <f>IF(U219="snížená",N219,0)</f>
        <v>0</v>
      </c>
      <c r="BG219" s="104">
        <f>IF(U219="zákl. přenesená",N219,0)</f>
        <v>0</v>
      </c>
      <c r="BH219" s="104">
        <f>IF(U219="sníž. přenesená",N219,0)</f>
        <v>0</v>
      </c>
      <c r="BI219" s="104">
        <f>IF(U219="nulová",N219,0)</f>
        <v>0</v>
      </c>
      <c r="BJ219" s="16" t="s">
        <v>22</v>
      </c>
      <c r="BK219" s="104">
        <f>ROUND(L219*K219,2)</f>
        <v>0</v>
      </c>
      <c r="BL219" s="16" t="s">
        <v>148</v>
      </c>
      <c r="BM219" s="16" t="s">
        <v>661</v>
      </c>
    </row>
    <row r="220" spans="2:51" s="10" customFormat="1" ht="22.5" customHeight="1">
      <c r="B220" s="170"/>
      <c r="C220" s="171"/>
      <c r="D220" s="171"/>
      <c r="E220" s="172" t="s">
        <v>3</v>
      </c>
      <c r="F220" s="274" t="s">
        <v>662</v>
      </c>
      <c r="G220" s="275"/>
      <c r="H220" s="275"/>
      <c r="I220" s="275"/>
      <c r="J220" s="171"/>
      <c r="K220" s="173">
        <v>30.484</v>
      </c>
      <c r="L220" s="171"/>
      <c r="M220" s="171"/>
      <c r="N220" s="171"/>
      <c r="O220" s="171"/>
      <c r="P220" s="171"/>
      <c r="Q220" s="171"/>
      <c r="R220" s="174"/>
      <c r="T220" s="175"/>
      <c r="U220" s="171"/>
      <c r="V220" s="171"/>
      <c r="W220" s="171"/>
      <c r="X220" s="171"/>
      <c r="Y220" s="171"/>
      <c r="Z220" s="171"/>
      <c r="AA220" s="176"/>
      <c r="AT220" s="177" t="s">
        <v>202</v>
      </c>
      <c r="AU220" s="177" t="s">
        <v>105</v>
      </c>
      <c r="AV220" s="10" t="s">
        <v>105</v>
      </c>
      <c r="AW220" s="10" t="s">
        <v>35</v>
      </c>
      <c r="AX220" s="10" t="s">
        <v>78</v>
      </c>
      <c r="AY220" s="177" t="s">
        <v>143</v>
      </c>
    </row>
    <row r="221" spans="2:51" s="10" customFormat="1" ht="22.5" customHeight="1">
      <c r="B221" s="170"/>
      <c r="C221" s="171"/>
      <c r="D221" s="171"/>
      <c r="E221" s="172" t="s">
        <v>3</v>
      </c>
      <c r="F221" s="278" t="s">
        <v>663</v>
      </c>
      <c r="G221" s="275"/>
      <c r="H221" s="275"/>
      <c r="I221" s="275"/>
      <c r="J221" s="171"/>
      <c r="K221" s="173">
        <v>13.866</v>
      </c>
      <c r="L221" s="171"/>
      <c r="M221" s="171"/>
      <c r="N221" s="171"/>
      <c r="O221" s="171"/>
      <c r="P221" s="171"/>
      <c r="Q221" s="171"/>
      <c r="R221" s="174"/>
      <c r="T221" s="175"/>
      <c r="U221" s="171"/>
      <c r="V221" s="171"/>
      <c r="W221" s="171"/>
      <c r="X221" s="171"/>
      <c r="Y221" s="171"/>
      <c r="Z221" s="171"/>
      <c r="AA221" s="176"/>
      <c r="AT221" s="177" t="s">
        <v>202</v>
      </c>
      <c r="AU221" s="177" t="s">
        <v>105</v>
      </c>
      <c r="AV221" s="10" t="s">
        <v>105</v>
      </c>
      <c r="AW221" s="10" t="s">
        <v>35</v>
      </c>
      <c r="AX221" s="10" t="s">
        <v>78</v>
      </c>
      <c r="AY221" s="177" t="s">
        <v>143</v>
      </c>
    </row>
    <row r="222" spans="2:51" s="12" customFormat="1" ht="22.5" customHeight="1">
      <c r="B222" s="186"/>
      <c r="C222" s="187"/>
      <c r="D222" s="187"/>
      <c r="E222" s="188" t="s">
        <v>3</v>
      </c>
      <c r="F222" s="279" t="s">
        <v>219</v>
      </c>
      <c r="G222" s="280"/>
      <c r="H222" s="280"/>
      <c r="I222" s="280"/>
      <c r="J222" s="187"/>
      <c r="K222" s="189">
        <v>44.35</v>
      </c>
      <c r="L222" s="187"/>
      <c r="M222" s="187"/>
      <c r="N222" s="187"/>
      <c r="O222" s="187"/>
      <c r="P222" s="187"/>
      <c r="Q222" s="187"/>
      <c r="R222" s="190"/>
      <c r="T222" s="191"/>
      <c r="U222" s="187"/>
      <c r="V222" s="187"/>
      <c r="W222" s="187"/>
      <c r="X222" s="187"/>
      <c r="Y222" s="187"/>
      <c r="Z222" s="187"/>
      <c r="AA222" s="192"/>
      <c r="AT222" s="193" t="s">
        <v>202</v>
      </c>
      <c r="AU222" s="193" t="s">
        <v>105</v>
      </c>
      <c r="AV222" s="12" t="s">
        <v>148</v>
      </c>
      <c r="AW222" s="12" t="s">
        <v>35</v>
      </c>
      <c r="AX222" s="12" t="s">
        <v>22</v>
      </c>
      <c r="AY222" s="193" t="s">
        <v>143</v>
      </c>
    </row>
    <row r="223" spans="2:65" s="1" customFormat="1" ht="31.5" customHeight="1">
      <c r="B223" s="129"/>
      <c r="C223" s="158" t="s">
        <v>380</v>
      </c>
      <c r="D223" s="158" t="s">
        <v>144</v>
      </c>
      <c r="E223" s="159" t="s">
        <v>664</v>
      </c>
      <c r="F223" s="259" t="s">
        <v>665</v>
      </c>
      <c r="G223" s="260"/>
      <c r="H223" s="260"/>
      <c r="I223" s="260"/>
      <c r="J223" s="160" t="s">
        <v>239</v>
      </c>
      <c r="K223" s="161">
        <v>7.5</v>
      </c>
      <c r="L223" s="261">
        <v>0</v>
      </c>
      <c r="M223" s="260"/>
      <c r="N223" s="262">
        <f>ROUND(L223*K223,2)</f>
        <v>0</v>
      </c>
      <c r="O223" s="260"/>
      <c r="P223" s="260"/>
      <c r="Q223" s="260"/>
      <c r="R223" s="131"/>
      <c r="T223" s="162" t="s">
        <v>3</v>
      </c>
      <c r="U223" s="42" t="s">
        <v>43</v>
      </c>
      <c r="V223" s="34"/>
      <c r="W223" s="163">
        <f>V223*K223</f>
        <v>0</v>
      </c>
      <c r="X223" s="163">
        <v>0.00048</v>
      </c>
      <c r="Y223" s="163">
        <f>X223*K223</f>
        <v>0.0036</v>
      </c>
      <c r="Z223" s="163">
        <v>0</v>
      </c>
      <c r="AA223" s="164">
        <f>Z223*K223</f>
        <v>0</v>
      </c>
      <c r="AR223" s="16" t="s">
        <v>148</v>
      </c>
      <c r="AT223" s="16" t="s">
        <v>144</v>
      </c>
      <c r="AU223" s="16" t="s">
        <v>105</v>
      </c>
      <c r="AY223" s="16" t="s">
        <v>143</v>
      </c>
      <c r="BE223" s="104">
        <f>IF(U223="základní",N223,0)</f>
        <v>0</v>
      </c>
      <c r="BF223" s="104">
        <f>IF(U223="snížená",N223,0)</f>
        <v>0</v>
      </c>
      <c r="BG223" s="104">
        <f>IF(U223="zákl. přenesená",N223,0)</f>
        <v>0</v>
      </c>
      <c r="BH223" s="104">
        <f>IF(U223="sníž. přenesená",N223,0)</f>
        <v>0</v>
      </c>
      <c r="BI223" s="104">
        <f>IF(U223="nulová",N223,0)</f>
        <v>0</v>
      </c>
      <c r="BJ223" s="16" t="s">
        <v>22</v>
      </c>
      <c r="BK223" s="104">
        <f>ROUND(L223*K223,2)</f>
        <v>0</v>
      </c>
      <c r="BL223" s="16" t="s">
        <v>148</v>
      </c>
      <c r="BM223" s="16" t="s">
        <v>666</v>
      </c>
    </row>
    <row r="224" spans="2:51" s="10" customFormat="1" ht="22.5" customHeight="1">
      <c r="B224" s="170"/>
      <c r="C224" s="171"/>
      <c r="D224" s="171"/>
      <c r="E224" s="172" t="s">
        <v>3</v>
      </c>
      <c r="F224" s="274" t="s">
        <v>667</v>
      </c>
      <c r="G224" s="275"/>
      <c r="H224" s="275"/>
      <c r="I224" s="275"/>
      <c r="J224" s="171"/>
      <c r="K224" s="173">
        <v>7.5</v>
      </c>
      <c r="L224" s="171"/>
      <c r="M224" s="171"/>
      <c r="N224" s="171"/>
      <c r="O224" s="171"/>
      <c r="P224" s="171"/>
      <c r="Q224" s="171"/>
      <c r="R224" s="174"/>
      <c r="T224" s="175"/>
      <c r="U224" s="171"/>
      <c r="V224" s="171"/>
      <c r="W224" s="171"/>
      <c r="X224" s="171"/>
      <c r="Y224" s="171"/>
      <c r="Z224" s="171"/>
      <c r="AA224" s="176"/>
      <c r="AT224" s="177" t="s">
        <v>202</v>
      </c>
      <c r="AU224" s="177" t="s">
        <v>105</v>
      </c>
      <c r="AV224" s="10" t="s">
        <v>105</v>
      </c>
      <c r="AW224" s="10" t="s">
        <v>35</v>
      </c>
      <c r="AX224" s="10" t="s">
        <v>22</v>
      </c>
      <c r="AY224" s="177" t="s">
        <v>143</v>
      </c>
    </row>
    <row r="225" spans="2:65" s="1" customFormat="1" ht="31.5" customHeight="1">
      <c r="B225" s="129"/>
      <c r="C225" s="158" t="s">
        <v>384</v>
      </c>
      <c r="D225" s="158" t="s">
        <v>144</v>
      </c>
      <c r="E225" s="159" t="s">
        <v>668</v>
      </c>
      <c r="F225" s="259" t="s">
        <v>669</v>
      </c>
      <c r="G225" s="260"/>
      <c r="H225" s="260"/>
      <c r="I225" s="260"/>
      <c r="J225" s="160" t="s">
        <v>211</v>
      </c>
      <c r="K225" s="161">
        <v>44.35</v>
      </c>
      <c r="L225" s="261">
        <v>0</v>
      </c>
      <c r="M225" s="260"/>
      <c r="N225" s="262">
        <f>ROUND(L225*K225,2)</f>
        <v>0</v>
      </c>
      <c r="O225" s="260"/>
      <c r="P225" s="260"/>
      <c r="Q225" s="260"/>
      <c r="R225" s="131"/>
      <c r="T225" s="162" t="s">
        <v>3</v>
      </c>
      <c r="U225" s="42" t="s">
        <v>43</v>
      </c>
      <c r="V225" s="34"/>
      <c r="W225" s="163">
        <f>V225*K225</f>
        <v>0</v>
      </c>
      <c r="X225" s="163">
        <v>4E-05</v>
      </c>
      <c r="Y225" s="163">
        <f>X225*K225</f>
        <v>0.0017740000000000002</v>
      </c>
      <c r="Z225" s="163">
        <v>0</v>
      </c>
      <c r="AA225" s="164">
        <f>Z225*K225</f>
        <v>0</v>
      </c>
      <c r="AR225" s="16" t="s">
        <v>148</v>
      </c>
      <c r="AT225" s="16" t="s">
        <v>144</v>
      </c>
      <c r="AU225" s="16" t="s">
        <v>105</v>
      </c>
      <c r="AY225" s="16" t="s">
        <v>143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6" t="s">
        <v>22</v>
      </c>
      <c r="BK225" s="104">
        <f>ROUND(L225*K225,2)</f>
        <v>0</v>
      </c>
      <c r="BL225" s="16" t="s">
        <v>148</v>
      </c>
      <c r="BM225" s="16" t="s">
        <v>670</v>
      </c>
    </row>
    <row r="226" spans="2:63" s="9" customFormat="1" ht="29.85" customHeight="1">
      <c r="B226" s="147"/>
      <c r="C226" s="148"/>
      <c r="D226" s="157" t="s">
        <v>187</v>
      </c>
      <c r="E226" s="157"/>
      <c r="F226" s="157"/>
      <c r="G226" s="157"/>
      <c r="H226" s="157"/>
      <c r="I226" s="157"/>
      <c r="J226" s="157"/>
      <c r="K226" s="157"/>
      <c r="L226" s="157"/>
      <c r="M226" s="157"/>
      <c r="N226" s="286">
        <f>BK226</f>
        <v>0</v>
      </c>
      <c r="O226" s="287"/>
      <c r="P226" s="287"/>
      <c r="Q226" s="287"/>
      <c r="R226" s="150"/>
      <c r="T226" s="151"/>
      <c r="U226" s="148"/>
      <c r="V226" s="148"/>
      <c r="W226" s="152">
        <f>SUM(W227:W261)</f>
        <v>0</v>
      </c>
      <c r="X226" s="148"/>
      <c r="Y226" s="152">
        <f>SUM(Y227:Y261)</f>
        <v>483.80685320000003</v>
      </c>
      <c r="Z226" s="148"/>
      <c r="AA226" s="153">
        <f>SUM(AA227:AA261)</f>
        <v>0</v>
      </c>
      <c r="AR226" s="154" t="s">
        <v>22</v>
      </c>
      <c r="AT226" s="155" t="s">
        <v>77</v>
      </c>
      <c r="AU226" s="155" t="s">
        <v>22</v>
      </c>
      <c r="AY226" s="154" t="s">
        <v>143</v>
      </c>
      <c r="BK226" s="156">
        <f>SUM(BK227:BK261)</f>
        <v>0</v>
      </c>
    </row>
    <row r="227" spans="2:65" s="1" customFormat="1" ht="31.5" customHeight="1">
      <c r="B227" s="129"/>
      <c r="C227" s="158" t="s">
        <v>390</v>
      </c>
      <c r="D227" s="158" t="s">
        <v>144</v>
      </c>
      <c r="E227" s="159" t="s">
        <v>671</v>
      </c>
      <c r="F227" s="259" t="s">
        <v>672</v>
      </c>
      <c r="G227" s="260"/>
      <c r="H227" s="260"/>
      <c r="I227" s="260"/>
      <c r="J227" s="160" t="s">
        <v>239</v>
      </c>
      <c r="K227" s="161">
        <v>111</v>
      </c>
      <c r="L227" s="261">
        <v>0</v>
      </c>
      <c r="M227" s="260"/>
      <c r="N227" s="262">
        <f>ROUND(L227*K227,2)</f>
        <v>0</v>
      </c>
      <c r="O227" s="260"/>
      <c r="P227" s="260"/>
      <c r="Q227" s="260"/>
      <c r="R227" s="131"/>
      <c r="T227" s="162" t="s">
        <v>3</v>
      </c>
      <c r="U227" s="42" t="s">
        <v>43</v>
      </c>
      <c r="V227" s="34"/>
      <c r="W227" s="163">
        <f>V227*K227</f>
        <v>0</v>
      </c>
      <c r="X227" s="163">
        <v>0</v>
      </c>
      <c r="Y227" s="163">
        <f>X227*K227</f>
        <v>0</v>
      </c>
      <c r="Z227" s="163">
        <v>0</v>
      </c>
      <c r="AA227" s="164">
        <f>Z227*K227</f>
        <v>0</v>
      </c>
      <c r="AR227" s="16" t="s">
        <v>148</v>
      </c>
      <c r="AT227" s="16" t="s">
        <v>144</v>
      </c>
      <c r="AU227" s="16" t="s">
        <v>105</v>
      </c>
      <c r="AY227" s="16" t="s">
        <v>143</v>
      </c>
      <c r="BE227" s="104">
        <f>IF(U227="základní",N227,0)</f>
        <v>0</v>
      </c>
      <c r="BF227" s="104">
        <f>IF(U227="snížená",N227,0)</f>
        <v>0</v>
      </c>
      <c r="BG227" s="104">
        <f>IF(U227="zákl. přenesená",N227,0)</f>
        <v>0</v>
      </c>
      <c r="BH227" s="104">
        <f>IF(U227="sníž. přenesená",N227,0)</f>
        <v>0</v>
      </c>
      <c r="BI227" s="104">
        <f>IF(U227="nulová",N227,0)</f>
        <v>0</v>
      </c>
      <c r="BJ227" s="16" t="s">
        <v>22</v>
      </c>
      <c r="BK227" s="104">
        <f>ROUND(L227*K227,2)</f>
        <v>0</v>
      </c>
      <c r="BL227" s="16" t="s">
        <v>148</v>
      </c>
      <c r="BM227" s="16" t="s">
        <v>673</v>
      </c>
    </row>
    <row r="228" spans="2:65" s="1" customFormat="1" ht="22.5" customHeight="1">
      <c r="B228" s="129"/>
      <c r="C228" s="158" t="s">
        <v>396</v>
      </c>
      <c r="D228" s="158" t="s">
        <v>144</v>
      </c>
      <c r="E228" s="159" t="s">
        <v>674</v>
      </c>
      <c r="F228" s="259" t="s">
        <v>675</v>
      </c>
      <c r="G228" s="260"/>
      <c r="H228" s="260"/>
      <c r="I228" s="260"/>
      <c r="J228" s="160" t="s">
        <v>263</v>
      </c>
      <c r="K228" s="161">
        <v>39.201</v>
      </c>
      <c r="L228" s="261">
        <v>0</v>
      </c>
      <c r="M228" s="260"/>
      <c r="N228" s="262">
        <f>ROUND(L228*K228,2)</f>
        <v>0</v>
      </c>
      <c r="O228" s="260"/>
      <c r="P228" s="260"/>
      <c r="Q228" s="260"/>
      <c r="R228" s="131"/>
      <c r="T228" s="162" t="s">
        <v>3</v>
      </c>
      <c r="U228" s="42" t="s">
        <v>43</v>
      </c>
      <c r="V228" s="34"/>
      <c r="W228" s="163">
        <f>V228*K228</f>
        <v>0</v>
      </c>
      <c r="X228" s="163">
        <v>0</v>
      </c>
      <c r="Y228" s="163">
        <f>X228*K228</f>
        <v>0</v>
      </c>
      <c r="Z228" s="163">
        <v>0</v>
      </c>
      <c r="AA228" s="164">
        <f>Z228*K228</f>
        <v>0</v>
      </c>
      <c r="AR228" s="16" t="s">
        <v>148</v>
      </c>
      <c r="AT228" s="16" t="s">
        <v>144</v>
      </c>
      <c r="AU228" s="16" t="s">
        <v>105</v>
      </c>
      <c r="AY228" s="16" t="s">
        <v>143</v>
      </c>
      <c r="BE228" s="104">
        <f>IF(U228="základní",N228,0)</f>
        <v>0</v>
      </c>
      <c r="BF228" s="104">
        <f>IF(U228="snížená",N228,0)</f>
        <v>0</v>
      </c>
      <c r="BG228" s="104">
        <f>IF(U228="zákl. přenesená",N228,0)</f>
        <v>0</v>
      </c>
      <c r="BH228" s="104">
        <f>IF(U228="sníž. přenesená",N228,0)</f>
        <v>0</v>
      </c>
      <c r="BI228" s="104">
        <f>IF(U228="nulová",N228,0)</f>
        <v>0</v>
      </c>
      <c r="BJ228" s="16" t="s">
        <v>22</v>
      </c>
      <c r="BK228" s="104">
        <f>ROUND(L228*K228,2)</f>
        <v>0</v>
      </c>
      <c r="BL228" s="16" t="s">
        <v>148</v>
      </c>
      <c r="BM228" s="16" t="s">
        <v>676</v>
      </c>
    </row>
    <row r="229" spans="2:51" s="10" customFormat="1" ht="22.5" customHeight="1">
      <c r="B229" s="170"/>
      <c r="C229" s="171"/>
      <c r="D229" s="171"/>
      <c r="E229" s="172" t="s">
        <v>3</v>
      </c>
      <c r="F229" s="274" t="s">
        <v>677</v>
      </c>
      <c r="G229" s="275"/>
      <c r="H229" s="275"/>
      <c r="I229" s="275"/>
      <c r="J229" s="171"/>
      <c r="K229" s="173">
        <v>23</v>
      </c>
      <c r="L229" s="171"/>
      <c r="M229" s="171"/>
      <c r="N229" s="171"/>
      <c r="O229" s="171"/>
      <c r="P229" s="171"/>
      <c r="Q229" s="171"/>
      <c r="R229" s="174"/>
      <c r="T229" s="175"/>
      <c r="U229" s="171"/>
      <c r="V229" s="171"/>
      <c r="W229" s="171"/>
      <c r="X229" s="171"/>
      <c r="Y229" s="171"/>
      <c r="Z229" s="171"/>
      <c r="AA229" s="176"/>
      <c r="AT229" s="177" t="s">
        <v>202</v>
      </c>
      <c r="AU229" s="177" t="s">
        <v>105</v>
      </c>
      <c r="AV229" s="10" t="s">
        <v>105</v>
      </c>
      <c r="AW229" s="10" t="s">
        <v>35</v>
      </c>
      <c r="AX229" s="10" t="s">
        <v>78</v>
      </c>
      <c r="AY229" s="177" t="s">
        <v>143</v>
      </c>
    </row>
    <row r="230" spans="2:51" s="10" customFormat="1" ht="22.5" customHeight="1">
      <c r="B230" s="170"/>
      <c r="C230" s="171"/>
      <c r="D230" s="171"/>
      <c r="E230" s="172" t="s">
        <v>3</v>
      </c>
      <c r="F230" s="278" t="s">
        <v>678</v>
      </c>
      <c r="G230" s="275"/>
      <c r="H230" s="275"/>
      <c r="I230" s="275"/>
      <c r="J230" s="171"/>
      <c r="K230" s="173">
        <v>16.201</v>
      </c>
      <c r="L230" s="171"/>
      <c r="M230" s="171"/>
      <c r="N230" s="171"/>
      <c r="O230" s="171"/>
      <c r="P230" s="171"/>
      <c r="Q230" s="171"/>
      <c r="R230" s="174"/>
      <c r="T230" s="175"/>
      <c r="U230" s="171"/>
      <c r="V230" s="171"/>
      <c r="W230" s="171"/>
      <c r="X230" s="171"/>
      <c r="Y230" s="171"/>
      <c r="Z230" s="171"/>
      <c r="AA230" s="176"/>
      <c r="AT230" s="177" t="s">
        <v>202</v>
      </c>
      <c r="AU230" s="177" t="s">
        <v>105</v>
      </c>
      <c r="AV230" s="10" t="s">
        <v>105</v>
      </c>
      <c r="AW230" s="10" t="s">
        <v>35</v>
      </c>
      <c r="AX230" s="10" t="s">
        <v>78</v>
      </c>
      <c r="AY230" s="177" t="s">
        <v>143</v>
      </c>
    </row>
    <row r="231" spans="2:51" s="12" customFormat="1" ht="22.5" customHeight="1">
      <c r="B231" s="186"/>
      <c r="C231" s="187"/>
      <c r="D231" s="187"/>
      <c r="E231" s="188" t="s">
        <v>3</v>
      </c>
      <c r="F231" s="279" t="s">
        <v>219</v>
      </c>
      <c r="G231" s="280"/>
      <c r="H231" s="280"/>
      <c r="I231" s="280"/>
      <c r="J231" s="187"/>
      <c r="K231" s="189">
        <v>39.201</v>
      </c>
      <c r="L231" s="187"/>
      <c r="M231" s="187"/>
      <c r="N231" s="187"/>
      <c r="O231" s="187"/>
      <c r="P231" s="187"/>
      <c r="Q231" s="187"/>
      <c r="R231" s="190"/>
      <c r="T231" s="191"/>
      <c r="U231" s="187"/>
      <c r="V231" s="187"/>
      <c r="W231" s="187"/>
      <c r="X231" s="187"/>
      <c r="Y231" s="187"/>
      <c r="Z231" s="187"/>
      <c r="AA231" s="192"/>
      <c r="AT231" s="193" t="s">
        <v>202</v>
      </c>
      <c r="AU231" s="193" t="s">
        <v>105</v>
      </c>
      <c r="AV231" s="12" t="s">
        <v>148</v>
      </c>
      <c r="AW231" s="12" t="s">
        <v>35</v>
      </c>
      <c r="AX231" s="12" t="s">
        <v>22</v>
      </c>
      <c r="AY231" s="193" t="s">
        <v>143</v>
      </c>
    </row>
    <row r="232" spans="2:65" s="1" customFormat="1" ht="31.5" customHeight="1">
      <c r="B232" s="129"/>
      <c r="C232" s="158" t="s">
        <v>401</v>
      </c>
      <c r="D232" s="158" t="s">
        <v>144</v>
      </c>
      <c r="E232" s="159" t="s">
        <v>679</v>
      </c>
      <c r="F232" s="259" t="s">
        <v>680</v>
      </c>
      <c r="G232" s="260"/>
      <c r="H232" s="260"/>
      <c r="I232" s="260"/>
      <c r="J232" s="160" t="s">
        <v>211</v>
      </c>
      <c r="K232" s="161">
        <v>140.372</v>
      </c>
      <c r="L232" s="261">
        <v>0</v>
      </c>
      <c r="M232" s="260"/>
      <c r="N232" s="262">
        <f>ROUND(L232*K232,2)</f>
        <v>0</v>
      </c>
      <c r="O232" s="260"/>
      <c r="P232" s="260"/>
      <c r="Q232" s="260"/>
      <c r="R232" s="131"/>
      <c r="T232" s="162" t="s">
        <v>3</v>
      </c>
      <c r="U232" s="42" t="s">
        <v>43</v>
      </c>
      <c r="V232" s="34"/>
      <c r="W232" s="163">
        <f>V232*K232</f>
        <v>0</v>
      </c>
      <c r="X232" s="163">
        <v>0.0076</v>
      </c>
      <c r="Y232" s="163">
        <f>X232*K232</f>
        <v>1.0668272</v>
      </c>
      <c r="Z232" s="163">
        <v>0</v>
      </c>
      <c r="AA232" s="164">
        <f>Z232*K232</f>
        <v>0</v>
      </c>
      <c r="AR232" s="16" t="s">
        <v>148</v>
      </c>
      <c r="AT232" s="16" t="s">
        <v>144</v>
      </c>
      <c r="AU232" s="16" t="s">
        <v>105</v>
      </c>
      <c r="AY232" s="16" t="s">
        <v>143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16" t="s">
        <v>22</v>
      </c>
      <c r="BK232" s="104">
        <f>ROUND(L232*K232,2)</f>
        <v>0</v>
      </c>
      <c r="BL232" s="16" t="s">
        <v>148</v>
      </c>
      <c r="BM232" s="16" t="s">
        <v>681</v>
      </c>
    </row>
    <row r="233" spans="2:51" s="10" customFormat="1" ht="22.5" customHeight="1">
      <c r="B233" s="170"/>
      <c r="C233" s="171"/>
      <c r="D233" s="171"/>
      <c r="E233" s="172" t="s">
        <v>3</v>
      </c>
      <c r="F233" s="274" t="s">
        <v>682</v>
      </c>
      <c r="G233" s="275"/>
      <c r="H233" s="275"/>
      <c r="I233" s="275"/>
      <c r="J233" s="171"/>
      <c r="K233" s="173">
        <v>56.52</v>
      </c>
      <c r="L233" s="171"/>
      <c r="M233" s="171"/>
      <c r="N233" s="171"/>
      <c r="O233" s="171"/>
      <c r="P233" s="171"/>
      <c r="Q233" s="171"/>
      <c r="R233" s="174"/>
      <c r="T233" s="175"/>
      <c r="U233" s="171"/>
      <c r="V233" s="171"/>
      <c r="W233" s="171"/>
      <c r="X233" s="171"/>
      <c r="Y233" s="171"/>
      <c r="Z233" s="171"/>
      <c r="AA233" s="176"/>
      <c r="AT233" s="177" t="s">
        <v>202</v>
      </c>
      <c r="AU233" s="177" t="s">
        <v>105</v>
      </c>
      <c r="AV233" s="10" t="s">
        <v>105</v>
      </c>
      <c r="AW233" s="10" t="s">
        <v>35</v>
      </c>
      <c r="AX233" s="10" t="s">
        <v>78</v>
      </c>
      <c r="AY233" s="177" t="s">
        <v>143</v>
      </c>
    </row>
    <row r="234" spans="2:51" s="10" customFormat="1" ht="22.5" customHeight="1">
      <c r="B234" s="170"/>
      <c r="C234" s="171"/>
      <c r="D234" s="171"/>
      <c r="E234" s="172" t="s">
        <v>3</v>
      </c>
      <c r="F234" s="278" t="s">
        <v>683</v>
      </c>
      <c r="G234" s="275"/>
      <c r="H234" s="275"/>
      <c r="I234" s="275"/>
      <c r="J234" s="171"/>
      <c r="K234" s="173">
        <v>83.852</v>
      </c>
      <c r="L234" s="171"/>
      <c r="M234" s="171"/>
      <c r="N234" s="171"/>
      <c r="O234" s="171"/>
      <c r="P234" s="171"/>
      <c r="Q234" s="171"/>
      <c r="R234" s="174"/>
      <c r="T234" s="175"/>
      <c r="U234" s="171"/>
      <c r="V234" s="171"/>
      <c r="W234" s="171"/>
      <c r="X234" s="171"/>
      <c r="Y234" s="171"/>
      <c r="Z234" s="171"/>
      <c r="AA234" s="176"/>
      <c r="AT234" s="177" t="s">
        <v>202</v>
      </c>
      <c r="AU234" s="177" t="s">
        <v>105</v>
      </c>
      <c r="AV234" s="10" t="s">
        <v>105</v>
      </c>
      <c r="AW234" s="10" t="s">
        <v>35</v>
      </c>
      <c r="AX234" s="10" t="s">
        <v>78</v>
      </c>
      <c r="AY234" s="177" t="s">
        <v>143</v>
      </c>
    </row>
    <row r="235" spans="2:51" s="12" customFormat="1" ht="22.5" customHeight="1">
      <c r="B235" s="186"/>
      <c r="C235" s="187"/>
      <c r="D235" s="187"/>
      <c r="E235" s="188" t="s">
        <v>3</v>
      </c>
      <c r="F235" s="279" t="s">
        <v>219</v>
      </c>
      <c r="G235" s="280"/>
      <c r="H235" s="280"/>
      <c r="I235" s="280"/>
      <c r="J235" s="187"/>
      <c r="K235" s="189">
        <v>140.372</v>
      </c>
      <c r="L235" s="187"/>
      <c r="M235" s="187"/>
      <c r="N235" s="187"/>
      <c r="O235" s="187"/>
      <c r="P235" s="187"/>
      <c r="Q235" s="187"/>
      <c r="R235" s="190"/>
      <c r="T235" s="191"/>
      <c r="U235" s="187"/>
      <c r="V235" s="187"/>
      <c r="W235" s="187"/>
      <c r="X235" s="187"/>
      <c r="Y235" s="187"/>
      <c r="Z235" s="187"/>
      <c r="AA235" s="192"/>
      <c r="AT235" s="193" t="s">
        <v>202</v>
      </c>
      <c r="AU235" s="193" t="s">
        <v>105</v>
      </c>
      <c r="AV235" s="12" t="s">
        <v>148</v>
      </c>
      <c r="AW235" s="12" t="s">
        <v>35</v>
      </c>
      <c r="AX235" s="12" t="s">
        <v>22</v>
      </c>
      <c r="AY235" s="193" t="s">
        <v>143</v>
      </c>
    </row>
    <row r="236" spans="2:65" s="1" customFormat="1" ht="31.5" customHeight="1">
      <c r="B236" s="129"/>
      <c r="C236" s="158" t="s">
        <v>406</v>
      </c>
      <c r="D236" s="158" t="s">
        <v>144</v>
      </c>
      <c r="E236" s="159" t="s">
        <v>684</v>
      </c>
      <c r="F236" s="259" t="s">
        <v>685</v>
      </c>
      <c r="G236" s="260"/>
      <c r="H236" s="260"/>
      <c r="I236" s="260"/>
      <c r="J236" s="160" t="s">
        <v>211</v>
      </c>
      <c r="K236" s="161">
        <v>140.372</v>
      </c>
      <c r="L236" s="261">
        <v>0</v>
      </c>
      <c r="M236" s="260"/>
      <c r="N236" s="262">
        <f>ROUND(L236*K236,2)</f>
        <v>0</v>
      </c>
      <c r="O236" s="260"/>
      <c r="P236" s="260"/>
      <c r="Q236" s="260"/>
      <c r="R236" s="131"/>
      <c r="T236" s="162" t="s">
        <v>3</v>
      </c>
      <c r="U236" s="42" t="s">
        <v>43</v>
      </c>
      <c r="V236" s="34"/>
      <c r="W236" s="163">
        <f>V236*K236</f>
        <v>0</v>
      </c>
      <c r="X236" s="163">
        <v>0</v>
      </c>
      <c r="Y236" s="163">
        <f>X236*K236</f>
        <v>0</v>
      </c>
      <c r="Z236" s="163">
        <v>0</v>
      </c>
      <c r="AA236" s="164">
        <f>Z236*K236</f>
        <v>0</v>
      </c>
      <c r="AR236" s="16" t="s">
        <v>148</v>
      </c>
      <c r="AT236" s="16" t="s">
        <v>144</v>
      </c>
      <c r="AU236" s="16" t="s">
        <v>105</v>
      </c>
      <c r="AY236" s="16" t="s">
        <v>143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16" t="s">
        <v>22</v>
      </c>
      <c r="BK236" s="104">
        <f>ROUND(L236*K236,2)</f>
        <v>0</v>
      </c>
      <c r="BL236" s="16" t="s">
        <v>148</v>
      </c>
      <c r="BM236" s="16" t="s">
        <v>686</v>
      </c>
    </row>
    <row r="237" spans="2:65" s="1" customFormat="1" ht="31.5" customHeight="1">
      <c r="B237" s="129"/>
      <c r="C237" s="158" t="s">
        <v>412</v>
      </c>
      <c r="D237" s="158" t="s">
        <v>144</v>
      </c>
      <c r="E237" s="159" t="s">
        <v>687</v>
      </c>
      <c r="F237" s="259" t="s">
        <v>688</v>
      </c>
      <c r="G237" s="260"/>
      <c r="H237" s="260"/>
      <c r="I237" s="260"/>
      <c r="J237" s="160" t="s">
        <v>301</v>
      </c>
      <c r="K237" s="161">
        <v>15.9</v>
      </c>
      <c r="L237" s="261">
        <v>0</v>
      </c>
      <c r="M237" s="260"/>
      <c r="N237" s="262">
        <f>ROUND(L237*K237,2)</f>
        <v>0</v>
      </c>
      <c r="O237" s="260"/>
      <c r="P237" s="260"/>
      <c r="Q237" s="260"/>
      <c r="R237" s="131"/>
      <c r="T237" s="162" t="s">
        <v>3</v>
      </c>
      <c r="U237" s="42" t="s">
        <v>43</v>
      </c>
      <c r="V237" s="34"/>
      <c r="W237" s="163">
        <f>V237*K237</f>
        <v>0</v>
      </c>
      <c r="X237" s="163">
        <v>1.04909</v>
      </c>
      <c r="Y237" s="163">
        <f>X237*K237</f>
        <v>16.680531000000002</v>
      </c>
      <c r="Z237" s="163">
        <v>0</v>
      </c>
      <c r="AA237" s="164">
        <f>Z237*K237</f>
        <v>0</v>
      </c>
      <c r="AR237" s="16" t="s">
        <v>148</v>
      </c>
      <c r="AT237" s="16" t="s">
        <v>144</v>
      </c>
      <c r="AU237" s="16" t="s">
        <v>105</v>
      </c>
      <c r="AY237" s="16" t="s">
        <v>143</v>
      </c>
      <c r="BE237" s="104">
        <f>IF(U237="základní",N237,0)</f>
        <v>0</v>
      </c>
      <c r="BF237" s="104">
        <f>IF(U237="snížená",N237,0)</f>
        <v>0</v>
      </c>
      <c r="BG237" s="104">
        <f>IF(U237="zákl. přenesená",N237,0)</f>
        <v>0</v>
      </c>
      <c r="BH237" s="104">
        <f>IF(U237="sníž. přenesená",N237,0)</f>
        <v>0</v>
      </c>
      <c r="BI237" s="104">
        <f>IF(U237="nulová",N237,0)</f>
        <v>0</v>
      </c>
      <c r="BJ237" s="16" t="s">
        <v>22</v>
      </c>
      <c r="BK237" s="104">
        <f>ROUND(L237*K237,2)</f>
        <v>0</v>
      </c>
      <c r="BL237" s="16" t="s">
        <v>148</v>
      </c>
      <c r="BM237" s="16" t="s">
        <v>689</v>
      </c>
    </row>
    <row r="238" spans="2:65" s="1" customFormat="1" ht="31.5" customHeight="1">
      <c r="B238" s="129"/>
      <c r="C238" s="158" t="s">
        <v>418</v>
      </c>
      <c r="D238" s="158" t="s">
        <v>144</v>
      </c>
      <c r="E238" s="159" t="s">
        <v>690</v>
      </c>
      <c r="F238" s="259" t="s">
        <v>691</v>
      </c>
      <c r="G238" s="260"/>
      <c r="H238" s="260"/>
      <c r="I238" s="260"/>
      <c r="J238" s="160" t="s">
        <v>211</v>
      </c>
      <c r="K238" s="161">
        <v>155</v>
      </c>
      <c r="L238" s="261">
        <v>0</v>
      </c>
      <c r="M238" s="260"/>
      <c r="N238" s="262">
        <f>ROUND(L238*K238,2)</f>
        <v>0</v>
      </c>
      <c r="O238" s="260"/>
      <c r="P238" s="260"/>
      <c r="Q238" s="260"/>
      <c r="R238" s="131"/>
      <c r="T238" s="162" t="s">
        <v>3</v>
      </c>
      <c r="U238" s="42" t="s">
        <v>43</v>
      </c>
      <c r="V238" s="34"/>
      <c r="W238" s="163">
        <f>V238*K238</f>
        <v>0</v>
      </c>
      <c r="X238" s="163">
        <v>0</v>
      </c>
      <c r="Y238" s="163">
        <f>X238*K238</f>
        <v>0</v>
      </c>
      <c r="Z238" s="163">
        <v>0</v>
      </c>
      <c r="AA238" s="164">
        <f>Z238*K238</f>
        <v>0</v>
      </c>
      <c r="AR238" s="16" t="s">
        <v>148</v>
      </c>
      <c r="AT238" s="16" t="s">
        <v>144</v>
      </c>
      <c r="AU238" s="16" t="s">
        <v>105</v>
      </c>
      <c r="AY238" s="16" t="s">
        <v>143</v>
      </c>
      <c r="BE238" s="104">
        <f>IF(U238="základní",N238,0)</f>
        <v>0</v>
      </c>
      <c r="BF238" s="104">
        <f>IF(U238="snížená",N238,0)</f>
        <v>0</v>
      </c>
      <c r="BG238" s="104">
        <f>IF(U238="zákl. přenesená",N238,0)</f>
        <v>0</v>
      </c>
      <c r="BH238" s="104">
        <f>IF(U238="sníž. přenesená",N238,0)</f>
        <v>0</v>
      </c>
      <c r="BI238" s="104">
        <f>IF(U238="nulová",N238,0)</f>
        <v>0</v>
      </c>
      <c r="BJ238" s="16" t="s">
        <v>22</v>
      </c>
      <c r="BK238" s="104">
        <f>ROUND(L238*K238,2)</f>
        <v>0</v>
      </c>
      <c r="BL238" s="16" t="s">
        <v>148</v>
      </c>
      <c r="BM238" s="16" t="s">
        <v>692</v>
      </c>
    </row>
    <row r="239" spans="2:51" s="10" customFormat="1" ht="22.5" customHeight="1">
      <c r="B239" s="170"/>
      <c r="C239" s="171"/>
      <c r="D239" s="171"/>
      <c r="E239" s="172" t="s">
        <v>3</v>
      </c>
      <c r="F239" s="274" t="s">
        <v>693</v>
      </c>
      <c r="G239" s="275"/>
      <c r="H239" s="275"/>
      <c r="I239" s="275"/>
      <c r="J239" s="171"/>
      <c r="K239" s="173">
        <v>36.5</v>
      </c>
      <c r="L239" s="171"/>
      <c r="M239" s="171"/>
      <c r="N239" s="171"/>
      <c r="O239" s="171"/>
      <c r="P239" s="171"/>
      <c r="Q239" s="171"/>
      <c r="R239" s="174"/>
      <c r="T239" s="175"/>
      <c r="U239" s="171"/>
      <c r="V239" s="171"/>
      <c r="W239" s="171"/>
      <c r="X239" s="171"/>
      <c r="Y239" s="171"/>
      <c r="Z239" s="171"/>
      <c r="AA239" s="176"/>
      <c r="AT239" s="177" t="s">
        <v>202</v>
      </c>
      <c r="AU239" s="177" t="s">
        <v>105</v>
      </c>
      <c r="AV239" s="10" t="s">
        <v>105</v>
      </c>
      <c r="AW239" s="10" t="s">
        <v>35</v>
      </c>
      <c r="AX239" s="10" t="s">
        <v>78</v>
      </c>
      <c r="AY239" s="177" t="s">
        <v>143</v>
      </c>
    </row>
    <row r="240" spans="2:51" s="10" customFormat="1" ht="22.5" customHeight="1">
      <c r="B240" s="170"/>
      <c r="C240" s="171"/>
      <c r="D240" s="171"/>
      <c r="E240" s="172" t="s">
        <v>3</v>
      </c>
      <c r="F240" s="278" t="s">
        <v>694</v>
      </c>
      <c r="G240" s="275"/>
      <c r="H240" s="275"/>
      <c r="I240" s="275"/>
      <c r="J240" s="171"/>
      <c r="K240" s="173">
        <v>118.5</v>
      </c>
      <c r="L240" s="171"/>
      <c r="M240" s="171"/>
      <c r="N240" s="171"/>
      <c r="O240" s="171"/>
      <c r="P240" s="171"/>
      <c r="Q240" s="171"/>
      <c r="R240" s="174"/>
      <c r="T240" s="175"/>
      <c r="U240" s="171"/>
      <c r="V240" s="171"/>
      <c r="W240" s="171"/>
      <c r="X240" s="171"/>
      <c r="Y240" s="171"/>
      <c r="Z240" s="171"/>
      <c r="AA240" s="176"/>
      <c r="AT240" s="177" t="s">
        <v>202</v>
      </c>
      <c r="AU240" s="177" t="s">
        <v>105</v>
      </c>
      <c r="AV240" s="10" t="s">
        <v>105</v>
      </c>
      <c r="AW240" s="10" t="s">
        <v>35</v>
      </c>
      <c r="AX240" s="10" t="s">
        <v>78</v>
      </c>
      <c r="AY240" s="177" t="s">
        <v>143</v>
      </c>
    </row>
    <row r="241" spans="2:51" s="12" customFormat="1" ht="22.5" customHeight="1">
      <c r="B241" s="186"/>
      <c r="C241" s="187"/>
      <c r="D241" s="187"/>
      <c r="E241" s="188" t="s">
        <v>3</v>
      </c>
      <c r="F241" s="279" t="s">
        <v>219</v>
      </c>
      <c r="G241" s="280"/>
      <c r="H241" s="280"/>
      <c r="I241" s="280"/>
      <c r="J241" s="187"/>
      <c r="K241" s="189">
        <v>155</v>
      </c>
      <c r="L241" s="187"/>
      <c r="M241" s="187"/>
      <c r="N241" s="187"/>
      <c r="O241" s="187"/>
      <c r="P241" s="187"/>
      <c r="Q241" s="187"/>
      <c r="R241" s="190"/>
      <c r="T241" s="191"/>
      <c r="U241" s="187"/>
      <c r="V241" s="187"/>
      <c r="W241" s="187"/>
      <c r="X241" s="187"/>
      <c r="Y241" s="187"/>
      <c r="Z241" s="187"/>
      <c r="AA241" s="192"/>
      <c r="AT241" s="193" t="s">
        <v>202</v>
      </c>
      <c r="AU241" s="193" t="s">
        <v>105</v>
      </c>
      <c r="AV241" s="12" t="s">
        <v>148</v>
      </c>
      <c r="AW241" s="12" t="s">
        <v>35</v>
      </c>
      <c r="AX241" s="12" t="s">
        <v>22</v>
      </c>
      <c r="AY241" s="193" t="s">
        <v>143</v>
      </c>
    </row>
    <row r="242" spans="2:65" s="1" customFormat="1" ht="31.5" customHeight="1">
      <c r="B242" s="129"/>
      <c r="C242" s="158" t="s">
        <v>428</v>
      </c>
      <c r="D242" s="158" t="s">
        <v>144</v>
      </c>
      <c r="E242" s="159" t="s">
        <v>695</v>
      </c>
      <c r="F242" s="259" t="s">
        <v>696</v>
      </c>
      <c r="G242" s="260"/>
      <c r="H242" s="260"/>
      <c r="I242" s="260"/>
      <c r="J242" s="160" t="s">
        <v>211</v>
      </c>
      <c r="K242" s="161">
        <v>32.436</v>
      </c>
      <c r="L242" s="261">
        <v>0</v>
      </c>
      <c r="M242" s="260"/>
      <c r="N242" s="262">
        <f>ROUND(L242*K242,2)</f>
        <v>0</v>
      </c>
      <c r="O242" s="260"/>
      <c r="P242" s="260"/>
      <c r="Q242" s="260"/>
      <c r="R242" s="131"/>
      <c r="T242" s="162" t="s">
        <v>3</v>
      </c>
      <c r="U242" s="42" t="s">
        <v>43</v>
      </c>
      <c r="V242" s="34"/>
      <c r="W242" s="163">
        <f>V242*K242</f>
        <v>0</v>
      </c>
      <c r="X242" s="163">
        <v>0</v>
      </c>
      <c r="Y242" s="163">
        <f>X242*K242</f>
        <v>0</v>
      </c>
      <c r="Z242" s="163">
        <v>0</v>
      </c>
      <c r="AA242" s="164">
        <f>Z242*K242</f>
        <v>0</v>
      </c>
      <c r="AR242" s="16" t="s">
        <v>148</v>
      </c>
      <c r="AT242" s="16" t="s">
        <v>144</v>
      </c>
      <c r="AU242" s="16" t="s">
        <v>105</v>
      </c>
      <c r="AY242" s="16" t="s">
        <v>143</v>
      </c>
      <c r="BE242" s="104">
        <f>IF(U242="základní",N242,0)</f>
        <v>0</v>
      </c>
      <c r="BF242" s="104">
        <f>IF(U242="snížená",N242,0)</f>
        <v>0</v>
      </c>
      <c r="BG242" s="104">
        <f>IF(U242="zákl. přenesená",N242,0)</f>
        <v>0</v>
      </c>
      <c r="BH242" s="104">
        <f>IF(U242="sníž. přenesená",N242,0)</f>
        <v>0</v>
      </c>
      <c r="BI242" s="104">
        <f>IF(U242="nulová",N242,0)</f>
        <v>0</v>
      </c>
      <c r="BJ242" s="16" t="s">
        <v>22</v>
      </c>
      <c r="BK242" s="104">
        <f>ROUND(L242*K242,2)</f>
        <v>0</v>
      </c>
      <c r="BL242" s="16" t="s">
        <v>148</v>
      </c>
      <c r="BM242" s="16" t="s">
        <v>697</v>
      </c>
    </row>
    <row r="243" spans="2:51" s="10" customFormat="1" ht="22.5" customHeight="1">
      <c r="B243" s="170"/>
      <c r="C243" s="171"/>
      <c r="D243" s="171"/>
      <c r="E243" s="172" t="s">
        <v>3</v>
      </c>
      <c r="F243" s="274" t="s">
        <v>698</v>
      </c>
      <c r="G243" s="275"/>
      <c r="H243" s="275"/>
      <c r="I243" s="275"/>
      <c r="J243" s="171"/>
      <c r="K243" s="173">
        <v>32.436</v>
      </c>
      <c r="L243" s="171"/>
      <c r="M243" s="171"/>
      <c r="N243" s="171"/>
      <c r="O243" s="171"/>
      <c r="P243" s="171"/>
      <c r="Q243" s="171"/>
      <c r="R243" s="174"/>
      <c r="T243" s="175"/>
      <c r="U243" s="171"/>
      <c r="V243" s="171"/>
      <c r="W243" s="171"/>
      <c r="X243" s="171"/>
      <c r="Y243" s="171"/>
      <c r="Z243" s="171"/>
      <c r="AA243" s="176"/>
      <c r="AT243" s="177" t="s">
        <v>202</v>
      </c>
      <c r="AU243" s="177" t="s">
        <v>105</v>
      </c>
      <c r="AV243" s="10" t="s">
        <v>105</v>
      </c>
      <c r="AW243" s="10" t="s">
        <v>35</v>
      </c>
      <c r="AX243" s="10" t="s">
        <v>22</v>
      </c>
      <c r="AY243" s="177" t="s">
        <v>143</v>
      </c>
    </row>
    <row r="244" spans="2:65" s="1" customFormat="1" ht="22.5" customHeight="1">
      <c r="B244" s="129"/>
      <c r="C244" s="158" t="s">
        <v>432</v>
      </c>
      <c r="D244" s="158" t="s">
        <v>144</v>
      </c>
      <c r="E244" s="159" t="s">
        <v>699</v>
      </c>
      <c r="F244" s="259" t="s">
        <v>700</v>
      </c>
      <c r="G244" s="260"/>
      <c r="H244" s="260"/>
      <c r="I244" s="260"/>
      <c r="J244" s="160" t="s">
        <v>211</v>
      </c>
      <c r="K244" s="161">
        <v>155</v>
      </c>
      <c r="L244" s="261">
        <v>0</v>
      </c>
      <c r="M244" s="260"/>
      <c r="N244" s="262">
        <f>ROUND(L244*K244,2)</f>
        <v>0</v>
      </c>
      <c r="O244" s="260"/>
      <c r="P244" s="260"/>
      <c r="Q244" s="260"/>
      <c r="R244" s="131"/>
      <c r="T244" s="162" t="s">
        <v>3</v>
      </c>
      <c r="U244" s="42" t="s">
        <v>43</v>
      </c>
      <c r="V244" s="34"/>
      <c r="W244" s="163">
        <f>V244*K244</f>
        <v>0</v>
      </c>
      <c r="X244" s="163">
        <v>0.2004</v>
      </c>
      <c r="Y244" s="163">
        <f>X244*K244</f>
        <v>31.061999999999998</v>
      </c>
      <c r="Z244" s="163">
        <v>0</v>
      </c>
      <c r="AA244" s="164">
        <f>Z244*K244</f>
        <v>0</v>
      </c>
      <c r="AR244" s="16" t="s">
        <v>148</v>
      </c>
      <c r="AT244" s="16" t="s">
        <v>144</v>
      </c>
      <c r="AU244" s="16" t="s">
        <v>105</v>
      </c>
      <c r="AY244" s="16" t="s">
        <v>143</v>
      </c>
      <c r="BE244" s="104">
        <f>IF(U244="základní",N244,0)</f>
        <v>0</v>
      </c>
      <c r="BF244" s="104">
        <f>IF(U244="snížená",N244,0)</f>
        <v>0</v>
      </c>
      <c r="BG244" s="104">
        <f>IF(U244="zákl. přenesená",N244,0)</f>
        <v>0</v>
      </c>
      <c r="BH244" s="104">
        <f>IF(U244="sníž. přenesená",N244,0)</f>
        <v>0</v>
      </c>
      <c r="BI244" s="104">
        <f>IF(U244="nulová",N244,0)</f>
        <v>0</v>
      </c>
      <c r="BJ244" s="16" t="s">
        <v>22</v>
      </c>
      <c r="BK244" s="104">
        <f>ROUND(L244*K244,2)</f>
        <v>0</v>
      </c>
      <c r="BL244" s="16" t="s">
        <v>148</v>
      </c>
      <c r="BM244" s="16" t="s">
        <v>701</v>
      </c>
    </row>
    <row r="245" spans="2:51" s="10" customFormat="1" ht="22.5" customHeight="1">
      <c r="B245" s="170"/>
      <c r="C245" s="171"/>
      <c r="D245" s="171"/>
      <c r="E245" s="172" t="s">
        <v>3</v>
      </c>
      <c r="F245" s="274" t="s">
        <v>693</v>
      </c>
      <c r="G245" s="275"/>
      <c r="H245" s="275"/>
      <c r="I245" s="275"/>
      <c r="J245" s="171"/>
      <c r="K245" s="173">
        <v>36.5</v>
      </c>
      <c r="L245" s="171"/>
      <c r="M245" s="171"/>
      <c r="N245" s="171"/>
      <c r="O245" s="171"/>
      <c r="P245" s="171"/>
      <c r="Q245" s="171"/>
      <c r="R245" s="174"/>
      <c r="T245" s="175"/>
      <c r="U245" s="171"/>
      <c r="V245" s="171"/>
      <c r="W245" s="171"/>
      <c r="X245" s="171"/>
      <c r="Y245" s="171"/>
      <c r="Z245" s="171"/>
      <c r="AA245" s="176"/>
      <c r="AT245" s="177" t="s">
        <v>202</v>
      </c>
      <c r="AU245" s="177" t="s">
        <v>105</v>
      </c>
      <c r="AV245" s="10" t="s">
        <v>105</v>
      </c>
      <c r="AW245" s="10" t="s">
        <v>35</v>
      </c>
      <c r="AX245" s="10" t="s">
        <v>78</v>
      </c>
      <c r="AY245" s="177" t="s">
        <v>143</v>
      </c>
    </row>
    <row r="246" spans="2:51" s="10" customFormat="1" ht="22.5" customHeight="1">
      <c r="B246" s="170"/>
      <c r="C246" s="171"/>
      <c r="D246" s="171"/>
      <c r="E246" s="172" t="s">
        <v>3</v>
      </c>
      <c r="F246" s="278" t="s">
        <v>694</v>
      </c>
      <c r="G246" s="275"/>
      <c r="H246" s="275"/>
      <c r="I246" s="275"/>
      <c r="J246" s="171"/>
      <c r="K246" s="173">
        <v>118.5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202</v>
      </c>
      <c r="AU246" s="177" t="s">
        <v>105</v>
      </c>
      <c r="AV246" s="10" t="s">
        <v>105</v>
      </c>
      <c r="AW246" s="10" t="s">
        <v>35</v>
      </c>
      <c r="AX246" s="10" t="s">
        <v>78</v>
      </c>
      <c r="AY246" s="177" t="s">
        <v>143</v>
      </c>
    </row>
    <row r="247" spans="2:51" s="12" customFormat="1" ht="22.5" customHeight="1">
      <c r="B247" s="186"/>
      <c r="C247" s="187"/>
      <c r="D247" s="187"/>
      <c r="E247" s="188" t="s">
        <v>3</v>
      </c>
      <c r="F247" s="279" t="s">
        <v>219</v>
      </c>
      <c r="G247" s="280"/>
      <c r="H247" s="280"/>
      <c r="I247" s="280"/>
      <c r="J247" s="187"/>
      <c r="K247" s="189">
        <v>155</v>
      </c>
      <c r="L247" s="187"/>
      <c r="M247" s="187"/>
      <c r="N247" s="187"/>
      <c r="O247" s="187"/>
      <c r="P247" s="187"/>
      <c r="Q247" s="187"/>
      <c r="R247" s="190"/>
      <c r="T247" s="191"/>
      <c r="U247" s="187"/>
      <c r="V247" s="187"/>
      <c r="W247" s="187"/>
      <c r="X247" s="187"/>
      <c r="Y247" s="187"/>
      <c r="Z247" s="187"/>
      <c r="AA247" s="192"/>
      <c r="AT247" s="193" t="s">
        <v>202</v>
      </c>
      <c r="AU247" s="193" t="s">
        <v>105</v>
      </c>
      <c r="AV247" s="12" t="s">
        <v>148</v>
      </c>
      <c r="AW247" s="12" t="s">
        <v>35</v>
      </c>
      <c r="AX247" s="12" t="s">
        <v>22</v>
      </c>
      <c r="AY247" s="193" t="s">
        <v>143</v>
      </c>
    </row>
    <row r="248" spans="2:65" s="1" customFormat="1" ht="31.5" customHeight="1">
      <c r="B248" s="129"/>
      <c r="C248" s="158" t="s">
        <v>436</v>
      </c>
      <c r="D248" s="158" t="s">
        <v>144</v>
      </c>
      <c r="E248" s="159" t="s">
        <v>702</v>
      </c>
      <c r="F248" s="259" t="s">
        <v>703</v>
      </c>
      <c r="G248" s="260"/>
      <c r="H248" s="260"/>
      <c r="I248" s="260"/>
      <c r="J248" s="160" t="s">
        <v>263</v>
      </c>
      <c r="K248" s="161">
        <v>8.622</v>
      </c>
      <c r="L248" s="261">
        <v>0</v>
      </c>
      <c r="M248" s="260"/>
      <c r="N248" s="262">
        <f>ROUND(L248*K248,2)</f>
        <v>0</v>
      </c>
      <c r="O248" s="260"/>
      <c r="P248" s="260"/>
      <c r="Q248" s="260"/>
      <c r="R248" s="131"/>
      <c r="T248" s="162" t="s">
        <v>3</v>
      </c>
      <c r="U248" s="42" t="s">
        <v>43</v>
      </c>
      <c r="V248" s="34"/>
      <c r="W248" s="163">
        <f>V248*K248</f>
        <v>0</v>
      </c>
      <c r="X248" s="163">
        <v>0</v>
      </c>
      <c r="Y248" s="163">
        <f>X248*K248</f>
        <v>0</v>
      </c>
      <c r="Z248" s="163">
        <v>0</v>
      </c>
      <c r="AA248" s="164">
        <f>Z248*K248</f>
        <v>0</v>
      </c>
      <c r="AR248" s="16" t="s">
        <v>148</v>
      </c>
      <c r="AT248" s="16" t="s">
        <v>144</v>
      </c>
      <c r="AU248" s="16" t="s">
        <v>105</v>
      </c>
      <c r="AY248" s="16" t="s">
        <v>143</v>
      </c>
      <c r="BE248" s="104">
        <f>IF(U248="základní",N248,0)</f>
        <v>0</v>
      </c>
      <c r="BF248" s="104">
        <f>IF(U248="snížená",N248,0)</f>
        <v>0</v>
      </c>
      <c r="BG248" s="104">
        <f>IF(U248="zákl. přenesená",N248,0)</f>
        <v>0</v>
      </c>
      <c r="BH248" s="104">
        <f>IF(U248="sníž. přenesená",N248,0)</f>
        <v>0</v>
      </c>
      <c r="BI248" s="104">
        <f>IF(U248="nulová",N248,0)</f>
        <v>0</v>
      </c>
      <c r="BJ248" s="16" t="s">
        <v>22</v>
      </c>
      <c r="BK248" s="104">
        <f>ROUND(L248*K248,2)</f>
        <v>0</v>
      </c>
      <c r="BL248" s="16" t="s">
        <v>148</v>
      </c>
      <c r="BM248" s="16" t="s">
        <v>704</v>
      </c>
    </row>
    <row r="249" spans="2:51" s="10" customFormat="1" ht="22.5" customHeight="1">
      <c r="B249" s="170"/>
      <c r="C249" s="171"/>
      <c r="D249" s="171"/>
      <c r="E249" s="172" t="s">
        <v>3</v>
      </c>
      <c r="F249" s="274" t="s">
        <v>705</v>
      </c>
      <c r="G249" s="275"/>
      <c r="H249" s="275"/>
      <c r="I249" s="275"/>
      <c r="J249" s="171"/>
      <c r="K249" s="173">
        <v>6.942</v>
      </c>
      <c r="L249" s="171"/>
      <c r="M249" s="171"/>
      <c r="N249" s="171"/>
      <c r="O249" s="171"/>
      <c r="P249" s="171"/>
      <c r="Q249" s="171"/>
      <c r="R249" s="174"/>
      <c r="T249" s="175"/>
      <c r="U249" s="171"/>
      <c r="V249" s="171"/>
      <c r="W249" s="171"/>
      <c r="X249" s="171"/>
      <c r="Y249" s="171"/>
      <c r="Z249" s="171"/>
      <c r="AA249" s="176"/>
      <c r="AT249" s="177" t="s">
        <v>202</v>
      </c>
      <c r="AU249" s="177" t="s">
        <v>105</v>
      </c>
      <c r="AV249" s="10" t="s">
        <v>105</v>
      </c>
      <c r="AW249" s="10" t="s">
        <v>35</v>
      </c>
      <c r="AX249" s="10" t="s">
        <v>78</v>
      </c>
      <c r="AY249" s="177" t="s">
        <v>143</v>
      </c>
    </row>
    <row r="250" spans="2:51" s="10" customFormat="1" ht="22.5" customHeight="1">
      <c r="B250" s="170"/>
      <c r="C250" s="171"/>
      <c r="D250" s="171"/>
      <c r="E250" s="172" t="s">
        <v>3</v>
      </c>
      <c r="F250" s="278" t="s">
        <v>706</v>
      </c>
      <c r="G250" s="275"/>
      <c r="H250" s="275"/>
      <c r="I250" s="275"/>
      <c r="J250" s="171"/>
      <c r="K250" s="173">
        <v>1.68</v>
      </c>
      <c r="L250" s="171"/>
      <c r="M250" s="171"/>
      <c r="N250" s="171"/>
      <c r="O250" s="171"/>
      <c r="P250" s="171"/>
      <c r="Q250" s="171"/>
      <c r="R250" s="174"/>
      <c r="T250" s="175"/>
      <c r="U250" s="171"/>
      <c r="V250" s="171"/>
      <c r="W250" s="171"/>
      <c r="X250" s="171"/>
      <c r="Y250" s="171"/>
      <c r="Z250" s="171"/>
      <c r="AA250" s="176"/>
      <c r="AT250" s="177" t="s">
        <v>202</v>
      </c>
      <c r="AU250" s="177" t="s">
        <v>105</v>
      </c>
      <c r="AV250" s="10" t="s">
        <v>105</v>
      </c>
      <c r="AW250" s="10" t="s">
        <v>35</v>
      </c>
      <c r="AX250" s="10" t="s">
        <v>78</v>
      </c>
      <c r="AY250" s="177" t="s">
        <v>143</v>
      </c>
    </row>
    <row r="251" spans="2:51" s="12" customFormat="1" ht="22.5" customHeight="1">
      <c r="B251" s="186"/>
      <c r="C251" s="187"/>
      <c r="D251" s="187"/>
      <c r="E251" s="188" t="s">
        <v>3</v>
      </c>
      <c r="F251" s="279" t="s">
        <v>219</v>
      </c>
      <c r="G251" s="280"/>
      <c r="H251" s="280"/>
      <c r="I251" s="280"/>
      <c r="J251" s="187"/>
      <c r="K251" s="189">
        <v>8.622</v>
      </c>
      <c r="L251" s="187"/>
      <c r="M251" s="187"/>
      <c r="N251" s="187"/>
      <c r="O251" s="187"/>
      <c r="P251" s="187"/>
      <c r="Q251" s="187"/>
      <c r="R251" s="190"/>
      <c r="T251" s="191"/>
      <c r="U251" s="187"/>
      <c r="V251" s="187"/>
      <c r="W251" s="187"/>
      <c r="X251" s="187"/>
      <c r="Y251" s="187"/>
      <c r="Z251" s="187"/>
      <c r="AA251" s="192"/>
      <c r="AT251" s="193" t="s">
        <v>202</v>
      </c>
      <c r="AU251" s="193" t="s">
        <v>105</v>
      </c>
      <c r="AV251" s="12" t="s">
        <v>148</v>
      </c>
      <c r="AW251" s="12" t="s">
        <v>35</v>
      </c>
      <c r="AX251" s="12" t="s">
        <v>22</v>
      </c>
      <c r="AY251" s="193" t="s">
        <v>143</v>
      </c>
    </row>
    <row r="252" spans="2:65" s="1" customFormat="1" ht="31.5" customHeight="1">
      <c r="B252" s="129"/>
      <c r="C252" s="158" t="s">
        <v>440</v>
      </c>
      <c r="D252" s="158" t="s">
        <v>144</v>
      </c>
      <c r="E252" s="159" t="s">
        <v>707</v>
      </c>
      <c r="F252" s="259" t="s">
        <v>708</v>
      </c>
      <c r="G252" s="260"/>
      <c r="H252" s="260"/>
      <c r="I252" s="260"/>
      <c r="J252" s="160" t="s">
        <v>263</v>
      </c>
      <c r="K252" s="161">
        <v>141.6</v>
      </c>
      <c r="L252" s="261">
        <v>0</v>
      </c>
      <c r="M252" s="260"/>
      <c r="N252" s="262">
        <f>ROUND(L252*K252,2)</f>
        <v>0</v>
      </c>
      <c r="O252" s="260"/>
      <c r="P252" s="260"/>
      <c r="Q252" s="260"/>
      <c r="R252" s="131"/>
      <c r="T252" s="162" t="s">
        <v>3</v>
      </c>
      <c r="U252" s="42" t="s">
        <v>43</v>
      </c>
      <c r="V252" s="34"/>
      <c r="W252" s="163">
        <f>V252*K252</f>
        <v>0</v>
      </c>
      <c r="X252" s="163">
        <v>2.45</v>
      </c>
      <c r="Y252" s="163">
        <f>X252*K252</f>
        <v>346.92</v>
      </c>
      <c r="Z252" s="163">
        <v>0</v>
      </c>
      <c r="AA252" s="164">
        <f>Z252*K252</f>
        <v>0</v>
      </c>
      <c r="AR252" s="16" t="s">
        <v>148</v>
      </c>
      <c r="AT252" s="16" t="s">
        <v>144</v>
      </c>
      <c r="AU252" s="16" t="s">
        <v>105</v>
      </c>
      <c r="AY252" s="16" t="s">
        <v>143</v>
      </c>
      <c r="BE252" s="104">
        <f>IF(U252="základní",N252,0)</f>
        <v>0</v>
      </c>
      <c r="BF252" s="104">
        <f>IF(U252="snížená",N252,0)</f>
        <v>0</v>
      </c>
      <c r="BG252" s="104">
        <f>IF(U252="zákl. přenesená",N252,0)</f>
        <v>0</v>
      </c>
      <c r="BH252" s="104">
        <f>IF(U252="sníž. přenesená",N252,0)</f>
        <v>0</v>
      </c>
      <c r="BI252" s="104">
        <f>IF(U252="nulová",N252,0)</f>
        <v>0</v>
      </c>
      <c r="BJ252" s="16" t="s">
        <v>22</v>
      </c>
      <c r="BK252" s="104">
        <f>ROUND(L252*K252,2)</f>
        <v>0</v>
      </c>
      <c r="BL252" s="16" t="s">
        <v>148</v>
      </c>
      <c r="BM252" s="16" t="s">
        <v>709</v>
      </c>
    </row>
    <row r="253" spans="2:51" s="10" customFormat="1" ht="22.5" customHeight="1">
      <c r="B253" s="170"/>
      <c r="C253" s="171"/>
      <c r="D253" s="171"/>
      <c r="E253" s="172" t="s">
        <v>3</v>
      </c>
      <c r="F253" s="274" t="s">
        <v>710</v>
      </c>
      <c r="G253" s="275"/>
      <c r="H253" s="275"/>
      <c r="I253" s="275"/>
      <c r="J253" s="171"/>
      <c r="K253" s="173">
        <v>78.6</v>
      </c>
      <c r="L253" s="171"/>
      <c r="M253" s="171"/>
      <c r="N253" s="171"/>
      <c r="O253" s="171"/>
      <c r="P253" s="171"/>
      <c r="Q253" s="171"/>
      <c r="R253" s="174"/>
      <c r="T253" s="175"/>
      <c r="U253" s="171"/>
      <c r="V253" s="171"/>
      <c r="W253" s="171"/>
      <c r="X253" s="171"/>
      <c r="Y253" s="171"/>
      <c r="Z253" s="171"/>
      <c r="AA253" s="176"/>
      <c r="AT253" s="177" t="s">
        <v>202</v>
      </c>
      <c r="AU253" s="177" t="s">
        <v>105</v>
      </c>
      <c r="AV253" s="10" t="s">
        <v>105</v>
      </c>
      <c r="AW253" s="10" t="s">
        <v>35</v>
      </c>
      <c r="AX253" s="10" t="s">
        <v>78</v>
      </c>
      <c r="AY253" s="177" t="s">
        <v>143</v>
      </c>
    </row>
    <row r="254" spans="2:51" s="10" customFormat="1" ht="22.5" customHeight="1">
      <c r="B254" s="170"/>
      <c r="C254" s="171"/>
      <c r="D254" s="171"/>
      <c r="E254" s="172" t="s">
        <v>3</v>
      </c>
      <c r="F254" s="278" t="s">
        <v>711</v>
      </c>
      <c r="G254" s="275"/>
      <c r="H254" s="275"/>
      <c r="I254" s="275"/>
      <c r="J254" s="171"/>
      <c r="K254" s="173">
        <v>63</v>
      </c>
      <c r="L254" s="171"/>
      <c r="M254" s="171"/>
      <c r="N254" s="171"/>
      <c r="O254" s="171"/>
      <c r="P254" s="171"/>
      <c r="Q254" s="171"/>
      <c r="R254" s="174"/>
      <c r="T254" s="175"/>
      <c r="U254" s="171"/>
      <c r="V254" s="171"/>
      <c r="W254" s="171"/>
      <c r="X254" s="171"/>
      <c r="Y254" s="171"/>
      <c r="Z254" s="171"/>
      <c r="AA254" s="176"/>
      <c r="AT254" s="177" t="s">
        <v>202</v>
      </c>
      <c r="AU254" s="177" t="s">
        <v>105</v>
      </c>
      <c r="AV254" s="10" t="s">
        <v>105</v>
      </c>
      <c r="AW254" s="10" t="s">
        <v>35</v>
      </c>
      <c r="AX254" s="10" t="s">
        <v>78</v>
      </c>
      <c r="AY254" s="177" t="s">
        <v>143</v>
      </c>
    </row>
    <row r="255" spans="2:51" s="12" customFormat="1" ht="22.5" customHeight="1">
      <c r="B255" s="186"/>
      <c r="C255" s="187"/>
      <c r="D255" s="187"/>
      <c r="E255" s="188" t="s">
        <v>3</v>
      </c>
      <c r="F255" s="279" t="s">
        <v>219</v>
      </c>
      <c r="G255" s="280"/>
      <c r="H255" s="280"/>
      <c r="I255" s="280"/>
      <c r="J255" s="187"/>
      <c r="K255" s="189">
        <v>141.6</v>
      </c>
      <c r="L255" s="187"/>
      <c r="M255" s="187"/>
      <c r="N255" s="187"/>
      <c r="O255" s="187"/>
      <c r="P255" s="187"/>
      <c r="Q255" s="187"/>
      <c r="R255" s="190"/>
      <c r="T255" s="191"/>
      <c r="U255" s="187"/>
      <c r="V255" s="187"/>
      <c r="W255" s="187"/>
      <c r="X255" s="187"/>
      <c r="Y255" s="187"/>
      <c r="Z255" s="187"/>
      <c r="AA255" s="192"/>
      <c r="AT255" s="193" t="s">
        <v>202</v>
      </c>
      <c r="AU255" s="193" t="s">
        <v>105</v>
      </c>
      <c r="AV255" s="12" t="s">
        <v>148</v>
      </c>
      <c r="AW255" s="12" t="s">
        <v>35</v>
      </c>
      <c r="AX255" s="12" t="s">
        <v>22</v>
      </c>
      <c r="AY255" s="193" t="s">
        <v>143</v>
      </c>
    </row>
    <row r="256" spans="2:65" s="1" customFormat="1" ht="22.5" customHeight="1">
      <c r="B256" s="129"/>
      <c r="C256" s="158" t="s">
        <v>444</v>
      </c>
      <c r="D256" s="158" t="s">
        <v>144</v>
      </c>
      <c r="E256" s="159" t="s">
        <v>712</v>
      </c>
      <c r="F256" s="259" t="s">
        <v>713</v>
      </c>
      <c r="G256" s="260"/>
      <c r="H256" s="260"/>
      <c r="I256" s="260"/>
      <c r="J256" s="160" t="s">
        <v>211</v>
      </c>
      <c r="K256" s="161">
        <v>60.52</v>
      </c>
      <c r="L256" s="261">
        <v>0</v>
      </c>
      <c r="M256" s="260"/>
      <c r="N256" s="262">
        <f>ROUND(L256*K256,2)</f>
        <v>0</v>
      </c>
      <c r="O256" s="260"/>
      <c r="P256" s="260"/>
      <c r="Q256" s="260"/>
      <c r="R256" s="131"/>
      <c r="T256" s="162" t="s">
        <v>3</v>
      </c>
      <c r="U256" s="42" t="s">
        <v>43</v>
      </c>
      <c r="V256" s="34"/>
      <c r="W256" s="163">
        <f>V256*K256</f>
        <v>0</v>
      </c>
      <c r="X256" s="163">
        <v>0</v>
      </c>
      <c r="Y256" s="163">
        <f>X256*K256</f>
        <v>0</v>
      </c>
      <c r="Z256" s="163">
        <v>0</v>
      </c>
      <c r="AA256" s="164">
        <f>Z256*K256</f>
        <v>0</v>
      </c>
      <c r="AR256" s="16" t="s">
        <v>148</v>
      </c>
      <c r="AT256" s="16" t="s">
        <v>144</v>
      </c>
      <c r="AU256" s="16" t="s">
        <v>105</v>
      </c>
      <c r="AY256" s="16" t="s">
        <v>143</v>
      </c>
      <c r="BE256" s="104">
        <f>IF(U256="základní",N256,0)</f>
        <v>0</v>
      </c>
      <c r="BF256" s="104">
        <f>IF(U256="snížená",N256,0)</f>
        <v>0</v>
      </c>
      <c r="BG256" s="104">
        <f>IF(U256="zákl. přenesená",N256,0)</f>
        <v>0</v>
      </c>
      <c r="BH256" s="104">
        <f>IF(U256="sníž. přenesená",N256,0)</f>
        <v>0</v>
      </c>
      <c r="BI256" s="104">
        <f>IF(U256="nulová",N256,0)</f>
        <v>0</v>
      </c>
      <c r="BJ256" s="16" t="s">
        <v>22</v>
      </c>
      <c r="BK256" s="104">
        <f>ROUND(L256*K256,2)</f>
        <v>0</v>
      </c>
      <c r="BL256" s="16" t="s">
        <v>148</v>
      </c>
      <c r="BM256" s="16" t="s">
        <v>714</v>
      </c>
    </row>
    <row r="257" spans="2:51" s="10" customFormat="1" ht="22.5" customHeight="1">
      <c r="B257" s="170"/>
      <c r="C257" s="171"/>
      <c r="D257" s="171"/>
      <c r="E257" s="172" t="s">
        <v>3</v>
      </c>
      <c r="F257" s="274" t="s">
        <v>715</v>
      </c>
      <c r="G257" s="275"/>
      <c r="H257" s="275"/>
      <c r="I257" s="275"/>
      <c r="J257" s="171"/>
      <c r="K257" s="173">
        <v>60.52</v>
      </c>
      <c r="L257" s="171"/>
      <c r="M257" s="171"/>
      <c r="N257" s="171"/>
      <c r="O257" s="171"/>
      <c r="P257" s="171"/>
      <c r="Q257" s="171"/>
      <c r="R257" s="174"/>
      <c r="T257" s="175"/>
      <c r="U257" s="171"/>
      <c r="V257" s="171"/>
      <c r="W257" s="171"/>
      <c r="X257" s="171"/>
      <c r="Y257" s="171"/>
      <c r="Z257" s="171"/>
      <c r="AA257" s="176"/>
      <c r="AT257" s="177" t="s">
        <v>202</v>
      </c>
      <c r="AU257" s="177" t="s">
        <v>105</v>
      </c>
      <c r="AV257" s="10" t="s">
        <v>105</v>
      </c>
      <c r="AW257" s="10" t="s">
        <v>35</v>
      </c>
      <c r="AX257" s="10" t="s">
        <v>22</v>
      </c>
      <c r="AY257" s="177" t="s">
        <v>143</v>
      </c>
    </row>
    <row r="258" spans="2:65" s="1" customFormat="1" ht="31.5" customHeight="1">
      <c r="B258" s="129"/>
      <c r="C258" s="158" t="s">
        <v>454</v>
      </c>
      <c r="D258" s="158" t="s">
        <v>144</v>
      </c>
      <c r="E258" s="159" t="s">
        <v>716</v>
      </c>
      <c r="F258" s="259" t="s">
        <v>717</v>
      </c>
      <c r="G258" s="260"/>
      <c r="H258" s="260"/>
      <c r="I258" s="260"/>
      <c r="J258" s="160" t="s">
        <v>211</v>
      </c>
      <c r="K258" s="161">
        <v>36.5</v>
      </c>
      <c r="L258" s="261">
        <v>0</v>
      </c>
      <c r="M258" s="260"/>
      <c r="N258" s="262">
        <f>ROUND(L258*K258,2)</f>
        <v>0</v>
      </c>
      <c r="O258" s="260"/>
      <c r="P258" s="260"/>
      <c r="Q258" s="260"/>
      <c r="R258" s="131"/>
      <c r="T258" s="162" t="s">
        <v>3</v>
      </c>
      <c r="U258" s="42" t="s">
        <v>43</v>
      </c>
      <c r="V258" s="34"/>
      <c r="W258" s="163">
        <f>V258*K258</f>
        <v>0</v>
      </c>
      <c r="X258" s="163">
        <v>0</v>
      </c>
      <c r="Y258" s="163">
        <f>X258*K258</f>
        <v>0</v>
      </c>
      <c r="Z258" s="163">
        <v>0</v>
      </c>
      <c r="AA258" s="164">
        <f>Z258*K258</f>
        <v>0</v>
      </c>
      <c r="AR258" s="16" t="s">
        <v>148</v>
      </c>
      <c r="AT258" s="16" t="s">
        <v>144</v>
      </c>
      <c r="AU258" s="16" t="s">
        <v>105</v>
      </c>
      <c r="AY258" s="16" t="s">
        <v>143</v>
      </c>
      <c r="BE258" s="104">
        <f>IF(U258="základní",N258,0)</f>
        <v>0</v>
      </c>
      <c r="BF258" s="104">
        <f>IF(U258="snížená",N258,0)</f>
        <v>0</v>
      </c>
      <c r="BG258" s="104">
        <f>IF(U258="zákl. přenesená",N258,0)</f>
        <v>0</v>
      </c>
      <c r="BH258" s="104">
        <f>IF(U258="sníž. přenesená",N258,0)</f>
        <v>0</v>
      </c>
      <c r="BI258" s="104">
        <f>IF(U258="nulová",N258,0)</f>
        <v>0</v>
      </c>
      <c r="BJ258" s="16" t="s">
        <v>22</v>
      </c>
      <c r="BK258" s="104">
        <f>ROUND(L258*K258,2)</f>
        <v>0</v>
      </c>
      <c r="BL258" s="16" t="s">
        <v>148</v>
      </c>
      <c r="BM258" s="16" t="s">
        <v>718</v>
      </c>
    </row>
    <row r="259" spans="2:51" s="10" customFormat="1" ht="22.5" customHeight="1">
      <c r="B259" s="170"/>
      <c r="C259" s="171"/>
      <c r="D259" s="171"/>
      <c r="E259" s="172" t="s">
        <v>3</v>
      </c>
      <c r="F259" s="274" t="s">
        <v>693</v>
      </c>
      <c r="G259" s="275"/>
      <c r="H259" s="275"/>
      <c r="I259" s="275"/>
      <c r="J259" s="171"/>
      <c r="K259" s="173">
        <v>36.5</v>
      </c>
      <c r="L259" s="171"/>
      <c r="M259" s="171"/>
      <c r="N259" s="171"/>
      <c r="O259" s="171"/>
      <c r="P259" s="171"/>
      <c r="Q259" s="171"/>
      <c r="R259" s="174"/>
      <c r="T259" s="175"/>
      <c r="U259" s="171"/>
      <c r="V259" s="171"/>
      <c r="W259" s="171"/>
      <c r="X259" s="171"/>
      <c r="Y259" s="171"/>
      <c r="Z259" s="171"/>
      <c r="AA259" s="176"/>
      <c r="AT259" s="177" t="s">
        <v>202</v>
      </c>
      <c r="AU259" s="177" t="s">
        <v>105</v>
      </c>
      <c r="AV259" s="10" t="s">
        <v>105</v>
      </c>
      <c r="AW259" s="10" t="s">
        <v>35</v>
      </c>
      <c r="AX259" s="10" t="s">
        <v>22</v>
      </c>
      <c r="AY259" s="177" t="s">
        <v>143</v>
      </c>
    </row>
    <row r="260" spans="2:65" s="1" customFormat="1" ht="31.5" customHeight="1">
      <c r="B260" s="129"/>
      <c r="C260" s="158" t="s">
        <v>458</v>
      </c>
      <c r="D260" s="158" t="s">
        <v>144</v>
      </c>
      <c r="E260" s="159" t="s">
        <v>719</v>
      </c>
      <c r="F260" s="259" t="s">
        <v>720</v>
      </c>
      <c r="G260" s="260"/>
      <c r="H260" s="260"/>
      <c r="I260" s="260"/>
      <c r="J260" s="160" t="s">
        <v>211</v>
      </c>
      <c r="K260" s="161">
        <v>118.5</v>
      </c>
      <c r="L260" s="261">
        <v>0</v>
      </c>
      <c r="M260" s="260"/>
      <c r="N260" s="262">
        <f>ROUND(L260*K260,2)</f>
        <v>0</v>
      </c>
      <c r="O260" s="260"/>
      <c r="P260" s="260"/>
      <c r="Q260" s="260"/>
      <c r="R260" s="131"/>
      <c r="T260" s="162" t="s">
        <v>3</v>
      </c>
      <c r="U260" s="42" t="s">
        <v>43</v>
      </c>
      <c r="V260" s="34"/>
      <c r="W260" s="163">
        <f>V260*K260</f>
        <v>0</v>
      </c>
      <c r="X260" s="163">
        <v>0.74327</v>
      </c>
      <c r="Y260" s="163">
        <f>X260*K260</f>
        <v>88.077495</v>
      </c>
      <c r="Z260" s="163">
        <v>0</v>
      </c>
      <c r="AA260" s="164">
        <f>Z260*K260</f>
        <v>0</v>
      </c>
      <c r="AR260" s="16" t="s">
        <v>148</v>
      </c>
      <c r="AT260" s="16" t="s">
        <v>144</v>
      </c>
      <c r="AU260" s="16" t="s">
        <v>105</v>
      </c>
      <c r="AY260" s="16" t="s">
        <v>143</v>
      </c>
      <c r="BE260" s="104">
        <f>IF(U260="základní",N260,0)</f>
        <v>0</v>
      </c>
      <c r="BF260" s="104">
        <f>IF(U260="snížená",N260,0)</f>
        <v>0</v>
      </c>
      <c r="BG260" s="104">
        <f>IF(U260="zákl. přenesená",N260,0)</f>
        <v>0</v>
      </c>
      <c r="BH260" s="104">
        <f>IF(U260="sníž. přenesená",N260,0)</f>
        <v>0</v>
      </c>
      <c r="BI260" s="104">
        <f>IF(U260="nulová",N260,0)</f>
        <v>0</v>
      </c>
      <c r="BJ260" s="16" t="s">
        <v>22</v>
      </c>
      <c r="BK260" s="104">
        <f>ROUND(L260*K260,2)</f>
        <v>0</v>
      </c>
      <c r="BL260" s="16" t="s">
        <v>148</v>
      </c>
      <c r="BM260" s="16" t="s">
        <v>721</v>
      </c>
    </row>
    <row r="261" spans="2:51" s="10" customFormat="1" ht="22.5" customHeight="1">
      <c r="B261" s="170"/>
      <c r="C261" s="171"/>
      <c r="D261" s="171"/>
      <c r="E261" s="172" t="s">
        <v>3</v>
      </c>
      <c r="F261" s="274" t="s">
        <v>694</v>
      </c>
      <c r="G261" s="275"/>
      <c r="H261" s="275"/>
      <c r="I261" s="275"/>
      <c r="J261" s="171"/>
      <c r="K261" s="173">
        <v>118.5</v>
      </c>
      <c r="L261" s="171"/>
      <c r="M261" s="171"/>
      <c r="N261" s="171"/>
      <c r="O261" s="171"/>
      <c r="P261" s="171"/>
      <c r="Q261" s="171"/>
      <c r="R261" s="174"/>
      <c r="T261" s="175"/>
      <c r="U261" s="171"/>
      <c r="V261" s="171"/>
      <c r="W261" s="171"/>
      <c r="X261" s="171"/>
      <c r="Y261" s="171"/>
      <c r="Z261" s="171"/>
      <c r="AA261" s="176"/>
      <c r="AT261" s="177" t="s">
        <v>202</v>
      </c>
      <c r="AU261" s="177" t="s">
        <v>105</v>
      </c>
      <c r="AV261" s="10" t="s">
        <v>105</v>
      </c>
      <c r="AW261" s="10" t="s">
        <v>35</v>
      </c>
      <c r="AX261" s="10" t="s">
        <v>22</v>
      </c>
      <c r="AY261" s="177" t="s">
        <v>143</v>
      </c>
    </row>
    <row r="262" spans="2:63" s="9" customFormat="1" ht="29.85" customHeight="1">
      <c r="B262" s="147"/>
      <c r="C262" s="148"/>
      <c r="D262" s="157" t="s">
        <v>529</v>
      </c>
      <c r="E262" s="157"/>
      <c r="F262" s="157"/>
      <c r="G262" s="157"/>
      <c r="H262" s="157"/>
      <c r="I262" s="157"/>
      <c r="J262" s="157"/>
      <c r="K262" s="157"/>
      <c r="L262" s="157"/>
      <c r="M262" s="157"/>
      <c r="N262" s="270">
        <f>BK262</f>
        <v>0</v>
      </c>
      <c r="O262" s="271"/>
      <c r="P262" s="271"/>
      <c r="Q262" s="271"/>
      <c r="R262" s="150"/>
      <c r="T262" s="151"/>
      <c r="U262" s="148"/>
      <c r="V262" s="148"/>
      <c r="W262" s="152">
        <f>SUM(W263:W284)</f>
        <v>0</v>
      </c>
      <c r="X262" s="148"/>
      <c r="Y262" s="152">
        <f>SUM(Y263:Y284)</f>
        <v>0</v>
      </c>
      <c r="Z262" s="148"/>
      <c r="AA262" s="153">
        <f>SUM(AA263:AA284)</f>
        <v>0</v>
      </c>
      <c r="AR262" s="154" t="s">
        <v>22</v>
      </c>
      <c r="AT262" s="155" t="s">
        <v>77</v>
      </c>
      <c r="AU262" s="155" t="s">
        <v>22</v>
      </c>
      <c r="AY262" s="154" t="s">
        <v>143</v>
      </c>
      <c r="BK262" s="156">
        <f>SUM(BK263:BK284)</f>
        <v>0</v>
      </c>
    </row>
    <row r="263" spans="2:65" s="1" customFormat="1" ht="22.5" customHeight="1">
      <c r="B263" s="129"/>
      <c r="C263" s="158" t="s">
        <v>462</v>
      </c>
      <c r="D263" s="158" t="s">
        <v>144</v>
      </c>
      <c r="E263" s="159" t="s">
        <v>722</v>
      </c>
      <c r="F263" s="259" t="s">
        <v>723</v>
      </c>
      <c r="G263" s="260"/>
      <c r="H263" s="260"/>
      <c r="I263" s="260"/>
      <c r="J263" s="160" t="s">
        <v>211</v>
      </c>
      <c r="K263" s="161">
        <v>71.5</v>
      </c>
      <c r="L263" s="261">
        <v>0</v>
      </c>
      <c r="M263" s="260"/>
      <c r="N263" s="262">
        <f>ROUND(L263*K263,2)</f>
        <v>0</v>
      </c>
      <c r="O263" s="260"/>
      <c r="P263" s="260"/>
      <c r="Q263" s="260"/>
      <c r="R263" s="131"/>
      <c r="T263" s="162" t="s">
        <v>3</v>
      </c>
      <c r="U263" s="42" t="s">
        <v>43</v>
      </c>
      <c r="V263" s="34"/>
      <c r="W263" s="163">
        <f>V263*K263</f>
        <v>0</v>
      </c>
      <c r="X263" s="163">
        <v>0</v>
      </c>
      <c r="Y263" s="163">
        <f>X263*K263</f>
        <v>0</v>
      </c>
      <c r="Z263" s="163">
        <v>0</v>
      </c>
      <c r="AA263" s="164">
        <f>Z263*K263</f>
        <v>0</v>
      </c>
      <c r="AR263" s="16" t="s">
        <v>148</v>
      </c>
      <c r="AT263" s="16" t="s">
        <v>144</v>
      </c>
      <c r="AU263" s="16" t="s">
        <v>105</v>
      </c>
      <c r="AY263" s="16" t="s">
        <v>143</v>
      </c>
      <c r="BE263" s="104">
        <f>IF(U263="základní",N263,0)</f>
        <v>0</v>
      </c>
      <c r="BF263" s="104">
        <f>IF(U263="snížená",N263,0)</f>
        <v>0</v>
      </c>
      <c r="BG263" s="104">
        <f>IF(U263="zákl. přenesená",N263,0)</f>
        <v>0</v>
      </c>
      <c r="BH263" s="104">
        <f>IF(U263="sníž. přenesená",N263,0)</f>
        <v>0</v>
      </c>
      <c r="BI263" s="104">
        <f>IF(U263="nulová",N263,0)</f>
        <v>0</v>
      </c>
      <c r="BJ263" s="16" t="s">
        <v>22</v>
      </c>
      <c r="BK263" s="104">
        <f>ROUND(L263*K263,2)</f>
        <v>0</v>
      </c>
      <c r="BL263" s="16" t="s">
        <v>148</v>
      </c>
      <c r="BM263" s="16" t="s">
        <v>724</v>
      </c>
    </row>
    <row r="264" spans="2:51" s="10" customFormat="1" ht="22.5" customHeight="1">
      <c r="B264" s="170"/>
      <c r="C264" s="171"/>
      <c r="D264" s="171"/>
      <c r="E264" s="172" t="s">
        <v>3</v>
      </c>
      <c r="F264" s="274" t="s">
        <v>725</v>
      </c>
      <c r="G264" s="275"/>
      <c r="H264" s="275"/>
      <c r="I264" s="275"/>
      <c r="J264" s="171"/>
      <c r="K264" s="173">
        <v>71.5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202</v>
      </c>
      <c r="AU264" s="177" t="s">
        <v>105</v>
      </c>
      <c r="AV264" s="10" t="s">
        <v>105</v>
      </c>
      <c r="AW264" s="10" t="s">
        <v>35</v>
      </c>
      <c r="AX264" s="10" t="s">
        <v>22</v>
      </c>
      <c r="AY264" s="177" t="s">
        <v>143</v>
      </c>
    </row>
    <row r="265" spans="2:65" s="1" customFormat="1" ht="31.5" customHeight="1">
      <c r="B265" s="129"/>
      <c r="C265" s="158" t="s">
        <v>466</v>
      </c>
      <c r="D265" s="158" t="s">
        <v>144</v>
      </c>
      <c r="E265" s="159" t="s">
        <v>726</v>
      </c>
      <c r="F265" s="259" t="s">
        <v>727</v>
      </c>
      <c r="G265" s="260"/>
      <c r="H265" s="260"/>
      <c r="I265" s="260"/>
      <c r="J265" s="160" t="s">
        <v>211</v>
      </c>
      <c r="K265" s="161">
        <v>71.5</v>
      </c>
      <c r="L265" s="261">
        <v>0</v>
      </c>
      <c r="M265" s="260"/>
      <c r="N265" s="262">
        <f>ROUND(L265*K265,2)</f>
        <v>0</v>
      </c>
      <c r="O265" s="260"/>
      <c r="P265" s="260"/>
      <c r="Q265" s="260"/>
      <c r="R265" s="131"/>
      <c r="T265" s="162" t="s">
        <v>3</v>
      </c>
      <c r="U265" s="42" t="s">
        <v>43</v>
      </c>
      <c r="V265" s="34"/>
      <c r="W265" s="163">
        <f>V265*K265</f>
        <v>0</v>
      </c>
      <c r="X265" s="163">
        <v>0</v>
      </c>
      <c r="Y265" s="163">
        <f>X265*K265</f>
        <v>0</v>
      </c>
      <c r="Z265" s="163">
        <v>0</v>
      </c>
      <c r="AA265" s="164">
        <f>Z265*K265</f>
        <v>0</v>
      </c>
      <c r="AR265" s="16" t="s">
        <v>148</v>
      </c>
      <c r="AT265" s="16" t="s">
        <v>144</v>
      </c>
      <c r="AU265" s="16" t="s">
        <v>105</v>
      </c>
      <c r="AY265" s="16" t="s">
        <v>143</v>
      </c>
      <c r="BE265" s="104">
        <f>IF(U265="základní",N265,0)</f>
        <v>0</v>
      </c>
      <c r="BF265" s="104">
        <f>IF(U265="snížená",N265,0)</f>
        <v>0</v>
      </c>
      <c r="BG265" s="104">
        <f>IF(U265="zákl. přenesená",N265,0)</f>
        <v>0</v>
      </c>
      <c r="BH265" s="104">
        <f>IF(U265="sníž. přenesená",N265,0)</f>
        <v>0</v>
      </c>
      <c r="BI265" s="104">
        <f>IF(U265="nulová",N265,0)</f>
        <v>0</v>
      </c>
      <c r="BJ265" s="16" t="s">
        <v>22</v>
      </c>
      <c r="BK265" s="104">
        <f>ROUND(L265*K265,2)</f>
        <v>0</v>
      </c>
      <c r="BL265" s="16" t="s">
        <v>148</v>
      </c>
      <c r="BM265" s="16" t="s">
        <v>728</v>
      </c>
    </row>
    <row r="266" spans="2:51" s="10" customFormat="1" ht="22.5" customHeight="1">
      <c r="B266" s="170"/>
      <c r="C266" s="171"/>
      <c r="D266" s="171"/>
      <c r="E266" s="172" t="s">
        <v>3</v>
      </c>
      <c r="F266" s="274" t="s">
        <v>725</v>
      </c>
      <c r="G266" s="275"/>
      <c r="H266" s="275"/>
      <c r="I266" s="275"/>
      <c r="J266" s="171"/>
      <c r="K266" s="173">
        <v>71.5</v>
      </c>
      <c r="L266" s="171"/>
      <c r="M266" s="171"/>
      <c r="N266" s="171"/>
      <c r="O266" s="171"/>
      <c r="P266" s="171"/>
      <c r="Q266" s="171"/>
      <c r="R266" s="174"/>
      <c r="T266" s="175"/>
      <c r="U266" s="171"/>
      <c r="V266" s="171"/>
      <c r="W266" s="171"/>
      <c r="X266" s="171"/>
      <c r="Y266" s="171"/>
      <c r="Z266" s="171"/>
      <c r="AA266" s="176"/>
      <c r="AT266" s="177" t="s">
        <v>202</v>
      </c>
      <c r="AU266" s="177" t="s">
        <v>105</v>
      </c>
      <c r="AV266" s="10" t="s">
        <v>105</v>
      </c>
      <c r="AW266" s="10" t="s">
        <v>35</v>
      </c>
      <c r="AX266" s="10" t="s">
        <v>22</v>
      </c>
      <c r="AY266" s="177" t="s">
        <v>143</v>
      </c>
    </row>
    <row r="267" spans="2:65" s="1" customFormat="1" ht="31.5" customHeight="1">
      <c r="B267" s="129"/>
      <c r="C267" s="158" t="s">
        <v>470</v>
      </c>
      <c r="D267" s="158" t="s">
        <v>144</v>
      </c>
      <c r="E267" s="159" t="s">
        <v>729</v>
      </c>
      <c r="F267" s="259" t="s">
        <v>730</v>
      </c>
      <c r="G267" s="260"/>
      <c r="H267" s="260"/>
      <c r="I267" s="260"/>
      <c r="J267" s="160" t="s">
        <v>211</v>
      </c>
      <c r="K267" s="161">
        <v>71.5</v>
      </c>
      <c r="L267" s="261">
        <v>0</v>
      </c>
      <c r="M267" s="260"/>
      <c r="N267" s="262">
        <f>ROUND(L267*K267,2)</f>
        <v>0</v>
      </c>
      <c r="O267" s="260"/>
      <c r="P267" s="260"/>
      <c r="Q267" s="260"/>
      <c r="R267" s="131"/>
      <c r="T267" s="162" t="s">
        <v>3</v>
      </c>
      <c r="U267" s="42" t="s">
        <v>43</v>
      </c>
      <c r="V267" s="34"/>
      <c r="W267" s="163">
        <f>V267*K267</f>
        <v>0</v>
      </c>
      <c r="X267" s="163">
        <v>0</v>
      </c>
      <c r="Y267" s="163">
        <f>X267*K267</f>
        <v>0</v>
      </c>
      <c r="Z267" s="163">
        <v>0</v>
      </c>
      <c r="AA267" s="164">
        <f>Z267*K267</f>
        <v>0</v>
      </c>
      <c r="AR267" s="16" t="s">
        <v>148</v>
      </c>
      <c r="AT267" s="16" t="s">
        <v>144</v>
      </c>
      <c r="AU267" s="16" t="s">
        <v>105</v>
      </c>
      <c r="AY267" s="16" t="s">
        <v>143</v>
      </c>
      <c r="BE267" s="104">
        <f>IF(U267="základní",N267,0)</f>
        <v>0</v>
      </c>
      <c r="BF267" s="104">
        <f>IF(U267="snížená",N267,0)</f>
        <v>0</v>
      </c>
      <c r="BG267" s="104">
        <f>IF(U267="zákl. přenesená",N267,0)</f>
        <v>0</v>
      </c>
      <c r="BH267" s="104">
        <f>IF(U267="sníž. přenesená",N267,0)</f>
        <v>0</v>
      </c>
      <c r="BI267" s="104">
        <f>IF(U267="nulová",N267,0)</f>
        <v>0</v>
      </c>
      <c r="BJ267" s="16" t="s">
        <v>22</v>
      </c>
      <c r="BK267" s="104">
        <f>ROUND(L267*K267,2)</f>
        <v>0</v>
      </c>
      <c r="BL267" s="16" t="s">
        <v>148</v>
      </c>
      <c r="BM267" s="16" t="s">
        <v>731</v>
      </c>
    </row>
    <row r="268" spans="2:51" s="10" customFormat="1" ht="22.5" customHeight="1">
      <c r="B268" s="170"/>
      <c r="C268" s="171"/>
      <c r="D268" s="171"/>
      <c r="E268" s="172" t="s">
        <v>3</v>
      </c>
      <c r="F268" s="274" t="s">
        <v>725</v>
      </c>
      <c r="G268" s="275"/>
      <c r="H268" s="275"/>
      <c r="I268" s="275"/>
      <c r="J268" s="171"/>
      <c r="K268" s="173">
        <v>71.5</v>
      </c>
      <c r="L268" s="171"/>
      <c r="M268" s="171"/>
      <c r="N268" s="171"/>
      <c r="O268" s="171"/>
      <c r="P268" s="171"/>
      <c r="Q268" s="171"/>
      <c r="R268" s="174"/>
      <c r="T268" s="175"/>
      <c r="U268" s="171"/>
      <c r="V268" s="171"/>
      <c r="W268" s="171"/>
      <c r="X268" s="171"/>
      <c r="Y268" s="171"/>
      <c r="Z268" s="171"/>
      <c r="AA268" s="176"/>
      <c r="AT268" s="177" t="s">
        <v>202</v>
      </c>
      <c r="AU268" s="177" t="s">
        <v>105</v>
      </c>
      <c r="AV268" s="10" t="s">
        <v>105</v>
      </c>
      <c r="AW268" s="10" t="s">
        <v>35</v>
      </c>
      <c r="AX268" s="10" t="s">
        <v>22</v>
      </c>
      <c r="AY268" s="177" t="s">
        <v>143</v>
      </c>
    </row>
    <row r="269" spans="2:65" s="1" customFormat="1" ht="31.5" customHeight="1">
      <c r="B269" s="129"/>
      <c r="C269" s="158" t="s">
        <v>475</v>
      </c>
      <c r="D269" s="158" t="s">
        <v>144</v>
      </c>
      <c r="E269" s="159" t="s">
        <v>732</v>
      </c>
      <c r="F269" s="259" t="s">
        <v>733</v>
      </c>
      <c r="G269" s="260"/>
      <c r="H269" s="260"/>
      <c r="I269" s="260"/>
      <c r="J269" s="160" t="s">
        <v>211</v>
      </c>
      <c r="K269" s="161">
        <v>71.5</v>
      </c>
      <c r="L269" s="261">
        <v>0</v>
      </c>
      <c r="M269" s="260"/>
      <c r="N269" s="262">
        <f>ROUND(L269*K269,2)</f>
        <v>0</v>
      </c>
      <c r="O269" s="260"/>
      <c r="P269" s="260"/>
      <c r="Q269" s="260"/>
      <c r="R269" s="131"/>
      <c r="T269" s="162" t="s">
        <v>3</v>
      </c>
      <c r="U269" s="42" t="s">
        <v>43</v>
      </c>
      <c r="V269" s="34"/>
      <c r="W269" s="163">
        <f>V269*K269</f>
        <v>0</v>
      </c>
      <c r="X269" s="163">
        <v>0</v>
      </c>
      <c r="Y269" s="163">
        <f>X269*K269</f>
        <v>0</v>
      </c>
      <c r="Z269" s="163">
        <v>0</v>
      </c>
      <c r="AA269" s="164">
        <f>Z269*K269</f>
        <v>0</v>
      </c>
      <c r="AR269" s="16" t="s">
        <v>148</v>
      </c>
      <c r="AT269" s="16" t="s">
        <v>144</v>
      </c>
      <c r="AU269" s="16" t="s">
        <v>105</v>
      </c>
      <c r="AY269" s="16" t="s">
        <v>143</v>
      </c>
      <c r="BE269" s="104">
        <f>IF(U269="základní",N269,0)</f>
        <v>0</v>
      </c>
      <c r="BF269" s="104">
        <f>IF(U269="snížená",N269,0)</f>
        <v>0</v>
      </c>
      <c r="BG269" s="104">
        <f>IF(U269="zákl. přenesená",N269,0)</f>
        <v>0</v>
      </c>
      <c r="BH269" s="104">
        <f>IF(U269="sníž. přenesená",N269,0)</f>
        <v>0</v>
      </c>
      <c r="BI269" s="104">
        <f>IF(U269="nulová",N269,0)</f>
        <v>0</v>
      </c>
      <c r="BJ269" s="16" t="s">
        <v>22</v>
      </c>
      <c r="BK269" s="104">
        <f>ROUND(L269*K269,2)</f>
        <v>0</v>
      </c>
      <c r="BL269" s="16" t="s">
        <v>148</v>
      </c>
      <c r="BM269" s="16" t="s">
        <v>734</v>
      </c>
    </row>
    <row r="270" spans="2:51" s="10" customFormat="1" ht="22.5" customHeight="1">
      <c r="B270" s="170"/>
      <c r="C270" s="171"/>
      <c r="D270" s="171"/>
      <c r="E270" s="172" t="s">
        <v>3</v>
      </c>
      <c r="F270" s="274" t="s">
        <v>725</v>
      </c>
      <c r="G270" s="275"/>
      <c r="H270" s="275"/>
      <c r="I270" s="275"/>
      <c r="J270" s="171"/>
      <c r="K270" s="173">
        <v>71.5</v>
      </c>
      <c r="L270" s="171"/>
      <c r="M270" s="171"/>
      <c r="N270" s="171"/>
      <c r="O270" s="171"/>
      <c r="P270" s="171"/>
      <c r="Q270" s="171"/>
      <c r="R270" s="174"/>
      <c r="T270" s="175"/>
      <c r="U270" s="171"/>
      <c r="V270" s="171"/>
      <c r="W270" s="171"/>
      <c r="X270" s="171"/>
      <c r="Y270" s="171"/>
      <c r="Z270" s="171"/>
      <c r="AA270" s="176"/>
      <c r="AT270" s="177" t="s">
        <v>202</v>
      </c>
      <c r="AU270" s="177" t="s">
        <v>105</v>
      </c>
      <c r="AV270" s="10" t="s">
        <v>105</v>
      </c>
      <c r="AW270" s="10" t="s">
        <v>35</v>
      </c>
      <c r="AX270" s="10" t="s">
        <v>22</v>
      </c>
      <c r="AY270" s="177" t="s">
        <v>143</v>
      </c>
    </row>
    <row r="271" spans="2:65" s="1" customFormat="1" ht="31.5" customHeight="1">
      <c r="B271" s="129"/>
      <c r="C271" s="158" t="s">
        <v>479</v>
      </c>
      <c r="D271" s="158" t="s">
        <v>144</v>
      </c>
      <c r="E271" s="159" t="s">
        <v>735</v>
      </c>
      <c r="F271" s="259" t="s">
        <v>736</v>
      </c>
      <c r="G271" s="260"/>
      <c r="H271" s="260"/>
      <c r="I271" s="260"/>
      <c r="J271" s="160" t="s">
        <v>211</v>
      </c>
      <c r="K271" s="161">
        <v>208</v>
      </c>
      <c r="L271" s="261">
        <v>0</v>
      </c>
      <c r="M271" s="260"/>
      <c r="N271" s="262">
        <f>ROUND(L271*K271,2)</f>
        <v>0</v>
      </c>
      <c r="O271" s="260"/>
      <c r="P271" s="260"/>
      <c r="Q271" s="260"/>
      <c r="R271" s="131"/>
      <c r="T271" s="162" t="s">
        <v>3</v>
      </c>
      <c r="U271" s="42" t="s">
        <v>43</v>
      </c>
      <c r="V271" s="34"/>
      <c r="W271" s="163">
        <f>V271*K271</f>
        <v>0</v>
      </c>
      <c r="X271" s="163">
        <v>0</v>
      </c>
      <c r="Y271" s="163">
        <f>X271*K271</f>
        <v>0</v>
      </c>
      <c r="Z271" s="163">
        <v>0</v>
      </c>
      <c r="AA271" s="164">
        <f>Z271*K271</f>
        <v>0</v>
      </c>
      <c r="AR271" s="16" t="s">
        <v>148</v>
      </c>
      <c r="AT271" s="16" t="s">
        <v>144</v>
      </c>
      <c r="AU271" s="16" t="s">
        <v>105</v>
      </c>
      <c r="AY271" s="16" t="s">
        <v>143</v>
      </c>
      <c r="BE271" s="104">
        <f>IF(U271="základní",N271,0)</f>
        <v>0</v>
      </c>
      <c r="BF271" s="104">
        <f>IF(U271="snížená",N271,0)</f>
        <v>0</v>
      </c>
      <c r="BG271" s="104">
        <f>IF(U271="zákl. přenesená",N271,0)</f>
        <v>0</v>
      </c>
      <c r="BH271" s="104">
        <f>IF(U271="sníž. přenesená",N271,0)</f>
        <v>0</v>
      </c>
      <c r="BI271" s="104">
        <f>IF(U271="nulová",N271,0)</f>
        <v>0</v>
      </c>
      <c r="BJ271" s="16" t="s">
        <v>22</v>
      </c>
      <c r="BK271" s="104">
        <f>ROUND(L271*K271,2)</f>
        <v>0</v>
      </c>
      <c r="BL271" s="16" t="s">
        <v>148</v>
      </c>
      <c r="BM271" s="16" t="s">
        <v>737</v>
      </c>
    </row>
    <row r="272" spans="2:51" s="10" customFormat="1" ht="22.5" customHeight="1">
      <c r="B272" s="170"/>
      <c r="C272" s="171"/>
      <c r="D272" s="171"/>
      <c r="E272" s="172" t="s">
        <v>3</v>
      </c>
      <c r="F272" s="274" t="s">
        <v>738</v>
      </c>
      <c r="G272" s="275"/>
      <c r="H272" s="275"/>
      <c r="I272" s="275"/>
      <c r="J272" s="171"/>
      <c r="K272" s="173">
        <v>143</v>
      </c>
      <c r="L272" s="171"/>
      <c r="M272" s="171"/>
      <c r="N272" s="171"/>
      <c r="O272" s="171"/>
      <c r="P272" s="171"/>
      <c r="Q272" s="171"/>
      <c r="R272" s="174"/>
      <c r="T272" s="175"/>
      <c r="U272" s="171"/>
      <c r="V272" s="171"/>
      <c r="W272" s="171"/>
      <c r="X272" s="171"/>
      <c r="Y272" s="171"/>
      <c r="Z272" s="171"/>
      <c r="AA272" s="176"/>
      <c r="AT272" s="177" t="s">
        <v>202</v>
      </c>
      <c r="AU272" s="177" t="s">
        <v>105</v>
      </c>
      <c r="AV272" s="10" t="s">
        <v>105</v>
      </c>
      <c r="AW272" s="10" t="s">
        <v>35</v>
      </c>
      <c r="AX272" s="10" t="s">
        <v>78</v>
      </c>
      <c r="AY272" s="177" t="s">
        <v>143</v>
      </c>
    </row>
    <row r="273" spans="2:51" s="10" customFormat="1" ht="22.5" customHeight="1">
      <c r="B273" s="170"/>
      <c r="C273" s="171"/>
      <c r="D273" s="171"/>
      <c r="E273" s="172" t="s">
        <v>3</v>
      </c>
      <c r="F273" s="278" t="s">
        <v>739</v>
      </c>
      <c r="G273" s="275"/>
      <c r="H273" s="275"/>
      <c r="I273" s="275"/>
      <c r="J273" s="171"/>
      <c r="K273" s="173">
        <v>65</v>
      </c>
      <c r="L273" s="171"/>
      <c r="M273" s="171"/>
      <c r="N273" s="171"/>
      <c r="O273" s="171"/>
      <c r="P273" s="171"/>
      <c r="Q273" s="171"/>
      <c r="R273" s="174"/>
      <c r="T273" s="175"/>
      <c r="U273" s="171"/>
      <c r="V273" s="171"/>
      <c r="W273" s="171"/>
      <c r="X273" s="171"/>
      <c r="Y273" s="171"/>
      <c r="Z273" s="171"/>
      <c r="AA273" s="176"/>
      <c r="AT273" s="177" t="s">
        <v>202</v>
      </c>
      <c r="AU273" s="177" t="s">
        <v>105</v>
      </c>
      <c r="AV273" s="10" t="s">
        <v>105</v>
      </c>
      <c r="AW273" s="10" t="s">
        <v>35</v>
      </c>
      <c r="AX273" s="10" t="s">
        <v>78</v>
      </c>
      <c r="AY273" s="177" t="s">
        <v>143</v>
      </c>
    </row>
    <row r="274" spans="2:51" s="12" customFormat="1" ht="22.5" customHeight="1">
      <c r="B274" s="186"/>
      <c r="C274" s="187"/>
      <c r="D274" s="187"/>
      <c r="E274" s="188" t="s">
        <v>3</v>
      </c>
      <c r="F274" s="279" t="s">
        <v>219</v>
      </c>
      <c r="G274" s="280"/>
      <c r="H274" s="280"/>
      <c r="I274" s="280"/>
      <c r="J274" s="187"/>
      <c r="K274" s="189">
        <v>208</v>
      </c>
      <c r="L274" s="187"/>
      <c r="M274" s="187"/>
      <c r="N274" s="187"/>
      <c r="O274" s="187"/>
      <c r="P274" s="187"/>
      <c r="Q274" s="187"/>
      <c r="R274" s="190"/>
      <c r="T274" s="191"/>
      <c r="U274" s="187"/>
      <c r="V274" s="187"/>
      <c r="W274" s="187"/>
      <c r="X274" s="187"/>
      <c r="Y274" s="187"/>
      <c r="Z274" s="187"/>
      <c r="AA274" s="192"/>
      <c r="AT274" s="193" t="s">
        <v>202</v>
      </c>
      <c r="AU274" s="193" t="s">
        <v>105</v>
      </c>
      <c r="AV274" s="12" t="s">
        <v>148</v>
      </c>
      <c r="AW274" s="12" t="s">
        <v>35</v>
      </c>
      <c r="AX274" s="12" t="s">
        <v>22</v>
      </c>
      <c r="AY274" s="193" t="s">
        <v>143</v>
      </c>
    </row>
    <row r="275" spans="2:65" s="1" customFormat="1" ht="31.5" customHeight="1">
      <c r="B275" s="129"/>
      <c r="C275" s="158" t="s">
        <v>483</v>
      </c>
      <c r="D275" s="158" t="s">
        <v>144</v>
      </c>
      <c r="E275" s="159" t="s">
        <v>740</v>
      </c>
      <c r="F275" s="259" t="s">
        <v>741</v>
      </c>
      <c r="G275" s="260"/>
      <c r="H275" s="260"/>
      <c r="I275" s="260"/>
      <c r="J275" s="160" t="s">
        <v>211</v>
      </c>
      <c r="K275" s="161">
        <v>48.75</v>
      </c>
      <c r="L275" s="261">
        <v>0</v>
      </c>
      <c r="M275" s="260"/>
      <c r="N275" s="262">
        <f>ROUND(L275*K275,2)</f>
        <v>0</v>
      </c>
      <c r="O275" s="260"/>
      <c r="P275" s="260"/>
      <c r="Q275" s="260"/>
      <c r="R275" s="131"/>
      <c r="T275" s="162" t="s">
        <v>3</v>
      </c>
      <c r="U275" s="42" t="s">
        <v>43</v>
      </c>
      <c r="V275" s="34"/>
      <c r="W275" s="163">
        <f>V275*K275</f>
        <v>0</v>
      </c>
      <c r="X275" s="163">
        <v>0</v>
      </c>
      <c r="Y275" s="163">
        <f>X275*K275</f>
        <v>0</v>
      </c>
      <c r="Z275" s="163">
        <v>0</v>
      </c>
      <c r="AA275" s="164">
        <f>Z275*K275</f>
        <v>0</v>
      </c>
      <c r="AR275" s="16" t="s">
        <v>148</v>
      </c>
      <c r="AT275" s="16" t="s">
        <v>144</v>
      </c>
      <c r="AU275" s="16" t="s">
        <v>105</v>
      </c>
      <c r="AY275" s="16" t="s">
        <v>143</v>
      </c>
      <c r="BE275" s="104">
        <f>IF(U275="základní",N275,0)</f>
        <v>0</v>
      </c>
      <c r="BF275" s="104">
        <f>IF(U275="snížená",N275,0)</f>
        <v>0</v>
      </c>
      <c r="BG275" s="104">
        <f>IF(U275="zákl. přenesená",N275,0)</f>
        <v>0</v>
      </c>
      <c r="BH275" s="104">
        <f>IF(U275="sníž. přenesená",N275,0)</f>
        <v>0</v>
      </c>
      <c r="BI275" s="104">
        <f>IF(U275="nulová",N275,0)</f>
        <v>0</v>
      </c>
      <c r="BJ275" s="16" t="s">
        <v>22</v>
      </c>
      <c r="BK275" s="104">
        <f>ROUND(L275*K275,2)</f>
        <v>0</v>
      </c>
      <c r="BL275" s="16" t="s">
        <v>148</v>
      </c>
      <c r="BM275" s="16" t="s">
        <v>742</v>
      </c>
    </row>
    <row r="276" spans="2:51" s="10" customFormat="1" ht="22.5" customHeight="1">
      <c r="B276" s="170"/>
      <c r="C276" s="171"/>
      <c r="D276" s="171"/>
      <c r="E276" s="172" t="s">
        <v>3</v>
      </c>
      <c r="F276" s="274" t="s">
        <v>743</v>
      </c>
      <c r="G276" s="275"/>
      <c r="H276" s="275"/>
      <c r="I276" s="275"/>
      <c r="J276" s="171"/>
      <c r="K276" s="173">
        <v>48.75</v>
      </c>
      <c r="L276" s="171"/>
      <c r="M276" s="171"/>
      <c r="N276" s="171"/>
      <c r="O276" s="171"/>
      <c r="P276" s="171"/>
      <c r="Q276" s="171"/>
      <c r="R276" s="174"/>
      <c r="T276" s="175"/>
      <c r="U276" s="171"/>
      <c r="V276" s="171"/>
      <c r="W276" s="171"/>
      <c r="X276" s="171"/>
      <c r="Y276" s="171"/>
      <c r="Z276" s="171"/>
      <c r="AA276" s="176"/>
      <c r="AT276" s="177" t="s">
        <v>202</v>
      </c>
      <c r="AU276" s="177" t="s">
        <v>105</v>
      </c>
      <c r="AV276" s="10" t="s">
        <v>105</v>
      </c>
      <c r="AW276" s="10" t="s">
        <v>35</v>
      </c>
      <c r="AX276" s="10" t="s">
        <v>22</v>
      </c>
      <c r="AY276" s="177" t="s">
        <v>143</v>
      </c>
    </row>
    <row r="277" spans="2:65" s="1" customFormat="1" ht="31.5" customHeight="1">
      <c r="B277" s="129"/>
      <c r="C277" s="158" t="s">
        <v>487</v>
      </c>
      <c r="D277" s="158" t="s">
        <v>144</v>
      </c>
      <c r="E277" s="159" t="s">
        <v>744</v>
      </c>
      <c r="F277" s="259" t="s">
        <v>745</v>
      </c>
      <c r="G277" s="260"/>
      <c r="H277" s="260"/>
      <c r="I277" s="260"/>
      <c r="J277" s="160" t="s">
        <v>211</v>
      </c>
      <c r="K277" s="161">
        <v>104</v>
      </c>
      <c r="L277" s="261">
        <v>0</v>
      </c>
      <c r="M277" s="260"/>
      <c r="N277" s="262">
        <f>ROUND(L277*K277,2)</f>
        <v>0</v>
      </c>
      <c r="O277" s="260"/>
      <c r="P277" s="260"/>
      <c r="Q277" s="260"/>
      <c r="R277" s="131"/>
      <c r="T277" s="162" t="s">
        <v>3</v>
      </c>
      <c r="U277" s="42" t="s">
        <v>43</v>
      </c>
      <c r="V277" s="34"/>
      <c r="W277" s="163">
        <f>V277*K277</f>
        <v>0</v>
      </c>
      <c r="X277" s="163">
        <v>0</v>
      </c>
      <c r="Y277" s="163">
        <f>X277*K277</f>
        <v>0</v>
      </c>
      <c r="Z277" s="163">
        <v>0</v>
      </c>
      <c r="AA277" s="164">
        <f>Z277*K277</f>
        <v>0</v>
      </c>
      <c r="AR277" s="16" t="s">
        <v>148</v>
      </c>
      <c r="AT277" s="16" t="s">
        <v>144</v>
      </c>
      <c r="AU277" s="16" t="s">
        <v>105</v>
      </c>
      <c r="AY277" s="16" t="s">
        <v>143</v>
      </c>
      <c r="BE277" s="104">
        <f>IF(U277="základní",N277,0)</f>
        <v>0</v>
      </c>
      <c r="BF277" s="104">
        <f>IF(U277="snížená",N277,0)</f>
        <v>0</v>
      </c>
      <c r="BG277" s="104">
        <f>IF(U277="zákl. přenesená",N277,0)</f>
        <v>0</v>
      </c>
      <c r="BH277" s="104">
        <f>IF(U277="sníž. přenesená",N277,0)</f>
        <v>0</v>
      </c>
      <c r="BI277" s="104">
        <f>IF(U277="nulová",N277,0)</f>
        <v>0</v>
      </c>
      <c r="BJ277" s="16" t="s">
        <v>22</v>
      </c>
      <c r="BK277" s="104">
        <f>ROUND(L277*K277,2)</f>
        <v>0</v>
      </c>
      <c r="BL277" s="16" t="s">
        <v>148</v>
      </c>
      <c r="BM277" s="16" t="s">
        <v>746</v>
      </c>
    </row>
    <row r="278" spans="2:51" s="10" customFormat="1" ht="22.5" customHeight="1">
      <c r="B278" s="170"/>
      <c r="C278" s="171"/>
      <c r="D278" s="171"/>
      <c r="E278" s="172" t="s">
        <v>3</v>
      </c>
      <c r="F278" s="274" t="s">
        <v>725</v>
      </c>
      <c r="G278" s="275"/>
      <c r="H278" s="275"/>
      <c r="I278" s="275"/>
      <c r="J278" s="171"/>
      <c r="K278" s="173">
        <v>71.5</v>
      </c>
      <c r="L278" s="171"/>
      <c r="M278" s="171"/>
      <c r="N278" s="171"/>
      <c r="O278" s="171"/>
      <c r="P278" s="171"/>
      <c r="Q278" s="171"/>
      <c r="R278" s="174"/>
      <c r="T278" s="175"/>
      <c r="U278" s="171"/>
      <c r="V278" s="171"/>
      <c r="W278" s="171"/>
      <c r="X278" s="171"/>
      <c r="Y278" s="171"/>
      <c r="Z278" s="171"/>
      <c r="AA278" s="176"/>
      <c r="AT278" s="177" t="s">
        <v>202</v>
      </c>
      <c r="AU278" s="177" t="s">
        <v>105</v>
      </c>
      <c r="AV278" s="10" t="s">
        <v>105</v>
      </c>
      <c r="AW278" s="10" t="s">
        <v>35</v>
      </c>
      <c r="AX278" s="10" t="s">
        <v>78</v>
      </c>
      <c r="AY278" s="177" t="s">
        <v>143</v>
      </c>
    </row>
    <row r="279" spans="2:51" s="10" customFormat="1" ht="22.5" customHeight="1">
      <c r="B279" s="170"/>
      <c r="C279" s="171"/>
      <c r="D279" s="171"/>
      <c r="E279" s="172" t="s">
        <v>3</v>
      </c>
      <c r="F279" s="278" t="s">
        <v>747</v>
      </c>
      <c r="G279" s="275"/>
      <c r="H279" s="275"/>
      <c r="I279" s="275"/>
      <c r="J279" s="171"/>
      <c r="K279" s="173">
        <v>32.5</v>
      </c>
      <c r="L279" s="171"/>
      <c r="M279" s="171"/>
      <c r="N279" s="171"/>
      <c r="O279" s="171"/>
      <c r="P279" s="171"/>
      <c r="Q279" s="171"/>
      <c r="R279" s="174"/>
      <c r="T279" s="175"/>
      <c r="U279" s="171"/>
      <c r="V279" s="171"/>
      <c r="W279" s="171"/>
      <c r="X279" s="171"/>
      <c r="Y279" s="171"/>
      <c r="Z279" s="171"/>
      <c r="AA279" s="176"/>
      <c r="AT279" s="177" t="s">
        <v>202</v>
      </c>
      <c r="AU279" s="177" t="s">
        <v>105</v>
      </c>
      <c r="AV279" s="10" t="s">
        <v>105</v>
      </c>
      <c r="AW279" s="10" t="s">
        <v>35</v>
      </c>
      <c r="AX279" s="10" t="s">
        <v>78</v>
      </c>
      <c r="AY279" s="177" t="s">
        <v>143</v>
      </c>
    </row>
    <row r="280" spans="2:51" s="12" customFormat="1" ht="22.5" customHeight="1">
      <c r="B280" s="186"/>
      <c r="C280" s="187"/>
      <c r="D280" s="187"/>
      <c r="E280" s="188" t="s">
        <v>3</v>
      </c>
      <c r="F280" s="279" t="s">
        <v>219</v>
      </c>
      <c r="G280" s="280"/>
      <c r="H280" s="280"/>
      <c r="I280" s="280"/>
      <c r="J280" s="187"/>
      <c r="K280" s="189">
        <v>104</v>
      </c>
      <c r="L280" s="187"/>
      <c r="M280" s="187"/>
      <c r="N280" s="187"/>
      <c r="O280" s="187"/>
      <c r="P280" s="187"/>
      <c r="Q280" s="187"/>
      <c r="R280" s="190"/>
      <c r="T280" s="191"/>
      <c r="U280" s="187"/>
      <c r="V280" s="187"/>
      <c r="W280" s="187"/>
      <c r="X280" s="187"/>
      <c r="Y280" s="187"/>
      <c r="Z280" s="187"/>
      <c r="AA280" s="192"/>
      <c r="AT280" s="193" t="s">
        <v>202</v>
      </c>
      <c r="AU280" s="193" t="s">
        <v>105</v>
      </c>
      <c r="AV280" s="12" t="s">
        <v>148</v>
      </c>
      <c r="AW280" s="12" t="s">
        <v>35</v>
      </c>
      <c r="AX280" s="12" t="s">
        <v>22</v>
      </c>
      <c r="AY280" s="193" t="s">
        <v>143</v>
      </c>
    </row>
    <row r="281" spans="2:65" s="1" customFormat="1" ht="31.5" customHeight="1">
      <c r="B281" s="129"/>
      <c r="C281" s="158" t="s">
        <v>491</v>
      </c>
      <c r="D281" s="158" t="s">
        <v>144</v>
      </c>
      <c r="E281" s="159" t="s">
        <v>748</v>
      </c>
      <c r="F281" s="259" t="s">
        <v>749</v>
      </c>
      <c r="G281" s="260"/>
      <c r="H281" s="260"/>
      <c r="I281" s="260"/>
      <c r="J281" s="160" t="s">
        <v>211</v>
      </c>
      <c r="K281" s="161">
        <v>32.5</v>
      </c>
      <c r="L281" s="261">
        <v>0</v>
      </c>
      <c r="M281" s="260"/>
      <c r="N281" s="262">
        <f>ROUND(L281*K281,2)</f>
        <v>0</v>
      </c>
      <c r="O281" s="260"/>
      <c r="P281" s="260"/>
      <c r="Q281" s="260"/>
      <c r="R281" s="131"/>
      <c r="T281" s="162" t="s">
        <v>3</v>
      </c>
      <c r="U281" s="42" t="s">
        <v>43</v>
      </c>
      <c r="V281" s="34"/>
      <c r="W281" s="163">
        <f>V281*K281</f>
        <v>0</v>
      </c>
      <c r="X281" s="163">
        <v>0</v>
      </c>
      <c r="Y281" s="163">
        <f>X281*K281</f>
        <v>0</v>
      </c>
      <c r="Z281" s="163">
        <v>0</v>
      </c>
      <c r="AA281" s="164">
        <f>Z281*K281</f>
        <v>0</v>
      </c>
      <c r="AR281" s="16" t="s">
        <v>148</v>
      </c>
      <c r="AT281" s="16" t="s">
        <v>144</v>
      </c>
      <c r="AU281" s="16" t="s">
        <v>105</v>
      </c>
      <c r="AY281" s="16" t="s">
        <v>143</v>
      </c>
      <c r="BE281" s="104">
        <f>IF(U281="základní",N281,0)</f>
        <v>0</v>
      </c>
      <c r="BF281" s="104">
        <f>IF(U281="snížená",N281,0)</f>
        <v>0</v>
      </c>
      <c r="BG281" s="104">
        <f>IF(U281="zákl. přenesená",N281,0)</f>
        <v>0</v>
      </c>
      <c r="BH281" s="104">
        <f>IF(U281="sníž. přenesená",N281,0)</f>
        <v>0</v>
      </c>
      <c r="BI281" s="104">
        <f>IF(U281="nulová",N281,0)</f>
        <v>0</v>
      </c>
      <c r="BJ281" s="16" t="s">
        <v>22</v>
      </c>
      <c r="BK281" s="104">
        <f>ROUND(L281*K281,2)</f>
        <v>0</v>
      </c>
      <c r="BL281" s="16" t="s">
        <v>148</v>
      </c>
      <c r="BM281" s="16" t="s">
        <v>750</v>
      </c>
    </row>
    <row r="282" spans="2:51" s="10" customFormat="1" ht="22.5" customHeight="1">
      <c r="B282" s="170"/>
      <c r="C282" s="171"/>
      <c r="D282" s="171"/>
      <c r="E282" s="172" t="s">
        <v>3</v>
      </c>
      <c r="F282" s="274" t="s">
        <v>747</v>
      </c>
      <c r="G282" s="275"/>
      <c r="H282" s="275"/>
      <c r="I282" s="275"/>
      <c r="J282" s="171"/>
      <c r="K282" s="173">
        <v>32.5</v>
      </c>
      <c r="L282" s="171"/>
      <c r="M282" s="171"/>
      <c r="N282" s="171"/>
      <c r="O282" s="171"/>
      <c r="P282" s="171"/>
      <c r="Q282" s="171"/>
      <c r="R282" s="174"/>
      <c r="T282" s="175"/>
      <c r="U282" s="171"/>
      <c r="V282" s="171"/>
      <c r="W282" s="171"/>
      <c r="X282" s="171"/>
      <c r="Y282" s="171"/>
      <c r="Z282" s="171"/>
      <c r="AA282" s="176"/>
      <c r="AT282" s="177" t="s">
        <v>202</v>
      </c>
      <c r="AU282" s="177" t="s">
        <v>105</v>
      </c>
      <c r="AV282" s="10" t="s">
        <v>105</v>
      </c>
      <c r="AW282" s="10" t="s">
        <v>35</v>
      </c>
      <c r="AX282" s="10" t="s">
        <v>22</v>
      </c>
      <c r="AY282" s="177" t="s">
        <v>143</v>
      </c>
    </row>
    <row r="283" spans="2:65" s="1" customFormat="1" ht="31.5" customHeight="1">
      <c r="B283" s="129"/>
      <c r="C283" s="158" t="s">
        <v>495</v>
      </c>
      <c r="D283" s="158" t="s">
        <v>144</v>
      </c>
      <c r="E283" s="159" t="s">
        <v>751</v>
      </c>
      <c r="F283" s="259" t="s">
        <v>752</v>
      </c>
      <c r="G283" s="260"/>
      <c r="H283" s="260"/>
      <c r="I283" s="260"/>
      <c r="J283" s="160" t="s">
        <v>211</v>
      </c>
      <c r="K283" s="161">
        <v>71.5</v>
      </c>
      <c r="L283" s="261">
        <v>0</v>
      </c>
      <c r="M283" s="260"/>
      <c r="N283" s="262">
        <f>ROUND(L283*K283,2)</f>
        <v>0</v>
      </c>
      <c r="O283" s="260"/>
      <c r="P283" s="260"/>
      <c r="Q283" s="260"/>
      <c r="R283" s="131"/>
      <c r="T283" s="162" t="s">
        <v>3</v>
      </c>
      <c r="U283" s="42" t="s">
        <v>43</v>
      </c>
      <c r="V283" s="34"/>
      <c r="W283" s="163">
        <f>V283*K283</f>
        <v>0</v>
      </c>
      <c r="X283" s="163">
        <v>0</v>
      </c>
      <c r="Y283" s="163">
        <f>X283*K283</f>
        <v>0</v>
      </c>
      <c r="Z283" s="163">
        <v>0</v>
      </c>
      <c r="AA283" s="164">
        <f>Z283*K283</f>
        <v>0</v>
      </c>
      <c r="AR283" s="16" t="s">
        <v>148</v>
      </c>
      <c r="AT283" s="16" t="s">
        <v>144</v>
      </c>
      <c r="AU283" s="16" t="s">
        <v>105</v>
      </c>
      <c r="AY283" s="16" t="s">
        <v>143</v>
      </c>
      <c r="BE283" s="104">
        <f>IF(U283="základní",N283,0)</f>
        <v>0</v>
      </c>
      <c r="BF283" s="104">
        <f>IF(U283="snížená",N283,0)</f>
        <v>0</v>
      </c>
      <c r="BG283" s="104">
        <f>IF(U283="zákl. přenesená",N283,0)</f>
        <v>0</v>
      </c>
      <c r="BH283" s="104">
        <f>IF(U283="sníž. přenesená",N283,0)</f>
        <v>0</v>
      </c>
      <c r="BI283" s="104">
        <f>IF(U283="nulová",N283,0)</f>
        <v>0</v>
      </c>
      <c r="BJ283" s="16" t="s">
        <v>22</v>
      </c>
      <c r="BK283" s="104">
        <f>ROUND(L283*K283,2)</f>
        <v>0</v>
      </c>
      <c r="BL283" s="16" t="s">
        <v>148</v>
      </c>
      <c r="BM283" s="16" t="s">
        <v>753</v>
      </c>
    </row>
    <row r="284" spans="2:51" s="10" customFormat="1" ht="22.5" customHeight="1">
      <c r="B284" s="170"/>
      <c r="C284" s="171"/>
      <c r="D284" s="171"/>
      <c r="E284" s="172" t="s">
        <v>3</v>
      </c>
      <c r="F284" s="274" t="s">
        <v>725</v>
      </c>
      <c r="G284" s="275"/>
      <c r="H284" s="275"/>
      <c r="I284" s="275"/>
      <c r="J284" s="171"/>
      <c r="K284" s="173">
        <v>71.5</v>
      </c>
      <c r="L284" s="171"/>
      <c r="M284" s="171"/>
      <c r="N284" s="171"/>
      <c r="O284" s="171"/>
      <c r="P284" s="171"/>
      <c r="Q284" s="171"/>
      <c r="R284" s="174"/>
      <c r="T284" s="175"/>
      <c r="U284" s="171"/>
      <c r="V284" s="171"/>
      <c r="W284" s="171"/>
      <c r="X284" s="171"/>
      <c r="Y284" s="171"/>
      <c r="Z284" s="171"/>
      <c r="AA284" s="176"/>
      <c r="AT284" s="177" t="s">
        <v>202</v>
      </c>
      <c r="AU284" s="177" t="s">
        <v>105</v>
      </c>
      <c r="AV284" s="10" t="s">
        <v>105</v>
      </c>
      <c r="AW284" s="10" t="s">
        <v>35</v>
      </c>
      <c r="AX284" s="10" t="s">
        <v>22</v>
      </c>
      <c r="AY284" s="177" t="s">
        <v>143</v>
      </c>
    </row>
    <row r="285" spans="2:63" s="9" customFormat="1" ht="29.85" customHeight="1">
      <c r="B285" s="147"/>
      <c r="C285" s="148"/>
      <c r="D285" s="157" t="s">
        <v>530</v>
      </c>
      <c r="E285" s="157"/>
      <c r="F285" s="157"/>
      <c r="G285" s="157"/>
      <c r="H285" s="157"/>
      <c r="I285" s="157"/>
      <c r="J285" s="157"/>
      <c r="K285" s="157"/>
      <c r="L285" s="157"/>
      <c r="M285" s="157"/>
      <c r="N285" s="270">
        <f>BK285</f>
        <v>0</v>
      </c>
      <c r="O285" s="271"/>
      <c r="P285" s="271"/>
      <c r="Q285" s="271"/>
      <c r="R285" s="150"/>
      <c r="T285" s="151"/>
      <c r="U285" s="148"/>
      <c r="V285" s="148"/>
      <c r="W285" s="152">
        <f>SUM(W286:W287)</f>
        <v>0</v>
      </c>
      <c r="X285" s="148"/>
      <c r="Y285" s="152">
        <f>SUM(Y286:Y287)</f>
        <v>0.028755999999999997</v>
      </c>
      <c r="Z285" s="148"/>
      <c r="AA285" s="153">
        <f>SUM(AA286:AA287)</f>
        <v>0</v>
      </c>
      <c r="AR285" s="154" t="s">
        <v>22</v>
      </c>
      <c r="AT285" s="155" t="s">
        <v>77</v>
      </c>
      <c r="AU285" s="155" t="s">
        <v>22</v>
      </c>
      <c r="AY285" s="154" t="s">
        <v>143</v>
      </c>
      <c r="BK285" s="156">
        <f>SUM(BK286:BK287)</f>
        <v>0</v>
      </c>
    </row>
    <row r="286" spans="2:65" s="1" customFormat="1" ht="31.5" customHeight="1">
      <c r="B286" s="129"/>
      <c r="C286" s="158" t="s">
        <v>507</v>
      </c>
      <c r="D286" s="158" t="s">
        <v>144</v>
      </c>
      <c r="E286" s="159" t="s">
        <v>754</v>
      </c>
      <c r="F286" s="259" t="s">
        <v>755</v>
      </c>
      <c r="G286" s="260"/>
      <c r="H286" s="260"/>
      <c r="I286" s="260"/>
      <c r="J286" s="160" t="s">
        <v>211</v>
      </c>
      <c r="K286" s="161">
        <v>55.3</v>
      </c>
      <c r="L286" s="261">
        <v>0</v>
      </c>
      <c r="M286" s="260"/>
      <c r="N286" s="262">
        <f>ROUND(L286*K286,2)</f>
        <v>0</v>
      </c>
      <c r="O286" s="260"/>
      <c r="P286" s="260"/>
      <c r="Q286" s="260"/>
      <c r="R286" s="131"/>
      <c r="T286" s="162" t="s">
        <v>3</v>
      </c>
      <c r="U286" s="42" t="s">
        <v>43</v>
      </c>
      <c r="V286" s="34"/>
      <c r="W286" s="163">
        <f>V286*K286</f>
        <v>0</v>
      </c>
      <c r="X286" s="163">
        <v>0.00052</v>
      </c>
      <c r="Y286" s="163">
        <f>X286*K286</f>
        <v>0.028755999999999997</v>
      </c>
      <c r="Z286" s="163">
        <v>0</v>
      </c>
      <c r="AA286" s="164">
        <f>Z286*K286</f>
        <v>0</v>
      </c>
      <c r="AR286" s="16" t="s">
        <v>148</v>
      </c>
      <c r="AT286" s="16" t="s">
        <v>144</v>
      </c>
      <c r="AU286" s="16" t="s">
        <v>105</v>
      </c>
      <c r="AY286" s="16" t="s">
        <v>143</v>
      </c>
      <c r="BE286" s="104">
        <f>IF(U286="základní",N286,0)</f>
        <v>0</v>
      </c>
      <c r="BF286" s="104">
        <f>IF(U286="snížená",N286,0)</f>
        <v>0</v>
      </c>
      <c r="BG286" s="104">
        <f>IF(U286="zákl. přenesená",N286,0)</f>
        <v>0</v>
      </c>
      <c r="BH286" s="104">
        <f>IF(U286="sníž. přenesená",N286,0)</f>
        <v>0</v>
      </c>
      <c r="BI286" s="104">
        <f>IF(U286="nulová",N286,0)</f>
        <v>0</v>
      </c>
      <c r="BJ286" s="16" t="s">
        <v>22</v>
      </c>
      <c r="BK286" s="104">
        <f>ROUND(L286*K286,2)</f>
        <v>0</v>
      </c>
      <c r="BL286" s="16" t="s">
        <v>148</v>
      </c>
      <c r="BM286" s="16" t="s">
        <v>756</v>
      </c>
    </row>
    <row r="287" spans="2:51" s="10" customFormat="1" ht="22.5" customHeight="1">
      <c r="B287" s="170"/>
      <c r="C287" s="171"/>
      <c r="D287" s="171"/>
      <c r="E287" s="172" t="s">
        <v>3</v>
      </c>
      <c r="F287" s="274" t="s">
        <v>757</v>
      </c>
      <c r="G287" s="275"/>
      <c r="H287" s="275"/>
      <c r="I287" s="275"/>
      <c r="J287" s="171"/>
      <c r="K287" s="173">
        <v>55.3</v>
      </c>
      <c r="L287" s="171"/>
      <c r="M287" s="171"/>
      <c r="N287" s="171"/>
      <c r="O287" s="171"/>
      <c r="P287" s="171"/>
      <c r="Q287" s="171"/>
      <c r="R287" s="174"/>
      <c r="T287" s="175"/>
      <c r="U287" s="171"/>
      <c r="V287" s="171"/>
      <c r="W287" s="171"/>
      <c r="X287" s="171"/>
      <c r="Y287" s="171"/>
      <c r="Z287" s="171"/>
      <c r="AA287" s="176"/>
      <c r="AT287" s="177" t="s">
        <v>202</v>
      </c>
      <c r="AU287" s="177" t="s">
        <v>105</v>
      </c>
      <c r="AV287" s="10" t="s">
        <v>105</v>
      </c>
      <c r="AW287" s="10" t="s">
        <v>35</v>
      </c>
      <c r="AX287" s="10" t="s">
        <v>22</v>
      </c>
      <c r="AY287" s="177" t="s">
        <v>143</v>
      </c>
    </row>
    <row r="288" spans="2:63" s="9" customFormat="1" ht="29.85" customHeight="1">
      <c r="B288" s="147"/>
      <c r="C288" s="148"/>
      <c r="D288" s="157" t="s">
        <v>188</v>
      </c>
      <c r="E288" s="157"/>
      <c r="F288" s="157"/>
      <c r="G288" s="157"/>
      <c r="H288" s="157"/>
      <c r="I288" s="157"/>
      <c r="J288" s="157"/>
      <c r="K288" s="157"/>
      <c r="L288" s="157"/>
      <c r="M288" s="157"/>
      <c r="N288" s="270">
        <f>BK288</f>
        <v>0</v>
      </c>
      <c r="O288" s="271"/>
      <c r="P288" s="271"/>
      <c r="Q288" s="271"/>
      <c r="R288" s="150"/>
      <c r="T288" s="151"/>
      <c r="U288" s="148"/>
      <c r="V288" s="148"/>
      <c r="W288" s="152">
        <f>SUM(W289:W298)</f>
        <v>0</v>
      </c>
      <c r="X288" s="148"/>
      <c r="Y288" s="152">
        <f>SUM(Y289:Y298)</f>
        <v>1.4275799999999998</v>
      </c>
      <c r="Z288" s="148"/>
      <c r="AA288" s="153">
        <f>SUM(AA289:AA298)</f>
        <v>0</v>
      </c>
      <c r="AR288" s="154" t="s">
        <v>22</v>
      </c>
      <c r="AT288" s="155" t="s">
        <v>77</v>
      </c>
      <c r="AU288" s="155" t="s">
        <v>22</v>
      </c>
      <c r="AY288" s="154" t="s">
        <v>143</v>
      </c>
      <c r="BK288" s="156">
        <f>SUM(BK289:BK298)</f>
        <v>0</v>
      </c>
    </row>
    <row r="289" spans="2:65" s="1" customFormat="1" ht="31.5" customHeight="1">
      <c r="B289" s="129"/>
      <c r="C289" s="158" t="s">
        <v>512</v>
      </c>
      <c r="D289" s="158" t="s">
        <v>144</v>
      </c>
      <c r="E289" s="159" t="s">
        <v>758</v>
      </c>
      <c r="F289" s="259" t="s">
        <v>759</v>
      </c>
      <c r="G289" s="260"/>
      <c r="H289" s="260"/>
      <c r="I289" s="260"/>
      <c r="J289" s="160" t="s">
        <v>239</v>
      </c>
      <c r="K289" s="161">
        <v>10.5</v>
      </c>
      <c r="L289" s="261">
        <v>0</v>
      </c>
      <c r="M289" s="260"/>
      <c r="N289" s="262">
        <f>ROUND(L289*K289,2)</f>
        <v>0</v>
      </c>
      <c r="O289" s="260"/>
      <c r="P289" s="260"/>
      <c r="Q289" s="260"/>
      <c r="R289" s="131"/>
      <c r="T289" s="162" t="s">
        <v>3</v>
      </c>
      <c r="U289" s="42" t="s">
        <v>43</v>
      </c>
      <c r="V289" s="34"/>
      <c r="W289" s="163">
        <f>V289*K289</f>
        <v>0</v>
      </c>
      <c r="X289" s="163">
        <v>0.00084</v>
      </c>
      <c r="Y289" s="163">
        <f>X289*K289</f>
        <v>0.00882</v>
      </c>
      <c r="Z289" s="163">
        <v>0</v>
      </c>
      <c r="AA289" s="164">
        <f>Z289*K289</f>
        <v>0</v>
      </c>
      <c r="AR289" s="16" t="s">
        <v>148</v>
      </c>
      <c r="AT289" s="16" t="s">
        <v>144</v>
      </c>
      <c r="AU289" s="16" t="s">
        <v>105</v>
      </c>
      <c r="AY289" s="16" t="s">
        <v>143</v>
      </c>
      <c r="BE289" s="104">
        <f>IF(U289="základní",N289,0)</f>
        <v>0</v>
      </c>
      <c r="BF289" s="104">
        <f>IF(U289="snížená",N289,0)</f>
        <v>0</v>
      </c>
      <c r="BG289" s="104">
        <f>IF(U289="zákl. přenesená",N289,0)</f>
        <v>0</v>
      </c>
      <c r="BH289" s="104">
        <f>IF(U289="sníž. přenesená",N289,0)</f>
        <v>0</v>
      </c>
      <c r="BI289" s="104">
        <f>IF(U289="nulová",N289,0)</f>
        <v>0</v>
      </c>
      <c r="BJ289" s="16" t="s">
        <v>22</v>
      </c>
      <c r="BK289" s="104">
        <f>ROUND(L289*K289,2)</f>
        <v>0</v>
      </c>
      <c r="BL289" s="16" t="s">
        <v>148</v>
      </c>
      <c r="BM289" s="16" t="s">
        <v>760</v>
      </c>
    </row>
    <row r="290" spans="2:47" s="1" customFormat="1" ht="22.5" customHeight="1">
      <c r="B290" s="33"/>
      <c r="C290" s="34"/>
      <c r="D290" s="34"/>
      <c r="E290" s="34"/>
      <c r="F290" s="263" t="s">
        <v>761</v>
      </c>
      <c r="G290" s="219"/>
      <c r="H290" s="219"/>
      <c r="I290" s="219"/>
      <c r="J290" s="34"/>
      <c r="K290" s="34"/>
      <c r="L290" s="34"/>
      <c r="M290" s="34"/>
      <c r="N290" s="34"/>
      <c r="O290" s="34"/>
      <c r="P290" s="34"/>
      <c r="Q290" s="34"/>
      <c r="R290" s="35"/>
      <c r="T290" s="72"/>
      <c r="U290" s="34"/>
      <c r="V290" s="34"/>
      <c r="W290" s="34"/>
      <c r="X290" s="34"/>
      <c r="Y290" s="34"/>
      <c r="Z290" s="34"/>
      <c r="AA290" s="73"/>
      <c r="AT290" s="16" t="s">
        <v>174</v>
      </c>
      <c r="AU290" s="16" t="s">
        <v>105</v>
      </c>
    </row>
    <row r="291" spans="2:65" s="1" customFormat="1" ht="22.5" customHeight="1">
      <c r="B291" s="129"/>
      <c r="C291" s="194" t="s">
        <v>516</v>
      </c>
      <c r="D291" s="194" t="s">
        <v>298</v>
      </c>
      <c r="E291" s="195" t="s">
        <v>762</v>
      </c>
      <c r="F291" s="281" t="s">
        <v>763</v>
      </c>
      <c r="G291" s="282"/>
      <c r="H291" s="282"/>
      <c r="I291" s="282"/>
      <c r="J291" s="196" t="s">
        <v>163</v>
      </c>
      <c r="K291" s="197">
        <v>6</v>
      </c>
      <c r="L291" s="283">
        <v>0</v>
      </c>
      <c r="M291" s="282"/>
      <c r="N291" s="284">
        <f>ROUND(L291*K291,2)</f>
        <v>0</v>
      </c>
      <c r="O291" s="260"/>
      <c r="P291" s="260"/>
      <c r="Q291" s="260"/>
      <c r="R291" s="131"/>
      <c r="T291" s="162" t="s">
        <v>3</v>
      </c>
      <c r="U291" s="42" t="s">
        <v>43</v>
      </c>
      <c r="V291" s="34"/>
      <c r="W291" s="163">
        <f>V291*K291</f>
        <v>0</v>
      </c>
      <c r="X291" s="163">
        <v>0.04648</v>
      </c>
      <c r="Y291" s="163">
        <f>X291*K291</f>
        <v>0.27888</v>
      </c>
      <c r="Z291" s="163">
        <v>0</v>
      </c>
      <c r="AA291" s="164">
        <f>Z291*K291</f>
        <v>0</v>
      </c>
      <c r="AR291" s="16" t="s">
        <v>164</v>
      </c>
      <c r="AT291" s="16" t="s">
        <v>298</v>
      </c>
      <c r="AU291" s="16" t="s">
        <v>105</v>
      </c>
      <c r="AY291" s="16" t="s">
        <v>143</v>
      </c>
      <c r="BE291" s="104">
        <f>IF(U291="základní",N291,0)</f>
        <v>0</v>
      </c>
      <c r="BF291" s="104">
        <f>IF(U291="snížená",N291,0)</f>
        <v>0</v>
      </c>
      <c r="BG291" s="104">
        <f>IF(U291="zákl. přenesená",N291,0)</f>
        <v>0</v>
      </c>
      <c r="BH291" s="104">
        <f>IF(U291="sníž. přenesená",N291,0)</f>
        <v>0</v>
      </c>
      <c r="BI291" s="104">
        <f>IF(U291="nulová",N291,0)</f>
        <v>0</v>
      </c>
      <c r="BJ291" s="16" t="s">
        <v>22</v>
      </c>
      <c r="BK291" s="104">
        <f>ROUND(L291*K291,2)</f>
        <v>0</v>
      </c>
      <c r="BL291" s="16" t="s">
        <v>148</v>
      </c>
      <c r="BM291" s="16" t="s">
        <v>764</v>
      </c>
    </row>
    <row r="292" spans="2:65" s="1" customFormat="1" ht="44.25" customHeight="1">
      <c r="B292" s="129"/>
      <c r="C292" s="158" t="s">
        <v>520</v>
      </c>
      <c r="D292" s="158" t="s">
        <v>144</v>
      </c>
      <c r="E292" s="159" t="s">
        <v>765</v>
      </c>
      <c r="F292" s="259" t="s">
        <v>766</v>
      </c>
      <c r="G292" s="260"/>
      <c r="H292" s="260"/>
      <c r="I292" s="260"/>
      <c r="J292" s="160" t="s">
        <v>239</v>
      </c>
      <c r="K292" s="161">
        <v>7</v>
      </c>
      <c r="L292" s="261">
        <v>0</v>
      </c>
      <c r="M292" s="260"/>
      <c r="N292" s="262">
        <f>ROUND(L292*K292,2)</f>
        <v>0</v>
      </c>
      <c r="O292" s="260"/>
      <c r="P292" s="260"/>
      <c r="Q292" s="260"/>
      <c r="R292" s="131"/>
      <c r="T292" s="162" t="s">
        <v>3</v>
      </c>
      <c r="U292" s="42" t="s">
        <v>43</v>
      </c>
      <c r="V292" s="34"/>
      <c r="W292" s="163">
        <f>V292*K292</f>
        <v>0</v>
      </c>
      <c r="X292" s="163">
        <v>0.07055</v>
      </c>
      <c r="Y292" s="163">
        <f>X292*K292</f>
        <v>0.49385</v>
      </c>
      <c r="Z292" s="163">
        <v>0</v>
      </c>
      <c r="AA292" s="164">
        <f>Z292*K292</f>
        <v>0</v>
      </c>
      <c r="AR292" s="16" t="s">
        <v>148</v>
      </c>
      <c r="AT292" s="16" t="s">
        <v>144</v>
      </c>
      <c r="AU292" s="16" t="s">
        <v>105</v>
      </c>
      <c r="AY292" s="16" t="s">
        <v>143</v>
      </c>
      <c r="BE292" s="104">
        <f>IF(U292="základní",N292,0)</f>
        <v>0</v>
      </c>
      <c r="BF292" s="104">
        <f>IF(U292="snížená",N292,0)</f>
        <v>0</v>
      </c>
      <c r="BG292" s="104">
        <f>IF(U292="zákl. přenesená",N292,0)</f>
        <v>0</v>
      </c>
      <c r="BH292" s="104">
        <f>IF(U292="sníž. přenesená",N292,0)</f>
        <v>0</v>
      </c>
      <c r="BI292" s="104">
        <f>IF(U292="nulová",N292,0)</f>
        <v>0</v>
      </c>
      <c r="BJ292" s="16" t="s">
        <v>22</v>
      </c>
      <c r="BK292" s="104">
        <f>ROUND(L292*K292,2)</f>
        <v>0</v>
      </c>
      <c r="BL292" s="16" t="s">
        <v>148</v>
      </c>
      <c r="BM292" s="16" t="s">
        <v>767</v>
      </c>
    </row>
    <row r="293" spans="2:47" s="1" customFormat="1" ht="22.5" customHeight="1">
      <c r="B293" s="33"/>
      <c r="C293" s="34"/>
      <c r="D293" s="34"/>
      <c r="E293" s="34"/>
      <c r="F293" s="263" t="s">
        <v>761</v>
      </c>
      <c r="G293" s="219"/>
      <c r="H293" s="219"/>
      <c r="I293" s="219"/>
      <c r="J293" s="34"/>
      <c r="K293" s="34"/>
      <c r="L293" s="34"/>
      <c r="M293" s="34"/>
      <c r="N293" s="34"/>
      <c r="O293" s="34"/>
      <c r="P293" s="34"/>
      <c r="Q293" s="34"/>
      <c r="R293" s="35"/>
      <c r="T293" s="72"/>
      <c r="U293" s="34"/>
      <c r="V293" s="34"/>
      <c r="W293" s="34"/>
      <c r="X293" s="34"/>
      <c r="Y293" s="34"/>
      <c r="Z293" s="34"/>
      <c r="AA293" s="73"/>
      <c r="AT293" s="16" t="s">
        <v>174</v>
      </c>
      <c r="AU293" s="16" t="s">
        <v>105</v>
      </c>
    </row>
    <row r="294" spans="2:65" s="1" customFormat="1" ht="31.5" customHeight="1">
      <c r="B294" s="129"/>
      <c r="C294" s="158" t="s">
        <v>768</v>
      </c>
      <c r="D294" s="158" t="s">
        <v>144</v>
      </c>
      <c r="E294" s="159" t="s">
        <v>769</v>
      </c>
      <c r="F294" s="259" t="s">
        <v>770</v>
      </c>
      <c r="G294" s="260"/>
      <c r="H294" s="260"/>
      <c r="I294" s="260"/>
      <c r="J294" s="160" t="s">
        <v>239</v>
      </c>
      <c r="K294" s="161">
        <v>10.5</v>
      </c>
      <c r="L294" s="261">
        <v>0</v>
      </c>
      <c r="M294" s="260"/>
      <c r="N294" s="262">
        <f>ROUND(L294*K294,2)</f>
        <v>0</v>
      </c>
      <c r="O294" s="260"/>
      <c r="P294" s="260"/>
      <c r="Q294" s="260"/>
      <c r="R294" s="131"/>
      <c r="T294" s="162" t="s">
        <v>3</v>
      </c>
      <c r="U294" s="42" t="s">
        <v>43</v>
      </c>
      <c r="V294" s="34"/>
      <c r="W294" s="163">
        <f>V294*K294</f>
        <v>0</v>
      </c>
      <c r="X294" s="163">
        <v>0.0447</v>
      </c>
      <c r="Y294" s="163">
        <f>X294*K294</f>
        <v>0.46935</v>
      </c>
      <c r="Z294" s="163">
        <v>0</v>
      </c>
      <c r="AA294" s="164">
        <f>Z294*K294</f>
        <v>0</v>
      </c>
      <c r="AR294" s="16" t="s">
        <v>148</v>
      </c>
      <c r="AT294" s="16" t="s">
        <v>144</v>
      </c>
      <c r="AU294" s="16" t="s">
        <v>105</v>
      </c>
      <c r="AY294" s="16" t="s">
        <v>143</v>
      </c>
      <c r="BE294" s="104">
        <f>IF(U294="základní",N294,0)</f>
        <v>0</v>
      </c>
      <c r="BF294" s="104">
        <f>IF(U294="snížená",N294,0)</f>
        <v>0</v>
      </c>
      <c r="BG294" s="104">
        <f>IF(U294="zákl. přenesená",N294,0)</f>
        <v>0</v>
      </c>
      <c r="BH294" s="104">
        <f>IF(U294="sníž. přenesená",N294,0)</f>
        <v>0</v>
      </c>
      <c r="BI294" s="104">
        <f>IF(U294="nulová",N294,0)</f>
        <v>0</v>
      </c>
      <c r="BJ294" s="16" t="s">
        <v>22</v>
      </c>
      <c r="BK294" s="104">
        <f>ROUND(L294*K294,2)</f>
        <v>0</v>
      </c>
      <c r="BL294" s="16" t="s">
        <v>148</v>
      </c>
      <c r="BM294" s="16" t="s">
        <v>771</v>
      </c>
    </row>
    <row r="295" spans="2:47" s="1" customFormat="1" ht="22.5" customHeight="1">
      <c r="B295" s="33"/>
      <c r="C295" s="34"/>
      <c r="D295" s="34"/>
      <c r="E295" s="34"/>
      <c r="F295" s="263" t="s">
        <v>761</v>
      </c>
      <c r="G295" s="219"/>
      <c r="H295" s="219"/>
      <c r="I295" s="219"/>
      <c r="J295" s="34"/>
      <c r="K295" s="34"/>
      <c r="L295" s="34"/>
      <c r="M295" s="34"/>
      <c r="N295" s="34"/>
      <c r="O295" s="34"/>
      <c r="P295" s="34"/>
      <c r="Q295" s="34"/>
      <c r="R295" s="35"/>
      <c r="T295" s="72"/>
      <c r="U295" s="34"/>
      <c r="V295" s="34"/>
      <c r="W295" s="34"/>
      <c r="X295" s="34"/>
      <c r="Y295" s="34"/>
      <c r="Z295" s="34"/>
      <c r="AA295" s="73"/>
      <c r="AT295" s="16" t="s">
        <v>174</v>
      </c>
      <c r="AU295" s="16" t="s">
        <v>105</v>
      </c>
    </row>
    <row r="296" spans="2:65" s="1" customFormat="1" ht="22.5" customHeight="1">
      <c r="B296" s="129"/>
      <c r="C296" s="158" t="s">
        <v>772</v>
      </c>
      <c r="D296" s="158" t="s">
        <v>144</v>
      </c>
      <c r="E296" s="159" t="s">
        <v>773</v>
      </c>
      <c r="F296" s="259" t="s">
        <v>774</v>
      </c>
      <c r="G296" s="260"/>
      <c r="H296" s="260"/>
      <c r="I296" s="260"/>
      <c r="J296" s="160" t="s">
        <v>163</v>
      </c>
      <c r="K296" s="161">
        <v>2</v>
      </c>
      <c r="L296" s="261">
        <v>0</v>
      </c>
      <c r="M296" s="260"/>
      <c r="N296" s="262">
        <f>ROUND(L296*K296,2)</f>
        <v>0</v>
      </c>
      <c r="O296" s="260"/>
      <c r="P296" s="260"/>
      <c r="Q296" s="260"/>
      <c r="R296" s="131"/>
      <c r="T296" s="162" t="s">
        <v>3</v>
      </c>
      <c r="U296" s="42" t="s">
        <v>43</v>
      </c>
      <c r="V296" s="34"/>
      <c r="W296" s="163">
        <f>V296*K296</f>
        <v>0</v>
      </c>
      <c r="X296" s="163">
        <v>0.08542</v>
      </c>
      <c r="Y296" s="163">
        <f>X296*K296</f>
        <v>0.17084</v>
      </c>
      <c r="Z296" s="163">
        <v>0</v>
      </c>
      <c r="AA296" s="164">
        <f>Z296*K296</f>
        <v>0</v>
      </c>
      <c r="AR296" s="16" t="s">
        <v>148</v>
      </c>
      <c r="AT296" s="16" t="s">
        <v>144</v>
      </c>
      <c r="AU296" s="16" t="s">
        <v>105</v>
      </c>
      <c r="AY296" s="16" t="s">
        <v>143</v>
      </c>
      <c r="BE296" s="104">
        <f>IF(U296="základní",N296,0)</f>
        <v>0</v>
      </c>
      <c r="BF296" s="104">
        <f>IF(U296="snížená",N296,0)</f>
        <v>0</v>
      </c>
      <c r="BG296" s="104">
        <f>IF(U296="zákl. přenesená",N296,0)</f>
        <v>0</v>
      </c>
      <c r="BH296" s="104">
        <f>IF(U296="sníž. přenesená",N296,0)</f>
        <v>0</v>
      </c>
      <c r="BI296" s="104">
        <f>IF(U296="nulová",N296,0)</f>
        <v>0</v>
      </c>
      <c r="BJ296" s="16" t="s">
        <v>22</v>
      </c>
      <c r="BK296" s="104">
        <f>ROUND(L296*K296,2)</f>
        <v>0</v>
      </c>
      <c r="BL296" s="16" t="s">
        <v>148</v>
      </c>
      <c r="BM296" s="16" t="s">
        <v>775</v>
      </c>
    </row>
    <row r="297" spans="2:65" s="1" customFormat="1" ht="31.5" customHeight="1">
      <c r="B297" s="129"/>
      <c r="C297" s="158" t="s">
        <v>776</v>
      </c>
      <c r="D297" s="158" t="s">
        <v>144</v>
      </c>
      <c r="E297" s="159" t="s">
        <v>777</v>
      </c>
      <c r="F297" s="259" t="s">
        <v>778</v>
      </c>
      <c r="G297" s="260"/>
      <c r="H297" s="260"/>
      <c r="I297" s="260"/>
      <c r="J297" s="160" t="s">
        <v>163</v>
      </c>
      <c r="K297" s="161">
        <v>2</v>
      </c>
      <c r="L297" s="261">
        <v>0</v>
      </c>
      <c r="M297" s="260"/>
      <c r="N297" s="262">
        <f>ROUND(L297*K297,2)</f>
        <v>0</v>
      </c>
      <c r="O297" s="260"/>
      <c r="P297" s="260"/>
      <c r="Q297" s="260"/>
      <c r="R297" s="131"/>
      <c r="T297" s="162" t="s">
        <v>3</v>
      </c>
      <c r="U297" s="42" t="s">
        <v>43</v>
      </c>
      <c r="V297" s="34"/>
      <c r="W297" s="163">
        <f>V297*K297</f>
        <v>0</v>
      </c>
      <c r="X297" s="163">
        <v>0.00192</v>
      </c>
      <c r="Y297" s="163">
        <f>X297*K297</f>
        <v>0.00384</v>
      </c>
      <c r="Z297" s="163">
        <v>0</v>
      </c>
      <c r="AA297" s="164">
        <f>Z297*K297</f>
        <v>0</v>
      </c>
      <c r="AR297" s="16" t="s">
        <v>148</v>
      </c>
      <c r="AT297" s="16" t="s">
        <v>144</v>
      </c>
      <c r="AU297" s="16" t="s">
        <v>105</v>
      </c>
      <c r="AY297" s="16" t="s">
        <v>143</v>
      </c>
      <c r="BE297" s="104">
        <f>IF(U297="základní",N297,0)</f>
        <v>0</v>
      </c>
      <c r="BF297" s="104">
        <f>IF(U297="snížená",N297,0)</f>
        <v>0</v>
      </c>
      <c r="BG297" s="104">
        <f>IF(U297="zákl. přenesená",N297,0)</f>
        <v>0</v>
      </c>
      <c r="BH297" s="104">
        <f>IF(U297="sníž. přenesená",N297,0)</f>
        <v>0</v>
      </c>
      <c r="BI297" s="104">
        <f>IF(U297="nulová",N297,0)</f>
        <v>0</v>
      </c>
      <c r="BJ297" s="16" t="s">
        <v>22</v>
      </c>
      <c r="BK297" s="104">
        <f>ROUND(L297*K297,2)</f>
        <v>0</v>
      </c>
      <c r="BL297" s="16" t="s">
        <v>148</v>
      </c>
      <c r="BM297" s="16" t="s">
        <v>779</v>
      </c>
    </row>
    <row r="298" spans="2:65" s="1" customFormat="1" ht="22.5" customHeight="1">
      <c r="B298" s="129"/>
      <c r="C298" s="194" t="s">
        <v>780</v>
      </c>
      <c r="D298" s="194" t="s">
        <v>298</v>
      </c>
      <c r="E298" s="195" t="s">
        <v>781</v>
      </c>
      <c r="F298" s="281" t="s">
        <v>782</v>
      </c>
      <c r="G298" s="282"/>
      <c r="H298" s="282"/>
      <c r="I298" s="282"/>
      <c r="J298" s="196" t="s">
        <v>163</v>
      </c>
      <c r="K298" s="197">
        <v>2</v>
      </c>
      <c r="L298" s="283">
        <v>0</v>
      </c>
      <c r="M298" s="282"/>
      <c r="N298" s="284">
        <f>ROUND(L298*K298,2)</f>
        <v>0</v>
      </c>
      <c r="O298" s="260"/>
      <c r="P298" s="260"/>
      <c r="Q298" s="260"/>
      <c r="R298" s="131"/>
      <c r="T298" s="162" t="s">
        <v>3</v>
      </c>
      <c r="U298" s="42" t="s">
        <v>43</v>
      </c>
      <c r="V298" s="34"/>
      <c r="W298" s="163">
        <f>V298*K298</f>
        <v>0</v>
      </c>
      <c r="X298" s="163">
        <v>0.001</v>
      </c>
      <c r="Y298" s="163">
        <f>X298*K298</f>
        <v>0.002</v>
      </c>
      <c r="Z298" s="163">
        <v>0</v>
      </c>
      <c r="AA298" s="164">
        <f>Z298*K298</f>
        <v>0</v>
      </c>
      <c r="AR298" s="16" t="s">
        <v>164</v>
      </c>
      <c r="AT298" s="16" t="s">
        <v>298</v>
      </c>
      <c r="AU298" s="16" t="s">
        <v>105</v>
      </c>
      <c r="AY298" s="16" t="s">
        <v>143</v>
      </c>
      <c r="BE298" s="104">
        <f>IF(U298="základní",N298,0)</f>
        <v>0</v>
      </c>
      <c r="BF298" s="104">
        <f>IF(U298="snížená",N298,0)</f>
        <v>0</v>
      </c>
      <c r="BG298" s="104">
        <f>IF(U298="zákl. přenesená",N298,0)</f>
        <v>0</v>
      </c>
      <c r="BH298" s="104">
        <f>IF(U298="sníž. přenesená",N298,0)</f>
        <v>0</v>
      </c>
      <c r="BI298" s="104">
        <f>IF(U298="nulová",N298,0)</f>
        <v>0</v>
      </c>
      <c r="BJ298" s="16" t="s">
        <v>22</v>
      </c>
      <c r="BK298" s="104">
        <f>ROUND(L298*K298,2)</f>
        <v>0</v>
      </c>
      <c r="BL298" s="16" t="s">
        <v>148</v>
      </c>
      <c r="BM298" s="16" t="s">
        <v>783</v>
      </c>
    </row>
    <row r="299" spans="2:63" s="9" customFormat="1" ht="29.85" customHeight="1">
      <c r="B299" s="147"/>
      <c r="C299" s="148"/>
      <c r="D299" s="157" t="s">
        <v>190</v>
      </c>
      <c r="E299" s="157"/>
      <c r="F299" s="157"/>
      <c r="G299" s="157"/>
      <c r="H299" s="157"/>
      <c r="I299" s="157"/>
      <c r="J299" s="157"/>
      <c r="K299" s="157"/>
      <c r="L299" s="157"/>
      <c r="M299" s="157"/>
      <c r="N299" s="286">
        <f>BK299</f>
        <v>0</v>
      </c>
      <c r="O299" s="287"/>
      <c r="P299" s="287"/>
      <c r="Q299" s="287"/>
      <c r="R299" s="150"/>
      <c r="T299" s="151"/>
      <c r="U299" s="148"/>
      <c r="V299" s="148"/>
      <c r="W299" s="152">
        <f>SUM(W300:W301)</f>
        <v>0</v>
      </c>
      <c r="X299" s="148"/>
      <c r="Y299" s="152">
        <f>SUM(Y300:Y301)</f>
        <v>0</v>
      </c>
      <c r="Z299" s="148"/>
      <c r="AA299" s="153">
        <f>SUM(AA300:AA301)</f>
        <v>0</v>
      </c>
      <c r="AR299" s="154" t="s">
        <v>22</v>
      </c>
      <c r="AT299" s="155" t="s">
        <v>77</v>
      </c>
      <c r="AU299" s="155" t="s">
        <v>22</v>
      </c>
      <c r="AY299" s="154" t="s">
        <v>143</v>
      </c>
      <c r="BK299" s="156">
        <f>SUM(BK300:BK301)</f>
        <v>0</v>
      </c>
    </row>
    <row r="300" spans="2:65" s="1" customFormat="1" ht="31.5" customHeight="1">
      <c r="B300" s="129"/>
      <c r="C300" s="158" t="s">
        <v>784</v>
      </c>
      <c r="D300" s="158" t="s">
        <v>144</v>
      </c>
      <c r="E300" s="159" t="s">
        <v>785</v>
      </c>
      <c r="F300" s="259" t="s">
        <v>786</v>
      </c>
      <c r="G300" s="260"/>
      <c r="H300" s="260"/>
      <c r="I300" s="260"/>
      <c r="J300" s="160" t="s">
        <v>301</v>
      </c>
      <c r="K300" s="161">
        <v>504.848</v>
      </c>
      <c r="L300" s="261">
        <v>0</v>
      </c>
      <c r="M300" s="260"/>
      <c r="N300" s="262">
        <f>ROUND(L300*K300,2)</f>
        <v>0</v>
      </c>
      <c r="O300" s="260"/>
      <c r="P300" s="260"/>
      <c r="Q300" s="260"/>
      <c r="R300" s="131"/>
      <c r="T300" s="162" t="s">
        <v>3</v>
      </c>
      <c r="U300" s="42" t="s">
        <v>43</v>
      </c>
      <c r="V300" s="34"/>
      <c r="W300" s="163">
        <f>V300*K300</f>
        <v>0</v>
      </c>
      <c r="X300" s="163">
        <v>0</v>
      </c>
      <c r="Y300" s="163">
        <f>X300*K300</f>
        <v>0</v>
      </c>
      <c r="Z300" s="163">
        <v>0</v>
      </c>
      <c r="AA300" s="164">
        <f>Z300*K300</f>
        <v>0</v>
      </c>
      <c r="AR300" s="16" t="s">
        <v>148</v>
      </c>
      <c r="AT300" s="16" t="s">
        <v>144</v>
      </c>
      <c r="AU300" s="16" t="s">
        <v>105</v>
      </c>
      <c r="AY300" s="16" t="s">
        <v>143</v>
      </c>
      <c r="BE300" s="104">
        <f>IF(U300="základní",N300,0)</f>
        <v>0</v>
      </c>
      <c r="BF300" s="104">
        <f>IF(U300="snížená",N300,0)</f>
        <v>0</v>
      </c>
      <c r="BG300" s="104">
        <f>IF(U300="zákl. přenesená",N300,0)</f>
        <v>0</v>
      </c>
      <c r="BH300" s="104">
        <f>IF(U300="sníž. přenesená",N300,0)</f>
        <v>0</v>
      </c>
      <c r="BI300" s="104">
        <f>IF(U300="nulová",N300,0)</f>
        <v>0</v>
      </c>
      <c r="BJ300" s="16" t="s">
        <v>22</v>
      </c>
      <c r="BK300" s="104">
        <f>ROUND(L300*K300,2)</f>
        <v>0</v>
      </c>
      <c r="BL300" s="16" t="s">
        <v>148</v>
      </c>
      <c r="BM300" s="16" t="s">
        <v>787</v>
      </c>
    </row>
    <row r="301" spans="2:65" s="1" customFormat="1" ht="31.5" customHeight="1">
      <c r="B301" s="129"/>
      <c r="C301" s="158" t="s">
        <v>788</v>
      </c>
      <c r="D301" s="158" t="s">
        <v>144</v>
      </c>
      <c r="E301" s="159" t="s">
        <v>789</v>
      </c>
      <c r="F301" s="259" t="s">
        <v>790</v>
      </c>
      <c r="G301" s="260"/>
      <c r="H301" s="260"/>
      <c r="I301" s="260"/>
      <c r="J301" s="160" t="s">
        <v>301</v>
      </c>
      <c r="K301" s="161">
        <v>504.848</v>
      </c>
      <c r="L301" s="261">
        <v>0</v>
      </c>
      <c r="M301" s="260"/>
      <c r="N301" s="262">
        <f>ROUND(L301*K301,2)</f>
        <v>0</v>
      </c>
      <c r="O301" s="260"/>
      <c r="P301" s="260"/>
      <c r="Q301" s="260"/>
      <c r="R301" s="131"/>
      <c r="T301" s="162" t="s">
        <v>3</v>
      </c>
      <c r="U301" s="42" t="s">
        <v>43</v>
      </c>
      <c r="V301" s="34"/>
      <c r="W301" s="163">
        <f>V301*K301</f>
        <v>0</v>
      </c>
      <c r="X301" s="163">
        <v>0</v>
      </c>
      <c r="Y301" s="163">
        <f>X301*K301</f>
        <v>0</v>
      </c>
      <c r="Z301" s="163">
        <v>0</v>
      </c>
      <c r="AA301" s="164">
        <f>Z301*K301</f>
        <v>0</v>
      </c>
      <c r="AR301" s="16" t="s">
        <v>148</v>
      </c>
      <c r="AT301" s="16" t="s">
        <v>144</v>
      </c>
      <c r="AU301" s="16" t="s">
        <v>105</v>
      </c>
      <c r="AY301" s="16" t="s">
        <v>143</v>
      </c>
      <c r="BE301" s="104">
        <f>IF(U301="základní",N301,0)</f>
        <v>0</v>
      </c>
      <c r="BF301" s="104">
        <f>IF(U301="snížená",N301,0)</f>
        <v>0</v>
      </c>
      <c r="BG301" s="104">
        <f>IF(U301="zákl. přenesená",N301,0)</f>
        <v>0</v>
      </c>
      <c r="BH301" s="104">
        <f>IF(U301="sníž. přenesená",N301,0)</f>
        <v>0</v>
      </c>
      <c r="BI301" s="104">
        <f>IF(U301="nulová",N301,0)</f>
        <v>0</v>
      </c>
      <c r="BJ301" s="16" t="s">
        <v>22</v>
      </c>
      <c r="BK301" s="104">
        <f>ROUND(L301*K301,2)</f>
        <v>0</v>
      </c>
      <c r="BL301" s="16" t="s">
        <v>148</v>
      </c>
      <c r="BM301" s="16" t="s">
        <v>791</v>
      </c>
    </row>
    <row r="302" spans="2:63" s="9" customFormat="1" ht="37.35" customHeight="1">
      <c r="B302" s="147"/>
      <c r="C302" s="148"/>
      <c r="D302" s="149" t="s">
        <v>191</v>
      </c>
      <c r="E302" s="149"/>
      <c r="F302" s="149"/>
      <c r="G302" s="149"/>
      <c r="H302" s="149"/>
      <c r="I302" s="149"/>
      <c r="J302" s="149"/>
      <c r="K302" s="149"/>
      <c r="L302" s="149"/>
      <c r="M302" s="149"/>
      <c r="N302" s="288">
        <f>BK302</f>
        <v>0</v>
      </c>
      <c r="O302" s="289"/>
      <c r="P302" s="289"/>
      <c r="Q302" s="289"/>
      <c r="R302" s="150"/>
      <c r="T302" s="151"/>
      <c r="U302" s="148"/>
      <c r="V302" s="148"/>
      <c r="W302" s="152">
        <f>W303</f>
        <v>0</v>
      </c>
      <c r="X302" s="148"/>
      <c r="Y302" s="152">
        <f>Y303</f>
        <v>0.5753923200000001</v>
      </c>
      <c r="Z302" s="148"/>
      <c r="AA302" s="153">
        <f>AA303</f>
        <v>0</v>
      </c>
      <c r="AR302" s="154" t="s">
        <v>105</v>
      </c>
      <c r="AT302" s="155" t="s">
        <v>77</v>
      </c>
      <c r="AU302" s="155" t="s">
        <v>78</v>
      </c>
      <c r="AY302" s="154" t="s">
        <v>143</v>
      </c>
      <c r="BK302" s="156">
        <f>BK303</f>
        <v>0</v>
      </c>
    </row>
    <row r="303" spans="2:63" s="9" customFormat="1" ht="19.95" customHeight="1">
      <c r="B303" s="147"/>
      <c r="C303" s="148"/>
      <c r="D303" s="157" t="s">
        <v>531</v>
      </c>
      <c r="E303" s="157"/>
      <c r="F303" s="157"/>
      <c r="G303" s="157"/>
      <c r="H303" s="157"/>
      <c r="I303" s="157"/>
      <c r="J303" s="157"/>
      <c r="K303" s="157"/>
      <c r="L303" s="157"/>
      <c r="M303" s="157"/>
      <c r="N303" s="270">
        <f>BK303</f>
        <v>0</v>
      </c>
      <c r="O303" s="271"/>
      <c r="P303" s="271"/>
      <c r="Q303" s="271"/>
      <c r="R303" s="150"/>
      <c r="T303" s="151"/>
      <c r="U303" s="148"/>
      <c r="V303" s="148"/>
      <c r="W303" s="152">
        <f>SUM(W304:W321)</f>
        <v>0</v>
      </c>
      <c r="X303" s="148"/>
      <c r="Y303" s="152">
        <f>SUM(Y304:Y321)</f>
        <v>0.5753923200000001</v>
      </c>
      <c r="Z303" s="148"/>
      <c r="AA303" s="153">
        <f>SUM(AA304:AA321)</f>
        <v>0</v>
      </c>
      <c r="AR303" s="154" t="s">
        <v>105</v>
      </c>
      <c r="AT303" s="155" t="s">
        <v>77</v>
      </c>
      <c r="AU303" s="155" t="s">
        <v>22</v>
      </c>
      <c r="AY303" s="154" t="s">
        <v>143</v>
      </c>
      <c r="BK303" s="156">
        <f>SUM(BK304:BK321)</f>
        <v>0</v>
      </c>
    </row>
    <row r="304" spans="2:65" s="1" customFormat="1" ht="31.5" customHeight="1">
      <c r="B304" s="129"/>
      <c r="C304" s="158" t="s">
        <v>792</v>
      </c>
      <c r="D304" s="158" t="s">
        <v>144</v>
      </c>
      <c r="E304" s="159" t="s">
        <v>793</v>
      </c>
      <c r="F304" s="259" t="s">
        <v>794</v>
      </c>
      <c r="G304" s="260"/>
      <c r="H304" s="260"/>
      <c r="I304" s="260"/>
      <c r="J304" s="160" t="s">
        <v>211</v>
      </c>
      <c r="K304" s="161">
        <v>19.492</v>
      </c>
      <c r="L304" s="261">
        <v>0</v>
      </c>
      <c r="M304" s="260"/>
      <c r="N304" s="262">
        <f>ROUND(L304*K304,2)</f>
        <v>0</v>
      </c>
      <c r="O304" s="260"/>
      <c r="P304" s="260"/>
      <c r="Q304" s="260"/>
      <c r="R304" s="131"/>
      <c r="T304" s="162" t="s">
        <v>3</v>
      </c>
      <c r="U304" s="42" t="s">
        <v>43</v>
      </c>
      <c r="V304" s="34"/>
      <c r="W304" s="163">
        <f>V304*K304</f>
        <v>0</v>
      </c>
      <c r="X304" s="163">
        <v>0</v>
      </c>
      <c r="Y304" s="163">
        <f>X304*K304</f>
        <v>0</v>
      </c>
      <c r="Z304" s="163">
        <v>0</v>
      </c>
      <c r="AA304" s="164">
        <f>Z304*K304</f>
        <v>0</v>
      </c>
      <c r="AR304" s="16" t="s">
        <v>273</v>
      </c>
      <c r="AT304" s="16" t="s">
        <v>144</v>
      </c>
      <c r="AU304" s="16" t="s">
        <v>105</v>
      </c>
      <c r="AY304" s="16" t="s">
        <v>143</v>
      </c>
      <c r="BE304" s="104">
        <f>IF(U304="základní",N304,0)</f>
        <v>0</v>
      </c>
      <c r="BF304" s="104">
        <f>IF(U304="snížená",N304,0)</f>
        <v>0</v>
      </c>
      <c r="BG304" s="104">
        <f>IF(U304="zákl. přenesená",N304,0)</f>
        <v>0</v>
      </c>
      <c r="BH304" s="104">
        <f>IF(U304="sníž. přenesená",N304,0)</f>
        <v>0</v>
      </c>
      <c r="BI304" s="104">
        <f>IF(U304="nulová",N304,0)</f>
        <v>0</v>
      </c>
      <c r="BJ304" s="16" t="s">
        <v>22</v>
      </c>
      <c r="BK304" s="104">
        <f>ROUND(L304*K304,2)</f>
        <v>0</v>
      </c>
      <c r="BL304" s="16" t="s">
        <v>273</v>
      </c>
      <c r="BM304" s="16" t="s">
        <v>795</v>
      </c>
    </row>
    <row r="305" spans="2:51" s="10" customFormat="1" ht="22.5" customHeight="1">
      <c r="B305" s="170"/>
      <c r="C305" s="171"/>
      <c r="D305" s="171"/>
      <c r="E305" s="172" t="s">
        <v>3</v>
      </c>
      <c r="F305" s="274" t="s">
        <v>796</v>
      </c>
      <c r="G305" s="275"/>
      <c r="H305" s="275"/>
      <c r="I305" s="275"/>
      <c r="J305" s="171"/>
      <c r="K305" s="173">
        <v>19.492</v>
      </c>
      <c r="L305" s="171"/>
      <c r="M305" s="171"/>
      <c r="N305" s="171"/>
      <c r="O305" s="171"/>
      <c r="P305" s="171"/>
      <c r="Q305" s="171"/>
      <c r="R305" s="174"/>
      <c r="T305" s="175"/>
      <c r="U305" s="171"/>
      <c r="V305" s="171"/>
      <c r="W305" s="171"/>
      <c r="X305" s="171"/>
      <c r="Y305" s="171"/>
      <c r="Z305" s="171"/>
      <c r="AA305" s="176"/>
      <c r="AT305" s="177" t="s">
        <v>202</v>
      </c>
      <c r="AU305" s="177" t="s">
        <v>105</v>
      </c>
      <c r="AV305" s="10" t="s">
        <v>105</v>
      </c>
      <c r="AW305" s="10" t="s">
        <v>35</v>
      </c>
      <c r="AX305" s="10" t="s">
        <v>22</v>
      </c>
      <c r="AY305" s="177" t="s">
        <v>143</v>
      </c>
    </row>
    <row r="306" spans="2:65" s="1" customFormat="1" ht="22.5" customHeight="1">
      <c r="B306" s="129"/>
      <c r="C306" s="194" t="s">
        <v>797</v>
      </c>
      <c r="D306" s="194" t="s">
        <v>298</v>
      </c>
      <c r="E306" s="195" t="s">
        <v>798</v>
      </c>
      <c r="F306" s="281" t="s">
        <v>799</v>
      </c>
      <c r="G306" s="282"/>
      <c r="H306" s="282"/>
      <c r="I306" s="282"/>
      <c r="J306" s="196" t="s">
        <v>301</v>
      </c>
      <c r="K306" s="197">
        <v>0.007</v>
      </c>
      <c r="L306" s="283">
        <v>0</v>
      </c>
      <c r="M306" s="282"/>
      <c r="N306" s="284">
        <f>ROUND(L306*K306,2)</f>
        <v>0</v>
      </c>
      <c r="O306" s="260"/>
      <c r="P306" s="260"/>
      <c r="Q306" s="260"/>
      <c r="R306" s="131"/>
      <c r="T306" s="162" t="s">
        <v>3</v>
      </c>
      <c r="U306" s="42" t="s">
        <v>43</v>
      </c>
      <c r="V306" s="34"/>
      <c r="W306" s="163">
        <f>V306*K306</f>
        <v>0</v>
      </c>
      <c r="X306" s="163">
        <v>1</v>
      </c>
      <c r="Y306" s="163">
        <f>X306*K306</f>
        <v>0.007</v>
      </c>
      <c r="Z306" s="163">
        <v>0</v>
      </c>
      <c r="AA306" s="164">
        <f>Z306*K306</f>
        <v>0</v>
      </c>
      <c r="AR306" s="16" t="s">
        <v>351</v>
      </c>
      <c r="AT306" s="16" t="s">
        <v>298</v>
      </c>
      <c r="AU306" s="16" t="s">
        <v>105</v>
      </c>
      <c r="AY306" s="16" t="s">
        <v>143</v>
      </c>
      <c r="BE306" s="104">
        <f>IF(U306="základní",N306,0)</f>
        <v>0</v>
      </c>
      <c r="BF306" s="104">
        <f>IF(U306="snížená",N306,0)</f>
        <v>0</v>
      </c>
      <c r="BG306" s="104">
        <f>IF(U306="zákl. přenesená",N306,0)</f>
        <v>0</v>
      </c>
      <c r="BH306" s="104">
        <f>IF(U306="sníž. přenesená",N306,0)</f>
        <v>0</v>
      </c>
      <c r="BI306" s="104">
        <f>IF(U306="nulová",N306,0)</f>
        <v>0</v>
      </c>
      <c r="BJ306" s="16" t="s">
        <v>22</v>
      </c>
      <c r="BK306" s="104">
        <f>ROUND(L306*K306,2)</f>
        <v>0</v>
      </c>
      <c r="BL306" s="16" t="s">
        <v>273</v>
      </c>
      <c r="BM306" s="16" t="s">
        <v>800</v>
      </c>
    </row>
    <row r="307" spans="2:65" s="1" customFormat="1" ht="31.5" customHeight="1">
      <c r="B307" s="129"/>
      <c r="C307" s="158" t="s">
        <v>801</v>
      </c>
      <c r="D307" s="158" t="s">
        <v>144</v>
      </c>
      <c r="E307" s="159" t="s">
        <v>802</v>
      </c>
      <c r="F307" s="259" t="s">
        <v>803</v>
      </c>
      <c r="G307" s="260"/>
      <c r="H307" s="260"/>
      <c r="I307" s="260"/>
      <c r="J307" s="160" t="s">
        <v>211</v>
      </c>
      <c r="K307" s="161">
        <v>56.696</v>
      </c>
      <c r="L307" s="261">
        <v>0</v>
      </c>
      <c r="M307" s="260"/>
      <c r="N307" s="262">
        <f>ROUND(L307*K307,2)</f>
        <v>0</v>
      </c>
      <c r="O307" s="260"/>
      <c r="P307" s="260"/>
      <c r="Q307" s="260"/>
      <c r="R307" s="131"/>
      <c r="T307" s="162" t="s">
        <v>3</v>
      </c>
      <c r="U307" s="42" t="s">
        <v>43</v>
      </c>
      <c r="V307" s="34"/>
      <c r="W307" s="163">
        <f>V307*K307</f>
        <v>0</v>
      </c>
      <c r="X307" s="163">
        <v>0</v>
      </c>
      <c r="Y307" s="163">
        <f>X307*K307</f>
        <v>0</v>
      </c>
      <c r="Z307" s="163">
        <v>0</v>
      </c>
      <c r="AA307" s="164">
        <f>Z307*K307</f>
        <v>0</v>
      </c>
      <c r="AR307" s="16" t="s">
        <v>273</v>
      </c>
      <c r="AT307" s="16" t="s">
        <v>144</v>
      </c>
      <c r="AU307" s="16" t="s">
        <v>105</v>
      </c>
      <c r="AY307" s="16" t="s">
        <v>143</v>
      </c>
      <c r="BE307" s="104">
        <f>IF(U307="základní",N307,0)</f>
        <v>0</v>
      </c>
      <c r="BF307" s="104">
        <f>IF(U307="snížená",N307,0)</f>
        <v>0</v>
      </c>
      <c r="BG307" s="104">
        <f>IF(U307="zákl. přenesená",N307,0)</f>
        <v>0</v>
      </c>
      <c r="BH307" s="104">
        <f>IF(U307="sníž. přenesená",N307,0)</f>
        <v>0</v>
      </c>
      <c r="BI307" s="104">
        <f>IF(U307="nulová",N307,0)</f>
        <v>0</v>
      </c>
      <c r="BJ307" s="16" t="s">
        <v>22</v>
      </c>
      <c r="BK307" s="104">
        <f>ROUND(L307*K307,2)</f>
        <v>0</v>
      </c>
      <c r="BL307" s="16" t="s">
        <v>273</v>
      </c>
      <c r="BM307" s="16" t="s">
        <v>804</v>
      </c>
    </row>
    <row r="308" spans="2:51" s="10" customFormat="1" ht="22.5" customHeight="1">
      <c r="B308" s="170"/>
      <c r="C308" s="171"/>
      <c r="D308" s="171"/>
      <c r="E308" s="172" t="s">
        <v>3</v>
      </c>
      <c r="F308" s="274" t="s">
        <v>805</v>
      </c>
      <c r="G308" s="275"/>
      <c r="H308" s="275"/>
      <c r="I308" s="275"/>
      <c r="J308" s="171"/>
      <c r="K308" s="173">
        <v>35.44</v>
      </c>
      <c r="L308" s="171"/>
      <c r="M308" s="171"/>
      <c r="N308" s="171"/>
      <c r="O308" s="171"/>
      <c r="P308" s="171"/>
      <c r="Q308" s="171"/>
      <c r="R308" s="174"/>
      <c r="T308" s="175"/>
      <c r="U308" s="171"/>
      <c r="V308" s="171"/>
      <c r="W308" s="171"/>
      <c r="X308" s="171"/>
      <c r="Y308" s="171"/>
      <c r="Z308" s="171"/>
      <c r="AA308" s="176"/>
      <c r="AT308" s="177" t="s">
        <v>202</v>
      </c>
      <c r="AU308" s="177" t="s">
        <v>105</v>
      </c>
      <c r="AV308" s="10" t="s">
        <v>105</v>
      </c>
      <c r="AW308" s="10" t="s">
        <v>35</v>
      </c>
      <c r="AX308" s="10" t="s">
        <v>78</v>
      </c>
      <c r="AY308" s="177" t="s">
        <v>143</v>
      </c>
    </row>
    <row r="309" spans="2:51" s="11" customFormat="1" ht="22.5" customHeight="1">
      <c r="B309" s="178"/>
      <c r="C309" s="179"/>
      <c r="D309" s="179"/>
      <c r="E309" s="180" t="s">
        <v>3</v>
      </c>
      <c r="F309" s="285" t="s">
        <v>806</v>
      </c>
      <c r="G309" s="277"/>
      <c r="H309" s="277"/>
      <c r="I309" s="277"/>
      <c r="J309" s="179"/>
      <c r="K309" s="181" t="s">
        <v>3</v>
      </c>
      <c r="L309" s="179"/>
      <c r="M309" s="179"/>
      <c r="N309" s="179"/>
      <c r="O309" s="179"/>
      <c r="P309" s="179"/>
      <c r="Q309" s="179"/>
      <c r="R309" s="182"/>
      <c r="T309" s="183"/>
      <c r="U309" s="179"/>
      <c r="V309" s="179"/>
      <c r="W309" s="179"/>
      <c r="X309" s="179"/>
      <c r="Y309" s="179"/>
      <c r="Z309" s="179"/>
      <c r="AA309" s="184"/>
      <c r="AT309" s="185" t="s">
        <v>202</v>
      </c>
      <c r="AU309" s="185" t="s">
        <v>105</v>
      </c>
      <c r="AV309" s="11" t="s">
        <v>22</v>
      </c>
      <c r="AW309" s="11" t="s">
        <v>35</v>
      </c>
      <c r="AX309" s="11" t="s">
        <v>78</v>
      </c>
      <c r="AY309" s="185" t="s">
        <v>143</v>
      </c>
    </row>
    <row r="310" spans="2:51" s="10" customFormat="1" ht="22.5" customHeight="1">
      <c r="B310" s="170"/>
      <c r="C310" s="171"/>
      <c r="D310" s="171"/>
      <c r="E310" s="172" t="s">
        <v>3</v>
      </c>
      <c r="F310" s="278" t="s">
        <v>807</v>
      </c>
      <c r="G310" s="275"/>
      <c r="H310" s="275"/>
      <c r="I310" s="275"/>
      <c r="J310" s="171"/>
      <c r="K310" s="173">
        <v>14.568</v>
      </c>
      <c r="L310" s="171"/>
      <c r="M310" s="171"/>
      <c r="N310" s="171"/>
      <c r="O310" s="171"/>
      <c r="P310" s="171"/>
      <c r="Q310" s="171"/>
      <c r="R310" s="174"/>
      <c r="T310" s="175"/>
      <c r="U310" s="171"/>
      <c r="V310" s="171"/>
      <c r="W310" s="171"/>
      <c r="X310" s="171"/>
      <c r="Y310" s="171"/>
      <c r="Z310" s="171"/>
      <c r="AA310" s="176"/>
      <c r="AT310" s="177" t="s">
        <v>202</v>
      </c>
      <c r="AU310" s="177" t="s">
        <v>105</v>
      </c>
      <c r="AV310" s="10" t="s">
        <v>105</v>
      </c>
      <c r="AW310" s="10" t="s">
        <v>35</v>
      </c>
      <c r="AX310" s="10" t="s">
        <v>78</v>
      </c>
      <c r="AY310" s="177" t="s">
        <v>143</v>
      </c>
    </row>
    <row r="311" spans="2:51" s="10" customFormat="1" ht="22.5" customHeight="1">
      <c r="B311" s="170"/>
      <c r="C311" s="171"/>
      <c r="D311" s="171"/>
      <c r="E311" s="172" t="s">
        <v>3</v>
      </c>
      <c r="F311" s="278" t="s">
        <v>808</v>
      </c>
      <c r="G311" s="275"/>
      <c r="H311" s="275"/>
      <c r="I311" s="275"/>
      <c r="J311" s="171"/>
      <c r="K311" s="173">
        <v>6.688</v>
      </c>
      <c r="L311" s="171"/>
      <c r="M311" s="171"/>
      <c r="N311" s="171"/>
      <c r="O311" s="171"/>
      <c r="P311" s="171"/>
      <c r="Q311" s="171"/>
      <c r="R311" s="174"/>
      <c r="T311" s="175"/>
      <c r="U311" s="171"/>
      <c r="V311" s="171"/>
      <c r="W311" s="171"/>
      <c r="X311" s="171"/>
      <c r="Y311" s="171"/>
      <c r="Z311" s="171"/>
      <c r="AA311" s="176"/>
      <c r="AT311" s="177" t="s">
        <v>202</v>
      </c>
      <c r="AU311" s="177" t="s">
        <v>105</v>
      </c>
      <c r="AV311" s="10" t="s">
        <v>105</v>
      </c>
      <c r="AW311" s="10" t="s">
        <v>35</v>
      </c>
      <c r="AX311" s="10" t="s">
        <v>78</v>
      </c>
      <c r="AY311" s="177" t="s">
        <v>143</v>
      </c>
    </row>
    <row r="312" spans="2:51" s="12" customFormat="1" ht="22.5" customHeight="1">
      <c r="B312" s="186"/>
      <c r="C312" s="187"/>
      <c r="D312" s="187"/>
      <c r="E312" s="188" t="s">
        <v>3</v>
      </c>
      <c r="F312" s="279" t="s">
        <v>219</v>
      </c>
      <c r="G312" s="280"/>
      <c r="H312" s="280"/>
      <c r="I312" s="280"/>
      <c r="J312" s="187"/>
      <c r="K312" s="189">
        <v>56.696</v>
      </c>
      <c r="L312" s="187"/>
      <c r="M312" s="187"/>
      <c r="N312" s="187"/>
      <c r="O312" s="187"/>
      <c r="P312" s="187"/>
      <c r="Q312" s="187"/>
      <c r="R312" s="190"/>
      <c r="T312" s="191"/>
      <c r="U312" s="187"/>
      <c r="V312" s="187"/>
      <c r="W312" s="187"/>
      <c r="X312" s="187"/>
      <c r="Y312" s="187"/>
      <c r="Z312" s="187"/>
      <c r="AA312" s="192"/>
      <c r="AT312" s="193" t="s">
        <v>202</v>
      </c>
      <c r="AU312" s="193" t="s">
        <v>105</v>
      </c>
      <c r="AV312" s="12" t="s">
        <v>148</v>
      </c>
      <c r="AW312" s="12" t="s">
        <v>35</v>
      </c>
      <c r="AX312" s="12" t="s">
        <v>22</v>
      </c>
      <c r="AY312" s="193" t="s">
        <v>143</v>
      </c>
    </row>
    <row r="313" spans="2:65" s="1" customFormat="1" ht="22.5" customHeight="1">
      <c r="B313" s="129"/>
      <c r="C313" s="194" t="s">
        <v>809</v>
      </c>
      <c r="D313" s="194" t="s">
        <v>298</v>
      </c>
      <c r="E313" s="195" t="s">
        <v>798</v>
      </c>
      <c r="F313" s="281" t="s">
        <v>799</v>
      </c>
      <c r="G313" s="282"/>
      <c r="H313" s="282"/>
      <c r="I313" s="282"/>
      <c r="J313" s="196" t="s">
        <v>301</v>
      </c>
      <c r="K313" s="197">
        <v>0.026</v>
      </c>
      <c r="L313" s="283">
        <v>0</v>
      </c>
      <c r="M313" s="282"/>
      <c r="N313" s="284">
        <f>ROUND(L313*K313,2)</f>
        <v>0</v>
      </c>
      <c r="O313" s="260"/>
      <c r="P313" s="260"/>
      <c r="Q313" s="260"/>
      <c r="R313" s="131"/>
      <c r="T313" s="162" t="s">
        <v>3</v>
      </c>
      <c r="U313" s="42" t="s">
        <v>43</v>
      </c>
      <c r="V313" s="34"/>
      <c r="W313" s="163">
        <f>V313*K313</f>
        <v>0</v>
      </c>
      <c r="X313" s="163">
        <v>1</v>
      </c>
      <c r="Y313" s="163">
        <f>X313*K313</f>
        <v>0.026</v>
      </c>
      <c r="Z313" s="163">
        <v>0</v>
      </c>
      <c r="AA313" s="164">
        <f>Z313*K313</f>
        <v>0</v>
      </c>
      <c r="AR313" s="16" t="s">
        <v>351</v>
      </c>
      <c r="AT313" s="16" t="s">
        <v>298</v>
      </c>
      <c r="AU313" s="16" t="s">
        <v>105</v>
      </c>
      <c r="AY313" s="16" t="s">
        <v>143</v>
      </c>
      <c r="BE313" s="104">
        <f>IF(U313="základní",N313,0)</f>
        <v>0</v>
      </c>
      <c r="BF313" s="104">
        <f>IF(U313="snížená",N313,0)</f>
        <v>0</v>
      </c>
      <c r="BG313" s="104">
        <f>IF(U313="zákl. přenesená",N313,0)</f>
        <v>0</v>
      </c>
      <c r="BH313" s="104">
        <f>IF(U313="sníž. přenesená",N313,0)</f>
        <v>0</v>
      </c>
      <c r="BI313" s="104">
        <f>IF(U313="nulová",N313,0)</f>
        <v>0</v>
      </c>
      <c r="BJ313" s="16" t="s">
        <v>22</v>
      </c>
      <c r="BK313" s="104">
        <f>ROUND(L313*K313,2)</f>
        <v>0</v>
      </c>
      <c r="BL313" s="16" t="s">
        <v>273</v>
      </c>
      <c r="BM313" s="16" t="s">
        <v>810</v>
      </c>
    </row>
    <row r="314" spans="2:65" s="1" customFormat="1" ht="31.5" customHeight="1">
      <c r="B314" s="129"/>
      <c r="C314" s="158" t="s">
        <v>811</v>
      </c>
      <c r="D314" s="158" t="s">
        <v>144</v>
      </c>
      <c r="E314" s="159" t="s">
        <v>812</v>
      </c>
      <c r="F314" s="259" t="s">
        <v>813</v>
      </c>
      <c r="G314" s="260"/>
      <c r="H314" s="260"/>
      <c r="I314" s="260"/>
      <c r="J314" s="160" t="s">
        <v>211</v>
      </c>
      <c r="K314" s="161">
        <v>112.018</v>
      </c>
      <c r="L314" s="261">
        <v>0</v>
      </c>
      <c r="M314" s="260"/>
      <c r="N314" s="262">
        <f>ROUND(L314*K314,2)</f>
        <v>0</v>
      </c>
      <c r="O314" s="260"/>
      <c r="P314" s="260"/>
      <c r="Q314" s="260"/>
      <c r="R314" s="131"/>
      <c r="T314" s="162" t="s">
        <v>3</v>
      </c>
      <c r="U314" s="42" t="s">
        <v>43</v>
      </c>
      <c r="V314" s="34"/>
      <c r="W314" s="163">
        <f>V314*K314</f>
        <v>0</v>
      </c>
      <c r="X314" s="163">
        <v>0.00038</v>
      </c>
      <c r="Y314" s="163">
        <f>X314*K314</f>
        <v>0.04256684</v>
      </c>
      <c r="Z314" s="163">
        <v>0</v>
      </c>
      <c r="AA314" s="164">
        <f>Z314*K314</f>
        <v>0</v>
      </c>
      <c r="AR314" s="16" t="s">
        <v>273</v>
      </c>
      <c r="AT314" s="16" t="s">
        <v>144</v>
      </c>
      <c r="AU314" s="16" t="s">
        <v>105</v>
      </c>
      <c r="AY314" s="16" t="s">
        <v>143</v>
      </c>
      <c r="BE314" s="104">
        <f>IF(U314="základní",N314,0)</f>
        <v>0</v>
      </c>
      <c r="BF314" s="104">
        <f>IF(U314="snížená",N314,0)</f>
        <v>0</v>
      </c>
      <c r="BG314" s="104">
        <f>IF(U314="zákl. přenesená",N314,0)</f>
        <v>0</v>
      </c>
      <c r="BH314" s="104">
        <f>IF(U314="sníž. přenesená",N314,0)</f>
        <v>0</v>
      </c>
      <c r="BI314" s="104">
        <f>IF(U314="nulová",N314,0)</f>
        <v>0</v>
      </c>
      <c r="BJ314" s="16" t="s">
        <v>22</v>
      </c>
      <c r="BK314" s="104">
        <f>ROUND(L314*K314,2)</f>
        <v>0</v>
      </c>
      <c r="BL314" s="16" t="s">
        <v>273</v>
      </c>
      <c r="BM314" s="16" t="s">
        <v>814</v>
      </c>
    </row>
    <row r="315" spans="2:51" s="10" customFormat="1" ht="22.5" customHeight="1">
      <c r="B315" s="170"/>
      <c r="C315" s="171"/>
      <c r="D315" s="171"/>
      <c r="E315" s="172" t="s">
        <v>3</v>
      </c>
      <c r="F315" s="274" t="s">
        <v>815</v>
      </c>
      <c r="G315" s="275"/>
      <c r="H315" s="275"/>
      <c r="I315" s="275"/>
      <c r="J315" s="171"/>
      <c r="K315" s="173">
        <v>46</v>
      </c>
      <c r="L315" s="171"/>
      <c r="M315" s="171"/>
      <c r="N315" s="171"/>
      <c r="O315" s="171"/>
      <c r="P315" s="171"/>
      <c r="Q315" s="171"/>
      <c r="R315" s="174"/>
      <c r="T315" s="175"/>
      <c r="U315" s="171"/>
      <c r="V315" s="171"/>
      <c r="W315" s="171"/>
      <c r="X315" s="171"/>
      <c r="Y315" s="171"/>
      <c r="Z315" s="171"/>
      <c r="AA315" s="176"/>
      <c r="AT315" s="177" t="s">
        <v>202</v>
      </c>
      <c r="AU315" s="177" t="s">
        <v>105</v>
      </c>
      <c r="AV315" s="10" t="s">
        <v>105</v>
      </c>
      <c r="AW315" s="10" t="s">
        <v>35</v>
      </c>
      <c r="AX315" s="10" t="s">
        <v>78</v>
      </c>
      <c r="AY315" s="177" t="s">
        <v>143</v>
      </c>
    </row>
    <row r="316" spans="2:51" s="10" customFormat="1" ht="22.5" customHeight="1">
      <c r="B316" s="170"/>
      <c r="C316" s="171"/>
      <c r="D316" s="171"/>
      <c r="E316" s="172" t="s">
        <v>3</v>
      </c>
      <c r="F316" s="278" t="s">
        <v>816</v>
      </c>
      <c r="G316" s="275"/>
      <c r="H316" s="275"/>
      <c r="I316" s="275"/>
      <c r="J316" s="171"/>
      <c r="K316" s="173">
        <v>15.5</v>
      </c>
      <c r="L316" s="171"/>
      <c r="M316" s="171"/>
      <c r="N316" s="171"/>
      <c r="O316" s="171"/>
      <c r="P316" s="171"/>
      <c r="Q316" s="171"/>
      <c r="R316" s="174"/>
      <c r="T316" s="175"/>
      <c r="U316" s="171"/>
      <c r="V316" s="171"/>
      <c r="W316" s="171"/>
      <c r="X316" s="171"/>
      <c r="Y316" s="171"/>
      <c r="Z316" s="171"/>
      <c r="AA316" s="176"/>
      <c r="AT316" s="177" t="s">
        <v>202</v>
      </c>
      <c r="AU316" s="177" t="s">
        <v>105</v>
      </c>
      <c r="AV316" s="10" t="s">
        <v>105</v>
      </c>
      <c r="AW316" s="10" t="s">
        <v>35</v>
      </c>
      <c r="AX316" s="10" t="s">
        <v>78</v>
      </c>
      <c r="AY316" s="177" t="s">
        <v>143</v>
      </c>
    </row>
    <row r="317" spans="2:51" s="10" customFormat="1" ht="22.5" customHeight="1">
      <c r="B317" s="170"/>
      <c r="C317" s="171"/>
      <c r="D317" s="171"/>
      <c r="E317" s="172" t="s">
        <v>3</v>
      </c>
      <c r="F317" s="278" t="s">
        <v>817</v>
      </c>
      <c r="G317" s="275"/>
      <c r="H317" s="275"/>
      <c r="I317" s="275"/>
      <c r="J317" s="171"/>
      <c r="K317" s="173">
        <v>50.518</v>
      </c>
      <c r="L317" s="171"/>
      <c r="M317" s="171"/>
      <c r="N317" s="171"/>
      <c r="O317" s="171"/>
      <c r="P317" s="171"/>
      <c r="Q317" s="171"/>
      <c r="R317" s="174"/>
      <c r="T317" s="175"/>
      <c r="U317" s="171"/>
      <c r="V317" s="171"/>
      <c r="W317" s="171"/>
      <c r="X317" s="171"/>
      <c r="Y317" s="171"/>
      <c r="Z317" s="171"/>
      <c r="AA317" s="176"/>
      <c r="AT317" s="177" t="s">
        <v>202</v>
      </c>
      <c r="AU317" s="177" t="s">
        <v>105</v>
      </c>
      <c r="AV317" s="10" t="s">
        <v>105</v>
      </c>
      <c r="AW317" s="10" t="s">
        <v>35</v>
      </c>
      <c r="AX317" s="10" t="s">
        <v>78</v>
      </c>
      <c r="AY317" s="177" t="s">
        <v>143</v>
      </c>
    </row>
    <row r="318" spans="2:51" s="12" customFormat="1" ht="22.5" customHeight="1">
      <c r="B318" s="186"/>
      <c r="C318" s="187"/>
      <c r="D318" s="187"/>
      <c r="E318" s="188" t="s">
        <v>3</v>
      </c>
      <c r="F318" s="279" t="s">
        <v>219</v>
      </c>
      <c r="G318" s="280"/>
      <c r="H318" s="280"/>
      <c r="I318" s="280"/>
      <c r="J318" s="187"/>
      <c r="K318" s="189">
        <v>112.018</v>
      </c>
      <c r="L318" s="187"/>
      <c r="M318" s="187"/>
      <c r="N318" s="187"/>
      <c r="O318" s="187"/>
      <c r="P318" s="187"/>
      <c r="Q318" s="187"/>
      <c r="R318" s="190"/>
      <c r="T318" s="191"/>
      <c r="U318" s="187"/>
      <c r="V318" s="187"/>
      <c r="W318" s="187"/>
      <c r="X318" s="187"/>
      <c r="Y318" s="187"/>
      <c r="Z318" s="187"/>
      <c r="AA318" s="192"/>
      <c r="AT318" s="193" t="s">
        <v>202</v>
      </c>
      <c r="AU318" s="193" t="s">
        <v>105</v>
      </c>
      <c r="AV318" s="12" t="s">
        <v>148</v>
      </c>
      <c r="AW318" s="12" t="s">
        <v>35</v>
      </c>
      <c r="AX318" s="12" t="s">
        <v>22</v>
      </c>
      <c r="AY318" s="193" t="s">
        <v>143</v>
      </c>
    </row>
    <row r="319" spans="2:65" s="1" customFormat="1" ht="22.5" customHeight="1">
      <c r="B319" s="129"/>
      <c r="C319" s="194" t="s">
        <v>818</v>
      </c>
      <c r="D319" s="194" t="s">
        <v>298</v>
      </c>
      <c r="E319" s="195" t="s">
        <v>819</v>
      </c>
      <c r="F319" s="281" t="s">
        <v>820</v>
      </c>
      <c r="G319" s="282"/>
      <c r="H319" s="282"/>
      <c r="I319" s="282"/>
      <c r="J319" s="196" t="s">
        <v>211</v>
      </c>
      <c r="K319" s="197">
        <v>128.821</v>
      </c>
      <c r="L319" s="283">
        <v>0</v>
      </c>
      <c r="M319" s="282"/>
      <c r="N319" s="284">
        <f>ROUND(L319*K319,2)</f>
        <v>0</v>
      </c>
      <c r="O319" s="260"/>
      <c r="P319" s="260"/>
      <c r="Q319" s="260"/>
      <c r="R319" s="131"/>
      <c r="T319" s="162" t="s">
        <v>3</v>
      </c>
      <c r="U319" s="42" t="s">
        <v>43</v>
      </c>
      <c r="V319" s="34"/>
      <c r="W319" s="163">
        <f>V319*K319</f>
        <v>0</v>
      </c>
      <c r="X319" s="163">
        <v>0.00388</v>
      </c>
      <c r="Y319" s="163">
        <f>X319*K319</f>
        <v>0.49982548000000004</v>
      </c>
      <c r="Z319" s="163">
        <v>0</v>
      </c>
      <c r="AA319" s="164">
        <f>Z319*K319</f>
        <v>0</v>
      </c>
      <c r="AR319" s="16" t="s">
        <v>351</v>
      </c>
      <c r="AT319" s="16" t="s">
        <v>298</v>
      </c>
      <c r="AU319" s="16" t="s">
        <v>105</v>
      </c>
      <c r="AY319" s="16" t="s">
        <v>143</v>
      </c>
      <c r="BE319" s="104">
        <f>IF(U319="základní",N319,0)</f>
        <v>0</v>
      </c>
      <c r="BF319" s="104">
        <f>IF(U319="snížená",N319,0)</f>
        <v>0</v>
      </c>
      <c r="BG319" s="104">
        <f>IF(U319="zákl. přenesená",N319,0)</f>
        <v>0</v>
      </c>
      <c r="BH319" s="104">
        <f>IF(U319="sníž. přenesená",N319,0)</f>
        <v>0</v>
      </c>
      <c r="BI319" s="104">
        <f>IF(U319="nulová",N319,0)</f>
        <v>0</v>
      </c>
      <c r="BJ319" s="16" t="s">
        <v>22</v>
      </c>
      <c r="BK319" s="104">
        <f>ROUND(L319*K319,2)</f>
        <v>0</v>
      </c>
      <c r="BL319" s="16" t="s">
        <v>273</v>
      </c>
      <c r="BM319" s="16" t="s">
        <v>821</v>
      </c>
    </row>
    <row r="320" spans="2:65" s="1" customFormat="1" ht="31.5" customHeight="1">
      <c r="B320" s="129"/>
      <c r="C320" s="158" t="s">
        <v>822</v>
      </c>
      <c r="D320" s="158" t="s">
        <v>144</v>
      </c>
      <c r="E320" s="159" t="s">
        <v>823</v>
      </c>
      <c r="F320" s="259" t="s">
        <v>824</v>
      </c>
      <c r="G320" s="260"/>
      <c r="H320" s="260"/>
      <c r="I320" s="260"/>
      <c r="J320" s="160" t="s">
        <v>301</v>
      </c>
      <c r="K320" s="161">
        <v>0.575</v>
      </c>
      <c r="L320" s="261">
        <v>0</v>
      </c>
      <c r="M320" s="260"/>
      <c r="N320" s="262">
        <f>ROUND(L320*K320,2)</f>
        <v>0</v>
      </c>
      <c r="O320" s="260"/>
      <c r="P320" s="260"/>
      <c r="Q320" s="260"/>
      <c r="R320" s="131"/>
      <c r="T320" s="162" t="s">
        <v>3</v>
      </c>
      <c r="U320" s="42" t="s">
        <v>43</v>
      </c>
      <c r="V320" s="34"/>
      <c r="W320" s="163">
        <f>V320*K320</f>
        <v>0</v>
      </c>
      <c r="X320" s="163">
        <v>0</v>
      </c>
      <c r="Y320" s="163">
        <f>X320*K320</f>
        <v>0</v>
      </c>
      <c r="Z320" s="163">
        <v>0</v>
      </c>
      <c r="AA320" s="164">
        <f>Z320*K320</f>
        <v>0</v>
      </c>
      <c r="AR320" s="16" t="s">
        <v>273</v>
      </c>
      <c r="AT320" s="16" t="s">
        <v>144</v>
      </c>
      <c r="AU320" s="16" t="s">
        <v>105</v>
      </c>
      <c r="AY320" s="16" t="s">
        <v>143</v>
      </c>
      <c r="BE320" s="104">
        <f>IF(U320="základní",N320,0)</f>
        <v>0</v>
      </c>
      <c r="BF320" s="104">
        <f>IF(U320="snížená",N320,0)</f>
        <v>0</v>
      </c>
      <c r="BG320" s="104">
        <f>IF(U320="zákl. přenesená",N320,0)</f>
        <v>0</v>
      </c>
      <c r="BH320" s="104">
        <f>IF(U320="sníž. přenesená",N320,0)</f>
        <v>0</v>
      </c>
      <c r="BI320" s="104">
        <f>IF(U320="nulová",N320,0)</f>
        <v>0</v>
      </c>
      <c r="BJ320" s="16" t="s">
        <v>22</v>
      </c>
      <c r="BK320" s="104">
        <f>ROUND(L320*K320,2)</f>
        <v>0</v>
      </c>
      <c r="BL320" s="16" t="s">
        <v>273</v>
      </c>
      <c r="BM320" s="16" t="s">
        <v>825</v>
      </c>
    </row>
    <row r="321" spans="2:65" s="1" customFormat="1" ht="31.5" customHeight="1">
      <c r="B321" s="129"/>
      <c r="C321" s="158" t="s">
        <v>826</v>
      </c>
      <c r="D321" s="158" t="s">
        <v>144</v>
      </c>
      <c r="E321" s="159" t="s">
        <v>827</v>
      </c>
      <c r="F321" s="259" t="s">
        <v>828</v>
      </c>
      <c r="G321" s="260"/>
      <c r="H321" s="260"/>
      <c r="I321" s="260"/>
      <c r="J321" s="160" t="s">
        <v>301</v>
      </c>
      <c r="K321" s="161">
        <v>2.3</v>
      </c>
      <c r="L321" s="261">
        <v>0</v>
      </c>
      <c r="M321" s="260"/>
      <c r="N321" s="262">
        <f>ROUND(L321*K321,2)</f>
        <v>0</v>
      </c>
      <c r="O321" s="260"/>
      <c r="P321" s="260"/>
      <c r="Q321" s="260"/>
      <c r="R321" s="131"/>
      <c r="T321" s="162" t="s">
        <v>3</v>
      </c>
      <c r="U321" s="42" t="s">
        <v>43</v>
      </c>
      <c r="V321" s="34"/>
      <c r="W321" s="163">
        <f>V321*K321</f>
        <v>0</v>
      </c>
      <c r="X321" s="163">
        <v>0</v>
      </c>
      <c r="Y321" s="163">
        <f>X321*K321</f>
        <v>0</v>
      </c>
      <c r="Z321" s="163">
        <v>0</v>
      </c>
      <c r="AA321" s="164">
        <f>Z321*K321</f>
        <v>0</v>
      </c>
      <c r="AR321" s="16" t="s">
        <v>273</v>
      </c>
      <c r="AT321" s="16" t="s">
        <v>144</v>
      </c>
      <c r="AU321" s="16" t="s">
        <v>105</v>
      </c>
      <c r="AY321" s="16" t="s">
        <v>143</v>
      </c>
      <c r="BE321" s="104">
        <f>IF(U321="základní",N321,0)</f>
        <v>0</v>
      </c>
      <c r="BF321" s="104">
        <f>IF(U321="snížená",N321,0)</f>
        <v>0</v>
      </c>
      <c r="BG321" s="104">
        <f>IF(U321="zákl. přenesená",N321,0)</f>
        <v>0</v>
      </c>
      <c r="BH321" s="104">
        <f>IF(U321="sníž. přenesená",N321,0)</f>
        <v>0</v>
      </c>
      <c r="BI321" s="104">
        <f>IF(U321="nulová",N321,0)</f>
        <v>0</v>
      </c>
      <c r="BJ321" s="16" t="s">
        <v>22</v>
      </c>
      <c r="BK321" s="104">
        <f>ROUND(L321*K321,2)</f>
        <v>0</v>
      </c>
      <c r="BL321" s="16" t="s">
        <v>273</v>
      </c>
      <c r="BM321" s="16" t="s">
        <v>829</v>
      </c>
    </row>
    <row r="322" spans="2:63" s="1" customFormat="1" ht="49.95" customHeight="1">
      <c r="B322" s="33"/>
      <c r="C322" s="34"/>
      <c r="D322" s="149" t="s">
        <v>181</v>
      </c>
      <c r="E322" s="34"/>
      <c r="F322" s="34"/>
      <c r="G322" s="34"/>
      <c r="H322" s="34"/>
      <c r="I322" s="34"/>
      <c r="J322" s="34"/>
      <c r="K322" s="34"/>
      <c r="L322" s="34"/>
      <c r="M322" s="34"/>
      <c r="N322" s="290">
        <f aca="true" t="shared" si="5" ref="N322:N327">BK322</f>
        <v>0</v>
      </c>
      <c r="O322" s="291"/>
      <c r="P322" s="291"/>
      <c r="Q322" s="291"/>
      <c r="R322" s="35"/>
      <c r="T322" s="72"/>
      <c r="U322" s="34"/>
      <c r="V322" s="34"/>
      <c r="W322" s="34"/>
      <c r="X322" s="34"/>
      <c r="Y322" s="34"/>
      <c r="Z322" s="34"/>
      <c r="AA322" s="73"/>
      <c r="AT322" s="16" t="s">
        <v>77</v>
      </c>
      <c r="AU322" s="16" t="s">
        <v>78</v>
      </c>
      <c r="AY322" s="16" t="s">
        <v>182</v>
      </c>
      <c r="BK322" s="104">
        <f>SUM(BK323:BK327)</f>
        <v>0</v>
      </c>
    </row>
    <row r="323" spans="2:63" s="1" customFormat="1" ht="22.35" customHeight="1">
      <c r="B323" s="33"/>
      <c r="C323" s="165" t="s">
        <v>3</v>
      </c>
      <c r="D323" s="165" t="s">
        <v>144</v>
      </c>
      <c r="E323" s="166" t="s">
        <v>3</v>
      </c>
      <c r="F323" s="264" t="s">
        <v>3</v>
      </c>
      <c r="G323" s="265"/>
      <c r="H323" s="265"/>
      <c r="I323" s="265"/>
      <c r="J323" s="167" t="s">
        <v>3</v>
      </c>
      <c r="K323" s="168"/>
      <c r="L323" s="261"/>
      <c r="M323" s="266"/>
      <c r="N323" s="267">
        <f t="shared" si="5"/>
        <v>0</v>
      </c>
      <c r="O323" s="266"/>
      <c r="P323" s="266"/>
      <c r="Q323" s="266"/>
      <c r="R323" s="35"/>
      <c r="T323" s="162" t="s">
        <v>3</v>
      </c>
      <c r="U323" s="169" t="s">
        <v>43</v>
      </c>
      <c r="V323" s="34"/>
      <c r="W323" s="34"/>
      <c r="X323" s="34"/>
      <c r="Y323" s="34"/>
      <c r="Z323" s="34"/>
      <c r="AA323" s="73"/>
      <c r="AT323" s="16" t="s">
        <v>182</v>
      </c>
      <c r="AU323" s="16" t="s">
        <v>22</v>
      </c>
      <c r="AY323" s="16" t="s">
        <v>182</v>
      </c>
      <c r="BE323" s="104">
        <f>IF(U323="základní",N323,0)</f>
        <v>0</v>
      </c>
      <c r="BF323" s="104">
        <f>IF(U323="snížená",N323,0)</f>
        <v>0</v>
      </c>
      <c r="BG323" s="104">
        <f>IF(U323="zákl. přenesená",N323,0)</f>
        <v>0</v>
      </c>
      <c r="BH323" s="104">
        <f>IF(U323="sníž. přenesená",N323,0)</f>
        <v>0</v>
      </c>
      <c r="BI323" s="104">
        <f>IF(U323="nulová",N323,0)</f>
        <v>0</v>
      </c>
      <c r="BJ323" s="16" t="s">
        <v>22</v>
      </c>
      <c r="BK323" s="104">
        <f>L323*K323</f>
        <v>0</v>
      </c>
    </row>
    <row r="324" spans="2:63" s="1" customFormat="1" ht="22.35" customHeight="1">
      <c r="B324" s="33"/>
      <c r="C324" s="165" t="s">
        <v>3</v>
      </c>
      <c r="D324" s="165" t="s">
        <v>144</v>
      </c>
      <c r="E324" s="166" t="s">
        <v>3</v>
      </c>
      <c r="F324" s="264" t="s">
        <v>3</v>
      </c>
      <c r="G324" s="265"/>
      <c r="H324" s="265"/>
      <c r="I324" s="265"/>
      <c r="J324" s="167" t="s">
        <v>3</v>
      </c>
      <c r="K324" s="168"/>
      <c r="L324" s="261"/>
      <c r="M324" s="266"/>
      <c r="N324" s="267">
        <f t="shared" si="5"/>
        <v>0</v>
      </c>
      <c r="O324" s="266"/>
      <c r="P324" s="266"/>
      <c r="Q324" s="266"/>
      <c r="R324" s="35"/>
      <c r="T324" s="162" t="s">
        <v>3</v>
      </c>
      <c r="U324" s="169" t="s">
        <v>43</v>
      </c>
      <c r="V324" s="34"/>
      <c r="W324" s="34"/>
      <c r="X324" s="34"/>
      <c r="Y324" s="34"/>
      <c r="Z324" s="34"/>
      <c r="AA324" s="73"/>
      <c r="AT324" s="16" t="s">
        <v>182</v>
      </c>
      <c r="AU324" s="16" t="s">
        <v>22</v>
      </c>
      <c r="AY324" s="16" t="s">
        <v>182</v>
      </c>
      <c r="BE324" s="104">
        <f>IF(U324="základní",N324,0)</f>
        <v>0</v>
      </c>
      <c r="BF324" s="104">
        <f>IF(U324="snížená",N324,0)</f>
        <v>0</v>
      </c>
      <c r="BG324" s="104">
        <f>IF(U324="zákl. přenesená",N324,0)</f>
        <v>0</v>
      </c>
      <c r="BH324" s="104">
        <f>IF(U324="sníž. přenesená",N324,0)</f>
        <v>0</v>
      </c>
      <c r="BI324" s="104">
        <f>IF(U324="nulová",N324,0)</f>
        <v>0</v>
      </c>
      <c r="BJ324" s="16" t="s">
        <v>22</v>
      </c>
      <c r="BK324" s="104">
        <f>L324*K324</f>
        <v>0</v>
      </c>
    </row>
    <row r="325" spans="2:63" s="1" customFormat="1" ht="22.35" customHeight="1">
      <c r="B325" s="33"/>
      <c r="C325" s="165" t="s">
        <v>3</v>
      </c>
      <c r="D325" s="165" t="s">
        <v>144</v>
      </c>
      <c r="E325" s="166" t="s">
        <v>3</v>
      </c>
      <c r="F325" s="264" t="s">
        <v>3</v>
      </c>
      <c r="G325" s="265"/>
      <c r="H325" s="265"/>
      <c r="I325" s="265"/>
      <c r="J325" s="167" t="s">
        <v>3</v>
      </c>
      <c r="K325" s="168"/>
      <c r="L325" s="261"/>
      <c r="M325" s="266"/>
      <c r="N325" s="267">
        <f t="shared" si="5"/>
        <v>0</v>
      </c>
      <c r="O325" s="266"/>
      <c r="P325" s="266"/>
      <c r="Q325" s="266"/>
      <c r="R325" s="35"/>
      <c r="T325" s="162" t="s">
        <v>3</v>
      </c>
      <c r="U325" s="169" t="s">
        <v>43</v>
      </c>
      <c r="V325" s="34"/>
      <c r="W325" s="34"/>
      <c r="X325" s="34"/>
      <c r="Y325" s="34"/>
      <c r="Z325" s="34"/>
      <c r="AA325" s="73"/>
      <c r="AT325" s="16" t="s">
        <v>182</v>
      </c>
      <c r="AU325" s="16" t="s">
        <v>22</v>
      </c>
      <c r="AY325" s="16" t="s">
        <v>182</v>
      </c>
      <c r="BE325" s="104">
        <f>IF(U325="základní",N325,0)</f>
        <v>0</v>
      </c>
      <c r="BF325" s="104">
        <f>IF(U325="snížená",N325,0)</f>
        <v>0</v>
      </c>
      <c r="BG325" s="104">
        <f>IF(U325="zákl. přenesená",N325,0)</f>
        <v>0</v>
      </c>
      <c r="BH325" s="104">
        <f>IF(U325="sníž. přenesená",N325,0)</f>
        <v>0</v>
      </c>
      <c r="BI325" s="104">
        <f>IF(U325="nulová",N325,0)</f>
        <v>0</v>
      </c>
      <c r="BJ325" s="16" t="s">
        <v>22</v>
      </c>
      <c r="BK325" s="104">
        <f>L325*K325</f>
        <v>0</v>
      </c>
    </row>
    <row r="326" spans="2:63" s="1" customFormat="1" ht="22.35" customHeight="1">
      <c r="B326" s="33"/>
      <c r="C326" s="165" t="s">
        <v>3</v>
      </c>
      <c r="D326" s="165" t="s">
        <v>144</v>
      </c>
      <c r="E326" s="166" t="s">
        <v>3</v>
      </c>
      <c r="F326" s="264" t="s">
        <v>3</v>
      </c>
      <c r="G326" s="265"/>
      <c r="H326" s="265"/>
      <c r="I326" s="265"/>
      <c r="J326" s="167" t="s">
        <v>3</v>
      </c>
      <c r="K326" s="168"/>
      <c r="L326" s="261"/>
      <c r="M326" s="266"/>
      <c r="N326" s="267">
        <f t="shared" si="5"/>
        <v>0</v>
      </c>
      <c r="O326" s="266"/>
      <c r="P326" s="266"/>
      <c r="Q326" s="266"/>
      <c r="R326" s="35"/>
      <c r="T326" s="162" t="s">
        <v>3</v>
      </c>
      <c r="U326" s="169" t="s">
        <v>43</v>
      </c>
      <c r="V326" s="34"/>
      <c r="W326" s="34"/>
      <c r="X326" s="34"/>
      <c r="Y326" s="34"/>
      <c r="Z326" s="34"/>
      <c r="AA326" s="73"/>
      <c r="AT326" s="16" t="s">
        <v>182</v>
      </c>
      <c r="AU326" s="16" t="s">
        <v>22</v>
      </c>
      <c r="AY326" s="16" t="s">
        <v>182</v>
      </c>
      <c r="BE326" s="104">
        <f>IF(U326="základní",N326,0)</f>
        <v>0</v>
      </c>
      <c r="BF326" s="104">
        <f>IF(U326="snížená",N326,0)</f>
        <v>0</v>
      </c>
      <c r="BG326" s="104">
        <f>IF(U326="zákl. přenesená",N326,0)</f>
        <v>0</v>
      </c>
      <c r="BH326" s="104">
        <f>IF(U326="sníž. přenesená",N326,0)</f>
        <v>0</v>
      </c>
      <c r="BI326" s="104">
        <f>IF(U326="nulová",N326,0)</f>
        <v>0</v>
      </c>
      <c r="BJ326" s="16" t="s">
        <v>22</v>
      </c>
      <c r="BK326" s="104">
        <f>L326*K326</f>
        <v>0</v>
      </c>
    </row>
    <row r="327" spans="2:63" s="1" customFormat="1" ht="22.35" customHeight="1">
      <c r="B327" s="33"/>
      <c r="C327" s="165" t="s">
        <v>3</v>
      </c>
      <c r="D327" s="165" t="s">
        <v>144</v>
      </c>
      <c r="E327" s="166" t="s">
        <v>3</v>
      </c>
      <c r="F327" s="264" t="s">
        <v>3</v>
      </c>
      <c r="G327" s="265"/>
      <c r="H327" s="265"/>
      <c r="I327" s="265"/>
      <c r="J327" s="167" t="s">
        <v>3</v>
      </c>
      <c r="K327" s="168"/>
      <c r="L327" s="261"/>
      <c r="M327" s="266"/>
      <c r="N327" s="267">
        <f t="shared" si="5"/>
        <v>0</v>
      </c>
      <c r="O327" s="266"/>
      <c r="P327" s="266"/>
      <c r="Q327" s="266"/>
      <c r="R327" s="35"/>
      <c r="T327" s="162" t="s">
        <v>3</v>
      </c>
      <c r="U327" s="169" t="s">
        <v>43</v>
      </c>
      <c r="V327" s="54"/>
      <c r="W327" s="54"/>
      <c r="X327" s="54"/>
      <c r="Y327" s="54"/>
      <c r="Z327" s="54"/>
      <c r="AA327" s="56"/>
      <c r="AT327" s="16" t="s">
        <v>182</v>
      </c>
      <c r="AU327" s="16" t="s">
        <v>22</v>
      </c>
      <c r="AY327" s="16" t="s">
        <v>182</v>
      </c>
      <c r="BE327" s="104">
        <f>IF(U327="základní",N327,0)</f>
        <v>0</v>
      </c>
      <c r="BF327" s="104">
        <f>IF(U327="snížená",N327,0)</f>
        <v>0</v>
      </c>
      <c r="BG327" s="104">
        <f>IF(U327="zákl. přenesená",N327,0)</f>
        <v>0</v>
      </c>
      <c r="BH327" s="104">
        <f>IF(U327="sníž. přenesená",N327,0)</f>
        <v>0</v>
      </c>
      <c r="BI327" s="104">
        <f>IF(U327="nulová",N327,0)</f>
        <v>0</v>
      </c>
      <c r="BJ327" s="16" t="s">
        <v>22</v>
      </c>
      <c r="BK327" s="104">
        <f>L327*K327</f>
        <v>0</v>
      </c>
    </row>
    <row r="328" spans="2:18" s="1" customFormat="1" ht="6.9" customHeight="1">
      <c r="B328" s="57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9"/>
    </row>
  </sheetData>
  <mergeCells count="443">
    <mergeCell ref="N262:Q262"/>
    <mergeCell ref="N285:Q285"/>
    <mergeCell ref="N288:Q288"/>
    <mergeCell ref="N299:Q299"/>
    <mergeCell ref="N302:Q302"/>
    <mergeCell ref="N303:Q303"/>
    <mergeCell ref="N322:Q322"/>
    <mergeCell ref="H1:K1"/>
    <mergeCell ref="S2:AC2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1:I321"/>
    <mergeCell ref="L321:M321"/>
    <mergeCell ref="N321:Q321"/>
    <mergeCell ref="F323:I323"/>
    <mergeCell ref="L323:M323"/>
    <mergeCell ref="N323:Q323"/>
    <mergeCell ref="F324:I324"/>
    <mergeCell ref="L324:M324"/>
    <mergeCell ref="N324:Q324"/>
    <mergeCell ref="F315:I315"/>
    <mergeCell ref="F316:I316"/>
    <mergeCell ref="F317:I317"/>
    <mergeCell ref="F318:I318"/>
    <mergeCell ref="F319:I319"/>
    <mergeCell ref="L319:M319"/>
    <mergeCell ref="N319:Q319"/>
    <mergeCell ref="F320:I320"/>
    <mergeCell ref="L320:M320"/>
    <mergeCell ref="N320:Q320"/>
    <mergeCell ref="F310:I310"/>
    <mergeCell ref="F311:I311"/>
    <mergeCell ref="F312:I312"/>
    <mergeCell ref="F313:I313"/>
    <mergeCell ref="L313:M313"/>
    <mergeCell ref="N313:Q313"/>
    <mergeCell ref="F314:I314"/>
    <mergeCell ref="L314:M314"/>
    <mergeCell ref="N314:Q314"/>
    <mergeCell ref="F305:I305"/>
    <mergeCell ref="F306:I306"/>
    <mergeCell ref="L306:M306"/>
    <mergeCell ref="N306:Q306"/>
    <mergeCell ref="F307:I307"/>
    <mergeCell ref="L307:M307"/>
    <mergeCell ref="N307:Q307"/>
    <mergeCell ref="F308:I308"/>
    <mergeCell ref="F309:I309"/>
    <mergeCell ref="F300:I300"/>
    <mergeCell ref="L300:M300"/>
    <mergeCell ref="N300:Q300"/>
    <mergeCell ref="F301:I301"/>
    <mergeCell ref="L301:M301"/>
    <mergeCell ref="N301:Q301"/>
    <mergeCell ref="F304:I304"/>
    <mergeCell ref="L304:M304"/>
    <mergeCell ref="N304:Q304"/>
    <mergeCell ref="F295:I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1:I291"/>
    <mergeCell ref="L291:M291"/>
    <mergeCell ref="N291:Q291"/>
    <mergeCell ref="F292:I292"/>
    <mergeCell ref="L292:M292"/>
    <mergeCell ref="N292:Q292"/>
    <mergeCell ref="F293:I293"/>
    <mergeCell ref="F294:I294"/>
    <mergeCell ref="L294:M294"/>
    <mergeCell ref="N294:Q294"/>
    <mergeCell ref="F284:I284"/>
    <mergeCell ref="F286:I286"/>
    <mergeCell ref="L286:M286"/>
    <mergeCell ref="N286:Q286"/>
    <mergeCell ref="F287:I287"/>
    <mergeCell ref="F289:I289"/>
    <mergeCell ref="L289:M289"/>
    <mergeCell ref="N289:Q289"/>
    <mergeCell ref="F290:I290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73:I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F252:I252"/>
    <mergeCell ref="L252:M252"/>
    <mergeCell ref="N252:Q252"/>
    <mergeCell ref="F253:I253"/>
    <mergeCell ref="F254:I254"/>
    <mergeCell ref="F255:I255"/>
    <mergeCell ref="F256:I256"/>
    <mergeCell ref="L256:M256"/>
    <mergeCell ref="N256:Q256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24:I224"/>
    <mergeCell ref="F225:I225"/>
    <mergeCell ref="L225:M225"/>
    <mergeCell ref="N225:Q225"/>
    <mergeCell ref="F227:I227"/>
    <mergeCell ref="L227:M227"/>
    <mergeCell ref="N227:Q227"/>
    <mergeCell ref="F228:I228"/>
    <mergeCell ref="L228:M228"/>
    <mergeCell ref="N228:Q228"/>
    <mergeCell ref="N226:Q226"/>
    <mergeCell ref="F219:I219"/>
    <mergeCell ref="L219:M219"/>
    <mergeCell ref="N219:Q219"/>
    <mergeCell ref="F220:I220"/>
    <mergeCell ref="F221:I221"/>
    <mergeCell ref="F222:I222"/>
    <mergeCell ref="F223:I223"/>
    <mergeCell ref="L223:M223"/>
    <mergeCell ref="N223:Q22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F218:I218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03:I203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F202:I202"/>
    <mergeCell ref="L202:M202"/>
    <mergeCell ref="N202:Q202"/>
    <mergeCell ref="N201:Q20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56:I156"/>
    <mergeCell ref="L156:M156"/>
    <mergeCell ref="N156:Q156"/>
    <mergeCell ref="F157:I157"/>
    <mergeCell ref="F159:I159"/>
    <mergeCell ref="L159:M159"/>
    <mergeCell ref="N159:Q159"/>
    <mergeCell ref="F160:I160"/>
    <mergeCell ref="F161:I161"/>
    <mergeCell ref="L161:M161"/>
    <mergeCell ref="N161:Q161"/>
    <mergeCell ref="N158:Q158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N129:Q129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323:D328">
      <formula1>"K,M"</formula1>
    </dataValidation>
    <dataValidation type="list" allowBlank="1" showInputMessage="1" showErrorMessage="1" error="Povoleny jsou hodnoty základní, snížená, zákl. přenesená, sníž. přenesená, nulová." sqref="U323:U32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97"/>
      <c r="B1" s="294"/>
      <c r="C1" s="294"/>
      <c r="D1" s="295" t="s">
        <v>1</v>
      </c>
      <c r="E1" s="294"/>
      <c r="F1" s="296" t="s">
        <v>1090</v>
      </c>
      <c r="G1" s="296"/>
      <c r="H1" s="298" t="s">
        <v>1091</v>
      </c>
      <c r="I1" s="298"/>
      <c r="J1" s="298"/>
      <c r="K1" s="298"/>
      <c r="L1" s="296" t="s">
        <v>1092</v>
      </c>
      <c r="M1" s="294"/>
      <c r="N1" s="294"/>
      <c r="O1" s="295" t="s">
        <v>104</v>
      </c>
      <c r="P1" s="294"/>
      <c r="Q1" s="294"/>
      <c r="R1" s="294"/>
      <c r="S1" s="296" t="s">
        <v>1093</v>
      </c>
      <c r="T1" s="296"/>
      <c r="U1" s="297"/>
      <c r="V1" s="2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198" t="s">
        <v>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39" t="s">
        <v>6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16" t="s">
        <v>94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105</v>
      </c>
    </row>
    <row r="4" spans="2:46" ht="36.9" customHeight="1">
      <c r="B4" s="20"/>
      <c r="C4" s="200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40" t="str">
        <f>'Rekapitulace stavby'!K6</f>
        <v>Most ev.č. 0267-1 Červený Újezd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1"/>
      <c r="R6" s="22"/>
    </row>
    <row r="7" spans="2:18" s="1" customFormat="1" ht="32.85" customHeight="1">
      <c r="B7" s="33"/>
      <c r="C7" s="34"/>
      <c r="D7" s="27" t="s">
        <v>107</v>
      </c>
      <c r="E7" s="34"/>
      <c r="F7" s="206" t="s">
        <v>830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3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3</v>
      </c>
      <c r="P8" s="34"/>
      <c r="Q8" s="34"/>
      <c r="R8" s="35"/>
    </row>
    <row r="9" spans="2:18" s="1" customFormat="1" ht="14.4" customHeight="1">
      <c r="B9" s="33"/>
      <c r="C9" s="34"/>
      <c r="D9" s="28" t="s">
        <v>23</v>
      </c>
      <c r="E9" s="34"/>
      <c r="F9" s="26" t="s">
        <v>24</v>
      </c>
      <c r="G9" s="34"/>
      <c r="H9" s="34"/>
      <c r="I9" s="34"/>
      <c r="J9" s="34"/>
      <c r="K9" s="34"/>
      <c r="L9" s="34"/>
      <c r="M9" s="28" t="s">
        <v>25</v>
      </c>
      <c r="N9" s="34"/>
      <c r="O9" s="241" t="str">
        <f>'Rekapitulace stavby'!AN8</f>
        <v>22.11.2016</v>
      </c>
      <c r="P9" s="219"/>
      <c r="Q9" s="34"/>
      <c r="R9" s="35"/>
    </row>
    <row r="10" spans="2:18" s="1" customFormat="1" ht="10.8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205" t="str">
        <f>IF('Rekapitulace stavby'!AN10="","",'Rekapitulace stavby'!AN10)</f>
        <v/>
      </c>
      <c r="P11" s="219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205" t="str">
        <f>IF('Rekapitulace stavby'!AN11="","",'Rekapitulace stavby'!AN11)</f>
        <v/>
      </c>
      <c r="P12" s="219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42" t="str">
        <f>IF('Rekapitulace stavby'!AN13="","",'Rekapitulace stavby'!AN13)</f>
        <v>Vyplň údaj</v>
      </c>
      <c r="P14" s="219"/>
      <c r="Q14" s="34"/>
      <c r="R14" s="35"/>
    </row>
    <row r="15" spans="2:18" s="1" customFormat="1" ht="18" customHeight="1">
      <c r="B15" s="33"/>
      <c r="C15" s="34"/>
      <c r="D15" s="34"/>
      <c r="E15" s="242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28" t="s">
        <v>31</v>
      </c>
      <c r="N15" s="34"/>
      <c r="O15" s="242" t="str">
        <f>IF('Rekapitulace stavby'!AN14="","",'Rekapitulace stavby'!AN14)</f>
        <v>Vyplň údaj</v>
      </c>
      <c r="P15" s="219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205" t="str">
        <f>IF('Rekapitulace stavby'!AN16="","",'Rekapitulace stavby'!AN16)</f>
        <v/>
      </c>
      <c r="P17" s="219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205" t="str">
        <f>IF('Rekapitulace stavby'!AN17="","",'Rekapitulace stavby'!AN17)</f>
        <v/>
      </c>
      <c r="P18" s="219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36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205" t="str">
        <f>IF('Rekapitulace stavby'!AN19="","",'Rekapitulace stavby'!AN19)</f>
        <v/>
      </c>
      <c r="P20" s="219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205" t="str">
        <f>IF('Rekapitulace stavby'!AN20="","",'Rekapitulace stavby'!AN20)</f>
        <v/>
      </c>
      <c r="P21" s="219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8" t="s">
        <v>3</v>
      </c>
      <c r="F24" s="219"/>
      <c r="G24" s="219"/>
      <c r="H24" s="219"/>
      <c r="I24" s="219"/>
      <c r="J24" s="219"/>
      <c r="K24" s="219"/>
      <c r="L24" s="219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3" t="s">
        <v>109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19"/>
      <c r="O27" s="219"/>
      <c r="P27" s="219"/>
      <c r="Q27" s="34"/>
      <c r="R27" s="35"/>
    </row>
    <row r="28" spans="2:18" s="1" customFormat="1" ht="14.4" customHeight="1">
      <c r="B28" s="33"/>
      <c r="C28" s="34"/>
      <c r="D28" s="32" t="s">
        <v>98</v>
      </c>
      <c r="E28" s="34"/>
      <c r="F28" s="34"/>
      <c r="G28" s="34"/>
      <c r="H28" s="34"/>
      <c r="I28" s="34"/>
      <c r="J28" s="34"/>
      <c r="K28" s="34"/>
      <c r="L28" s="34"/>
      <c r="M28" s="209">
        <f>N105</f>
        <v>0</v>
      </c>
      <c r="N28" s="219"/>
      <c r="O28" s="219"/>
      <c r="P28" s="219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4" t="s">
        <v>41</v>
      </c>
      <c r="E30" s="34"/>
      <c r="F30" s="34"/>
      <c r="G30" s="34"/>
      <c r="H30" s="34"/>
      <c r="I30" s="34"/>
      <c r="J30" s="34"/>
      <c r="K30" s="34"/>
      <c r="L30" s="34"/>
      <c r="M30" s="243">
        <f>ROUND(M27+M28,2)</f>
        <v>0</v>
      </c>
      <c r="N30" s="219"/>
      <c r="O30" s="219"/>
      <c r="P30" s="219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42</v>
      </c>
      <c r="E32" s="40" t="s">
        <v>43</v>
      </c>
      <c r="F32" s="41">
        <v>0.21</v>
      </c>
      <c r="G32" s="115" t="s">
        <v>44</v>
      </c>
      <c r="H32" s="244">
        <f>ROUND((((SUM(BE105:BE112)+SUM(BE130:BE295))+SUM(BE297:BE301))),2)</f>
        <v>0</v>
      </c>
      <c r="I32" s="219"/>
      <c r="J32" s="219"/>
      <c r="K32" s="34"/>
      <c r="L32" s="34"/>
      <c r="M32" s="244">
        <f>ROUND(((ROUND((SUM(BE105:BE112)+SUM(BE130:BE295)),2)*F32)+SUM(BE297:BE301)*F32),2)</f>
        <v>0</v>
      </c>
      <c r="N32" s="219"/>
      <c r="O32" s="219"/>
      <c r="P32" s="219"/>
      <c r="Q32" s="34"/>
      <c r="R32" s="35"/>
    </row>
    <row r="33" spans="2:18" s="1" customFormat="1" ht="14.4" customHeight="1">
      <c r="B33" s="33"/>
      <c r="C33" s="34"/>
      <c r="D33" s="34"/>
      <c r="E33" s="40" t="s">
        <v>45</v>
      </c>
      <c r="F33" s="41">
        <v>0.15</v>
      </c>
      <c r="G33" s="115" t="s">
        <v>44</v>
      </c>
      <c r="H33" s="244">
        <f>ROUND((((SUM(BF105:BF112)+SUM(BF130:BF295))+SUM(BF297:BF301))),2)</f>
        <v>0</v>
      </c>
      <c r="I33" s="219"/>
      <c r="J33" s="219"/>
      <c r="K33" s="34"/>
      <c r="L33" s="34"/>
      <c r="M33" s="244">
        <f>ROUND(((ROUND((SUM(BF105:BF112)+SUM(BF130:BF295)),2)*F33)+SUM(BF297:BF301)*F33),2)</f>
        <v>0</v>
      </c>
      <c r="N33" s="219"/>
      <c r="O33" s="219"/>
      <c r="P33" s="219"/>
      <c r="Q33" s="34"/>
      <c r="R33" s="35"/>
    </row>
    <row r="34" spans="2:18" s="1" customFormat="1" ht="14.4" customHeight="1" hidden="1">
      <c r="B34" s="33"/>
      <c r="C34" s="34"/>
      <c r="D34" s="34"/>
      <c r="E34" s="40" t="s">
        <v>46</v>
      </c>
      <c r="F34" s="41">
        <v>0.21</v>
      </c>
      <c r="G34" s="115" t="s">
        <v>44</v>
      </c>
      <c r="H34" s="244">
        <f>ROUND((((SUM(BG105:BG112)+SUM(BG130:BG295))+SUM(BG297:BG301))),2)</f>
        <v>0</v>
      </c>
      <c r="I34" s="219"/>
      <c r="J34" s="219"/>
      <c r="K34" s="34"/>
      <c r="L34" s="34"/>
      <c r="M34" s="244">
        <v>0</v>
      </c>
      <c r="N34" s="219"/>
      <c r="O34" s="219"/>
      <c r="P34" s="219"/>
      <c r="Q34" s="34"/>
      <c r="R34" s="35"/>
    </row>
    <row r="35" spans="2:18" s="1" customFormat="1" ht="14.4" customHeight="1" hidden="1">
      <c r="B35" s="33"/>
      <c r="C35" s="34"/>
      <c r="D35" s="34"/>
      <c r="E35" s="40" t="s">
        <v>47</v>
      </c>
      <c r="F35" s="41">
        <v>0.15</v>
      </c>
      <c r="G35" s="115" t="s">
        <v>44</v>
      </c>
      <c r="H35" s="244">
        <f>ROUND((((SUM(BH105:BH112)+SUM(BH130:BH295))+SUM(BH297:BH301))),2)</f>
        <v>0</v>
      </c>
      <c r="I35" s="219"/>
      <c r="J35" s="219"/>
      <c r="K35" s="34"/>
      <c r="L35" s="34"/>
      <c r="M35" s="244">
        <v>0</v>
      </c>
      <c r="N35" s="219"/>
      <c r="O35" s="219"/>
      <c r="P35" s="219"/>
      <c r="Q35" s="34"/>
      <c r="R35" s="35"/>
    </row>
    <row r="36" spans="2:18" s="1" customFormat="1" ht="14.4" customHeight="1" hidden="1">
      <c r="B36" s="33"/>
      <c r="C36" s="34"/>
      <c r="D36" s="34"/>
      <c r="E36" s="40" t="s">
        <v>48</v>
      </c>
      <c r="F36" s="41">
        <v>0</v>
      </c>
      <c r="G36" s="115" t="s">
        <v>44</v>
      </c>
      <c r="H36" s="244">
        <f>ROUND((((SUM(BI105:BI112)+SUM(BI130:BI295))+SUM(BI297:BI301))),2)</f>
        <v>0</v>
      </c>
      <c r="I36" s="219"/>
      <c r="J36" s="219"/>
      <c r="K36" s="34"/>
      <c r="L36" s="34"/>
      <c r="M36" s="244">
        <v>0</v>
      </c>
      <c r="N36" s="219"/>
      <c r="O36" s="219"/>
      <c r="P36" s="219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2"/>
      <c r="D38" s="116" t="s">
        <v>49</v>
      </c>
      <c r="E38" s="74"/>
      <c r="F38" s="74"/>
      <c r="G38" s="117" t="s">
        <v>50</v>
      </c>
      <c r="H38" s="118" t="s">
        <v>51</v>
      </c>
      <c r="I38" s="74"/>
      <c r="J38" s="74"/>
      <c r="K38" s="74"/>
      <c r="L38" s="245">
        <f>SUM(M30:M36)</f>
        <v>0</v>
      </c>
      <c r="M38" s="227"/>
      <c r="N38" s="227"/>
      <c r="O38" s="227"/>
      <c r="P38" s="229"/>
      <c r="Q38" s="112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3.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2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2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2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2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2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2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2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2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3.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3.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2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2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2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2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2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2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2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2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3.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" customHeight="1">
      <c r="B76" s="33"/>
      <c r="C76" s="200" t="s">
        <v>110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5"/>
    </row>
    <row r="77" spans="2:18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0" t="str">
        <f>F6</f>
        <v>Most ev.č. 0267-1 Červený Újezd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4"/>
      <c r="R78" s="35"/>
    </row>
    <row r="79" spans="2:18" s="1" customFormat="1" ht="36.9" customHeight="1">
      <c r="B79" s="33"/>
      <c r="C79" s="67" t="s">
        <v>107</v>
      </c>
      <c r="D79" s="34"/>
      <c r="E79" s="34"/>
      <c r="F79" s="220" t="str">
        <f>F7</f>
        <v>SO 203 - Provizorní trasa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4"/>
      <c r="R79" s="35"/>
    </row>
    <row r="80" spans="2:18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23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25</v>
      </c>
      <c r="L81" s="34"/>
      <c r="M81" s="246" t="str">
        <f>IF(O9="","",O9)</f>
        <v>22.11.2016</v>
      </c>
      <c r="N81" s="219"/>
      <c r="O81" s="219"/>
      <c r="P81" s="219"/>
      <c r="Q81" s="34"/>
      <c r="R81" s="35"/>
    </row>
    <row r="82" spans="2:18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3.2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205" t="str">
        <f>E18</f>
        <v xml:space="preserve"> </v>
      </c>
      <c r="N83" s="219"/>
      <c r="O83" s="219"/>
      <c r="P83" s="219"/>
      <c r="Q83" s="219"/>
      <c r="R83" s="35"/>
    </row>
    <row r="84" spans="2:18" s="1" customFormat="1" ht="14.4" customHeight="1">
      <c r="B84" s="33"/>
      <c r="C84" s="28" t="s">
        <v>32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36</v>
      </c>
      <c r="L84" s="34"/>
      <c r="M84" s="205" t="str">
        <f>E21</f>
        <v xml:space="preserve"> </v>
      </c>
      <c r="N84" s="219"/>
      <c r="O84" s="219"/>
      <c r="P84" s="219"/>
      <c r="Q84" s="219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7" t="s">
        <v>111</v>
      </c>
      <c r="D86" s="248"/>
      <c r="E86" s="248"/>
      <c r="F86" s="248"/>
      <c r="G86" s="248"/>
      <c r="H86" s="112"/>
      <c r="I86" s="112"/>
      <c r="J86" s="112"/>
      <c r="K86" s="112"/>
      <c r="L86" s="112"/>
      <c r="M86" s="112"/>
      <c r="N86" s="247" t="s">
        <v>112</v>
      </c>
      <c r="O86" s="219"/>
      <c r="P86" s="219"/>
      <c r="Q86" s="219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113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7">
        <f>N130</f>
        <v>0</v>
      </c>
      <c r="O88" s="219"/>
      <c r="P88" s="219"/>
      <c r="Q88" s="219"/>
      <c r="R88" s="35"/>
      <c r="AU88" s="16" t="s">
        <v>114</v>
      </c>
    </row>
    <row r="89" spans="2:18" s="6" customFormat="1" ht="24.9" customHeight="1">
      <c r="B89" s="120"/>
      <c r="C89" s="121"/>
      <c r="D89" s="122" t="s">
        <v>184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49">
        <f>N131</f>
        <v>0</v>
      </c>
      <c r="O89" s="250"/>
      <c r="P89" s="250"/>
      <c r="Q89" s="250"/>
      <c r="R89" s="123"/>
    </row>
    <row r="90" spans="2:18" s="7" customFormat="1" ht="19.95" customHeight="1">
      <c r="B90" s="124"/>
      <c r="C90" s="125"/>
      <c r="D90" s="100" t="s">
        <v>185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4">
        <f>N132</f>
        <v>0</v>
      </c>
      <c r="O90" s="251"/>
      <c r="P90" s="251"/>
      <c r="Q90" s="251"/>
      <c r="R90" s="126"/>
    </row>
    <row r="91" spans="2:18" s="7" customFormat="1" ht="19.95" customHeight="1">
      <c r="B91" s="124"/>
      <c r="C91" s="125"/>
      <c r="D91" s="100" t="s">
        <v>186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4">
        <f>N184</f>
        <v>0</v>
      </c>
      <c r="O91" s="251"/>
      <c r="P91" s="251"/>
      <c r="Q91" s="251"/>
      <c r="R91" s="126"/>
    </row>
    <row r="92" spans="2:18" s="7" customFormat="1" ht="19.95" customHeight="1">
      <c r="B92" s="124"/>
      <c r="C92" s="125"/>
      <c r="D92" s="100" t="s">
        <v>528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4">
        <f>N192</f>
        <v>0</v>
      </c>
      <c r="O92" s="251"/>
      <c r="P92" s="251"/>
      <c r="Q92" s="251"/>
      <c r="R92" s="126"/>
    </row>
    <row r="93" spans="2:18" s="7" customFormat="1" ht="19.95" customHeight="1">
      <c r="B93" s="124"/>
      <c r="C93" s="125"/>
      <c r="D93" s="100" t="s">
        <v>187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4">
        <f>N199</f>
        <v>0</v>
      </c>
      <c r="O93" s="251"/>
      <c r="P93" s="251"/>
      <c r="Q93" s="251"/>
      <c r="R93" s="126"/>
    </row>
    <row r="94" spans="2:18" s="7" customFormat="1" ht="19.95" customHeight="1">
      <c r="B94" s="124"/>
      <c r="C94" s="125"/>
      <c r="D94" s="100" t="s">
        <v>529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4">
        <f>N217</f>
        <v>0</v>
      </c>
      <c r="O94" s="251"/>
      <c r="P94" s="251"/>
      <c r="Q94" s="251"/>
      <c r="R94" s="126"/>
    </row>
    <row r="95" spans="2:18" s="7" customFormat="1" ht="19.95" customHeight="1">
      <c r="B95" s="124"/>
      <c r="C95" s="125"/>
      <c r="D95" s="100" t="s">
        <v>188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4">
        <f>N228</f>
        <v>0</v>
      </c>
      <c r="O95" s="251"/>
      <c r="P95" s="251"/>
      <c r="Q95" s="251"/>
      <c r="R95" s="126"/>
    </row>
    <row r="96" spans="2:18" s="7" customFormat="1" ht="19.95" customHeight="1">
      <c r="B96" s="124"/>
      <c r="C96" s="125"/>
      <c r="D96" s="100" t="s">
        <v>189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4">
        <f>N270</f>
        <v>0</v>
      </c>
      <c r="O96" s="251"/>
      <c r="P96" s="251"/>
      <c r="Q96" s="251"/>
      <c r="R96" s="126"/>
    </row>
    <row r="97" spans="2:18" s="7" customFormat="1" ht="19.95" customHeight="1">
      <c r="B97" s="124"/>
      <c r="C97" s="125"/>
      <c r="D97" s="100" t="s">
        <v>190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4">
        <f>N279</f>
        <v>0</v>
      </c>
      <c r="O97" s="251"/>
      <c r="P97" s="251"/>
      <c r="Q97" s="251"/>
      <c r="R97" s="126"/>
    </row>
    <row r="98" spans="2:18" s="6" customFormat="1" ht="24.9" customHeight="1">
      <c r="B98" s="120"/>
      <c r="C98" s="121"/>
      <c r="D98" s="122" t="s">
        <v>193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49">
        <f>N283</f>
        <v>0</v>
      </c>
      <c r="O98" s="250"/>
      <c r="P98" s="250"/>
      <c r="Q98" s="250"/>
      <c r="R98" s="123"/>
    </row>
    <row r="99" spans="2:18" s="7" customFormat="1" ht="19.95" customHeight="1">
      <c r="B99" s="124"/>
      <c r="C99" s="125"/>
      <c r="D99" s="100" t="s">
        <v>831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4">
        <f>N284</f>
        <v>0</v>
      </c>
      <c r="O99" s="251"/>
      <c r="P99" s="251"/>
      <c r="Q99" s="251"/>
      <c r="R99" s="126"/>
    </row>
    <row r="100" spans="2:18" s="7" customFormat="1" ht="19.95" customHeight="1">
      <c r="B100" s="124"/>
      <c r="C100" s="125"/>
      <c r="D100" s="100" t="s">
        <v>194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34">
        <f>N288</f>
        <v>0</v>
      </c>
      <c r="O100" s="251"/>
      <c r="P100" s="251"/>
      <c r="Q100" s="251"/>
      <c r="R100" s="126"/>
    </row>
    <row r="101" spans="2:18" s="6" customFormat="1" ht="24.9" customHeight="1">
      <c r="B101" s="120"/>
      <c r="C101" s="121"/>
      <c r="D101" s="122" t="s">
        <v>117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49">
        <f>N291</f>
        <v>0</v>
      </c>
      <c r="O101" s="250"/>
      <c r="P101" s="250"/>
      <c r="Q101" s="250"/>
      <c r="R101" s="123"/>
    </row>
    <row r="102" spans="2:18" s="7" customFormat="1" ht="19.95" customHeight="1">
      <c r="B102" s="124"/>
      <c r="C102" s="125"/>
      <c r="D102" s="100" t="s">
        <v>832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34">
        <f>N292</f>
        <v>0</v>
      </c>
      <c r="O102" s="251"/>
      <c r="P102" s="251"/>
      <c r="Q102" s="251"/>
      <c r="R102" s="126"/>
    </row>
    <row r="103" spans="2:18" s="6" customFormat="1" ht="21.75" customHeight="1">
      <c r="B103" s="120"/>
      <c r="C103" s="121"/>
      <c r="D103" s="122" t="s">
        <v>119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52">
        <f>N296</f>
        <v>0</v>
      </c>
      <c r="O103" s="250"/>
      <c r="P103" s="250"/>
      <c r="Q103" s="250"/>
      <c r="R103" s="123"/>
    </row>
    <row r="104" spans="2:18" s="1" customFormat="1" ht="21.7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21" s="1" customFormat="1" ht="29.25" customHeight="1">
      <c r="B105" s="33"/>
      <c r="C105" s="119" t="s">
        <v>120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253">
        <f>ROUND(N106+N107+N108+N109+N110+N111,2)</f>
        <v>0</v>
      </c>
      <c r="O105" s="219"/>
      <c r="P105" s="219"/>
      <c r="Q105" s="219"/>
      <c r="R105" s="35"/>
      <c r="T105" s="127"/>
      <c r="U105" s="128" t="s">
        <v>42</v>
      </c>
    </row>
    <row r="106" spans="2:65" s="1" customFormat="1" ht="18" customHeight="1">
      <c r="B106" s="129"/>
      <c r="C106" s="130"/>
      <c r="D106" s="235" t="s">
        <v>121</v>
      </c>
      <c r="E106" s="254"/>
      <c r="F106" s="254"/>
      <c r="G106" s="254"/>
      <c r="H106" s="254"/>
      <c r="I106" s="130"/>
      <c r="J106" s="130"/>
      <c r="K106" s="130"/>
      <c r="L106" s="130"/>
      <c r="M106" s="130"/>
      <c r="N106" s="233">
        <f>ROUND(N88*T106,2)</f>
        <v>0</v>
      </c>
      <c r="O106" s="254"/>
      <c r="P106" s="254"/>
      <c r="Q106" s="254"/>
      <c r="R106" s="131"/>
      <c r="S106" s="130"/>
      <c r="T106" s="132"/>
      <c r="U106" s="133" t="s">
        <v>43</v>
      </c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5" t="s">
        <v>122</v>
      </c>
      <c r="AZ106" s="134"/>
      <c r="BA106" s="134"/>
      <c r="BB106" s="134"/>
      <c r="BC106" s="134"/>
      <c r="BD106" s="134"/>
      <c r="BE106" s="136">
        <f aca="true" t="shared" si="0" ref="BE106:BE111">IF(U106="základní",N106,0)</f>
        <v>0</v>
      </c>
      <c r="BF106" s="136">
        <f aca="true" t="shared" si="1" ref="BF106:BF111">IF(U106="snížená",N106,0)</f>
        <v>0</v>
      </c>
      <c r="BG106" s="136">
        <f aca="true" t="shared" si="2" ref="BG106:BG111">IF(U106="zákl. přenesená",N106,0)</f>
        <v>0</v>
      </c>
      <c r="BH106" s="136">
        <f aca="true" t="shared" si="3" ref="BH106:BH111">IF(U106="sníž. přenesená",N106,0)</f>
        <v>0</v>
      </c>
      <c r="BI106" s="136">
        <f aca="true" t="shared" si="4" ref="BI106:BI111">IF(U106="nulová",N106,0)</f>
        <v>0</v>
      </c>
      <c r="BJ106" s="135" t="s">
        <v>22</v>
      </c>
      <c r="BK106" s="134"/>
      <c r="BL106" s="134"/>
      <c r="BM106" s="134"/>
    </row>
    <row r="107" spans="2:65" s="1" customFormat="1" ht="18" customHeight="1">
      <c r="B107" s="129"/>
      <c r="C107" s="130"/>
      <c r="D107" s="235" t="s">
        <v>195</v>
      </c>
      <c r="E107" s="254"/>
      <c r="F107" s="254"/>
      <c r="G107" s="254"/>
      <c r="H107" s="254"/>
      <c r="I107" s="130"/>
      <c r="J107" s="130"/>
      <c r="K107" s="130"/>
      <c r="L107" s="130"/>
      <c r="M107" s="130"/>
      <c r="N107" s="233">
        <f>ROUND(N88*T107,2)</f>
        <v>0</v>
      </c>
      <c r="O107" s="254"/>
      <c r="P107" s="254"/>
      <c r="Q107" s="254"/>
      <c r="R107" s="131"/>
      <c r="S107" s="130"/>
      <c r="T107" s="132"/>
      <c r="U107" s="133" t="s">
        <v>43</v>
      </c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 t="s">
        <v>122</v>
      </c>
      <c r="AZ107" s="134"/>
      <c r="BA107" s="134"/>
      <c r="BB107" s="134"/>
      <c r="BC107" s="134"/>
      <c r="BD107" s="134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22</v>
      </c>
      <c r="BK107" s="134"/>
      <c r="BL107" s="134"/>
      <c r="BM107" s="134"/>
    </row>
    <row r="108" spans="2:65" s="1" customFormat="1" ht="18" customHeight="1">
      <c r="B108" s="129"/>
      <c r="C108" s="130"/>
      <c r="D108" s="235" t="s">
        <v>124</v>
      </c>
      <c r="E108" s="254"/>
      <c r="F108" s="254"/>
      <c r="G108" s="254"/>
      <c r="H108" s="254"/>
      <c r="I108" s="130"/>
      <c r="J108" s="130"/>
      <c r="K108" s="130"/>
      <c r="L108" s="130"/>
      <c r="M108" s="130"/>
      <c r="N108" s="233">
        <f>ROUND(N88*T108,2)</f>
        <v>0</v>
      </c>
      <c r="O108" s="254"/>
      <c r="P108" s="254"/>
      <c r="Q108" s="254"/>
      <c r="R108" s="131"/>
      <c r="S108" s="130"/>
      <c r="T108" s="132"/>
      <c r="U108" s="133" t="s">
        <v>43</v>
      </c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5" t="s">
        <v>122</v>
      </c>
      <c r="AZ108" s="134"/>
      <c r="BA108" s="134"/>
      <c r="BB108" s="134"/>
      <c r="BC108" s="134"/>
      <c r="BD108" s="134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22</v>
      </c>
      <c r="BK108" s="134"/>
      <c r="BL108" s="134"/>
      <c r="BM108" s="134"/>
    </row>
    <row r="109" spans="2:65" s="1" customFormat="1" ht="18" customHeight="1">
      <c r="B109" s="129"/>
      <c r="C109" s="130"/>
      <c r="D109" s="235" t="s">
        <v>125</v>
      </c>
      <c r="E109" s="254"/>
      <c r="F109" s="254"/>
      <c r="G109" s="254"/>
      <c r="H109" s="254"/>
      <c r="I109" s="130"/>
      <c r="J109" s="130"/>
      <c r="K109" s="130"/>
      <c r="L109" s="130"/>
      <c r="M109" s="130"/>
      <c r="N109" s="233">
        <f>ROUND(N88*T109,2)</f>
        <v>0</v>
      </c>
      <c r="O109" s="254"/>
      <c r="P109" s="254"/>
      <c r="Q109" s="254"/>
      <c r="R109" s="131"/>
      <c r="S109" s="130"/>
      <c r="T109" s="132"/>
      <c r="U109" s="133" t="s">
        <v>43</v>
      </c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5" t="s">
        <v>122</v>
      </c>
      <c r="AZ109" s="134"/>
      <c r="BA109" s="134"/>
      <c r="BB109" s="134"/>
      <c r="BC109" s="134"/>
      <c r="BD109" s="134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22</v>
      </c>
      <c r="BK109" s="134"/>
      <c r="BL109" s="134"/>
      <c r="BM109" s="134"/>
    </row>
    <row r="110" spans="2:65" s="1" customFormat="1" ht="18" customHeight="1">
      <c r="B110" s="129"/>
      <c r="C110" s="130"/>
      <c r="D110" s="235" t="s">
        <v>196</v>
      </c>
      <c r="E110" s="254"/>
      <c r="F110" s="254"/>
      <c r="G110" s="254"/>
      <c r="H110" s="254"/>
      <c r="I110" s="130"/>
      <c r="J110" s="130"/>
      <c r="K110" s="130"/>
      <c r="L110" s="130"/>
      <c r="M110" s="130"/>
      <c r="N110" s="233">
        <f>ROUND(N88*T110,2)</f>
        <v>0</v>
      </c>
      <c r="O110" s="254"/>
      <c r="P110" s="254"/>
      <c r="Q110" s="254"/>
      <c r="R110" s="131"/>
      <c r="S110" s="130"/>
      <c r="T110" s="132"/>
      <c r="U110" s="133" t="s">
        <v>43</v>
      </c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5" t="s">
        <v>122</v>
      </c>
      <c r="AZ110" s="134"/>
      <c r="BA110" s="134"/>
      <c r="BB110" s="134"/>
      <c r="BC110" s="134"/>
      <c r="BD110" s="134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22</v>
      </c>
      <c r="BK110" s="134"/>
      <c r="BL110" s="134"/>
      <c r="BM110" s="134"/>
    </row>
    <row r="111" spans="2:65" s="1" customFormat="1" ht="18" customHeight="1">
      <c r="B111" s="129"/>
      <c r="C111" s="130"/>
      <c r="D111" s="137" t="s">
        <v>127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233">
        <f>ROUND(N88*T111,2)</f>
        <v>0</v>
      </c>
      <c r="O111" s="254"/>
      <c r="P111" s="254"/>
      <c r="Q111" s="254"/>
      <c r="R111" s="131"/>
      <c r="S111" s="130"/>
      <c r="T111" s="138"/>
      <c r="U111" s="139" t="s">
        <v>43</v>
      </c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5" t="s">
        <v>128</v>
      </c>
      <c r="AZ111" s="134"/>
      <c r="BA111" s="134"/>
      <c r="BB111" s="134"/>
      <c r="BC111" s="134"/>
      <c r="BD111" s="134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22</v>
      </c>
      <c r="BK111" s="134"/>
      <c r="BL111" s="134"/>
      <c r="BM111" s="134"/>
    </row>
    <row r="112" spans="2:18" s="1" customFormat="1" ht="12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29.25" customHeight="1">
      <c r="B113" s="33"/>
      <c r="C113" s="111" t="s">
        <v>103</v>
      </c>
      <c r="D113" s="112"/>
      <c r="E113" s="112"/>
      <c r="F113" s="112"/>
      <c r="G113" s="112"/>
      <c r="H113" s="112"/>
      <c r="I113" s="112"/>
      <c r="J113" s="112"/>
      <c r="K113" s="112"/>
      <c r="L113" s="238">
        <f>ROUND(SUM(N88+N105),2)</f>
        <v>0</v>
      </c>
      <c r="M113" s="248"/>
      <c r="N113" s="248"/>
      <c r="O113" s="248"/>
      <c r="P113" s="248"/>
      <c r="Q113" s="248"/>
      <c r="R113" s="35"/>
    </row>
    <row r="114" spans="2:18" s="1" customFormat="1" ht="6.9" customHeight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</row>
    <row r="118" spans="2:18" s="1" customFormat="1" ht="6.9" customHeight="1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2"/>
    </row>
    <row r="119" spans="2:18" s="1" customFormat="1" ht="36.9" customHeight="1">
      <c r="B119" s="33"/>
      <c r="C119" s="200" t="s">
        <v>129</v>
      </c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35"/>
    </row>
    <row r="120" spans="2:18" s="1" customFormat="1" ht="6.9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30" customHeight="1">
      <c r="B121" s="33"/>
      <c r="C121" s="28" t="s">
        <v>17</v>
      </c>
      <c r="D121" s="34"/>
      <c r="E121" s="34"/>
      <c r="F121" s="240" t="str">
        <f>F6</f>
        <v>Most ev.č. 0267-1 Červený Újezd</v>
      </c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34"/>
      <c r="R121" s="35"/>
    </row>
    <row r="122" spans="2:18" s="1" customFormat="1" ht="36.9" customHeight="1">
      <c r="B122" s="33"/>
      <c r="C122" s="67" t="s">
        <v>107</v>
      </c>
      <c r="D122" s="34"/>
      <c r="E122" s="34"/>
      <c r="F122" s="220" t="str">
        <f>F7</f>
        <v>SO 203 - Provizorní trasa</v>
      </c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34"/>
      <c r="R122" s="35"/>
    </row>
    <row r="123" spans="2:18" s="1" customFormat="1" ht="6.9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18" s="1" customFormat="1" ht="18" customHeight="1">
      <c r="B124" s="33"/>
      <c r="C124" s="28" t="s">
        <v>23</v>
      </c>
      <c r="D124" s="34"/>
      <c r="E124" s="34"/>
      <c r="F124" s="26" t="str">
        <f>F9</f>
        <v xml:space="preserve"> </v>
      </c>
      <c r="G124" s="34"/>
      <c r="H124" s="34"/>
      <c r="I124" s="34"/>
      <c r="J124" s="34"/>
      <c r="K124" s="28" t="s">
        <v>25</v>
      </c>
      <c r="L124" s="34"/>
      <c r="M124" s="246" t="str">
        <f>IF(O9="","",O9)</f>
        <v>22.11.2016</v>
      </c>
      <c r="N124" s="219"/>
      <c r="O124" s="219"/>
      <c r="P124" s="219"/>
      <c r="Q124" s="34"/>
      <c r="R124" s="35"/>
    </row>
    <row r="125" spans="2:18" s="1" customFormat="1" ht="6.9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18" s="1" customFormat="1" ht="13.2">
      <c r="B126" s="33"/>
      <c r="C126" s="28" t="s">
        <v>29</v>
      </c>
      <c r="D126" s="34"/>
      <c r="E126" s="34"/>
      <c r="F126" s="26" t="str">
        <f>E12</f>
        <v xml:space="preserve"> </v>
      </c>
      <c r="G126" s="34"/>
      <c r="H126" s="34"/>
      <c r="I126" s="34"/>
      <c r="J126" s="34"/>
      <c r="K126" s="28" t="s">
        <v>34</v>
      </c>
      <c r="L126" s="34"/>
      <c r="M126" s="205" t="str">
        <f>E18</f>
        <v xml:space="preserve"> </v>
      </c>
      <c r="N126" s="219"/>
      <c r="O126" s="219"/>
      <c r="P126" s="219"/>
      <c r="Q126" s="219"/>
      <c r="R126" s="35"/>
    </row>
    <row r="127" spans="2:18" s="1" customFormat="1" ht="14.4" customHeight="1">
      <c r="B127" s="33"/>
      <c r="C127" s="28" t="s">
        <v>32</v>
      </c>
      <c r="D127" s="34"/>
      <c r="E127" s="34"/>
      <c r="F127" s="26" t="str">
        <f>IF(E15="","",E15)</f>
        <v>Vyplň údaj</v>
      </c>
      <c r="G127" s="34"/>
      <c r="H127" s="34"/>
      <c r="I127" s="34"/>
      <c r="J127" s="34"/>
      <c r="K127" s="28" t="s">
        <v>36</v>
      </c>
      <c r="L127" s="34"/>
      <c r="M127" s="205" t="str">
        <f>E21</f>
        <v xml:space="preserve"> </v>
      </c>
      <c r="N127" s="219"/>
      <c r="O127" s="219"/>
      <c r="P127" s="219"/>
      <c r="Q127" s="219"/>
      <c r="R127" s="35"/>
    </row>
    <row r="128" spans="2:18" s="1" customFormat="1" ht="10.35" customHeight="1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27" s="8" customFormat="1" ht="29.25" customHeight="1">
      <c r="B129" s="140"/>
      <c r="C129" s="141" t="s">
        <v>130</v>
      </c>
      <c r="D129" s="142" t="s">
        <v>131</v>
      </c>
      <c r="E129" s="142" t="s">
        <v>60</v>
      </c>
      <c r="F129" s="255" t="s">
        <v>132</v>
      </c>
      <c r="G129" s="256"/>
      <c r="H129" s="256"/>
      <c r="I129" s="256"/>
      <c r="J129" s="142" t="s">
        <v>133</v>
      </c>
      <c r="K129" s="142" t="s">
        <v>134</v>
      </c>
      <c r="L129" s="257" t="s">
        <v>135</v>
      </c>
      <c r="M129" s="256"/>
      <c r="N129" s="255" t="s">
        <v>112</v>
      </c>
      <c r="O129" s="256"/>
      <c r="P129" s="256"/>
      <c r="Q129" s="258"/>
      <c r="R129" s="143"/>
      <c r="T129" s="75" t="s">
        <v>136</v>
      </c>
      <c r="U129" s="76" t="s">
        <v>42</v>
      </c>
      <c r="V129" s="76" t="s">
        <v>137</v>
      </c>
      <c r="W129" s="76" t="s">
        <v>138</v>
      </c>
      <c r="X129" s="76" t="s">
        <v>139</v>
      </c>
      <c r="Y129" s="76" t="s">
        <v>140</v>
      </c>
      <c r="Z129" s="76" t="s">
        <v>141</v>
      </c>
      <c r="AA129" s="77" t="s">
        <v>142</v>
      </c>
    </row>
    <row r="130" spans="2:63" s="1" customFormat="1" ht="29.25" customHeight="1">
      <c r="B130" s="33"/>
      <c r="C130" s="79" t="s">
        <v>109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268">
        <f>BK130</f>
        <v>0</v>
      </c>
      <c r="O130" s="269"/>
      <c r="P130" s="269"/>
      <c r="Q130" s="269"/>
      <c r="R130" s="35"/>
      <c r="T130" s="78"/>
      <c r="U130" s="49"/>
      <c r="V130" s="49"/>
      <c r="W130" s="144">
        <f>W131+W283+W291+W296</f>
        <v>0</v>
      </c>
      <c r="X130" s="49"/>
      <c r="Y130" s="144">
        <f>Y131+Y283+Y291+Y296</f>
        <v>139.63361924</v>
      </c>
      <c r="Z130" s="49"/>
      <c r="AA130" s="145">
        <f>AA131+AA283+AA291+AA296</f>
        <v>502.74886000000004</v>
      </c>
      <c r="AT130" s="16" t="s">
        <v>77</v>
      </c>
      <c r="AU130" s="16" t="s">
        <v>114</v>
      </c>
      <c r="BK130" s="146">
        <f>BK131+BK283+BK291+BK296</f>
        <v>0</v>
      </c>
    </row>
    <row r="131" spans="2:63" s="9" customFormat="1" ht="37.35" customHeight="1">
      <c r="B131" s="147"/>
      <c r="C131" s="148"/>
      <c r="D131" s="149" t="s">
        <v>184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252">
        <f>BK131</f>
        <v>0</v>
      </c>
      <c r="O131" s="249"/>
      <c r="P131" s="249"/>
      <c r="Q131" s="249"/>
      <c r="R131" s="150"/>
      <c r="T131" s="151"/>
      <c r="U131" s="148"/>
      <c r="V131" s="148"/>
      <c r="W131" s="152">
        <f>W132+W184+W192+W199+W217+W228+W270+W279</f>
        <v>0</v>
      </c>
      <c r="X131" s="148"/>
      <c r="Y131" s="152">
        <f>Y132+Y184+Y192+Y199+Y217+Y228+Y270+Y279</f>
        <v>139.53338924</v>
      </c>
      <c r="Z131" s="148"/>
      <c r="AA131" s="153">
        <f>AA132+AA184+AA192+AA199+AA217+AA228+AA270+AA279</f>
        <v>502.74886000000004</v>
      </c>
      <c r="AR131" s="154" t="s">
        <v>22</v>
      </c>
      <c r="AT131" s="155" t="s">
        <v>77</v>
      </c>
      <c r="AU131" s="155" t="s">
        <v>78</v>
      </c>
      <c r="AY131" s="154" t="s">
        <v>143</v>
      </c>
      <c r="BK131" s="156">
        <f>BK132+BK184+BK192+BK199+BK217+BK228+BK270+BK279</f>
        <v>0</v>
      </c>
    </row>
    <row r="132" spans="2:63" s="9" customFormat="1" ht="19.95" customHeight="1">
      <c r="B132" s="147"/>
      <c r="C132" s="148"/>
      <c r="D132" s="157" t="s">
        <v>185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270">
        <f>BK132</f>
        <v>0</v>
      </c>
      <c r="O132" s="271"/>
      <c r="P132" s="271"/>
      <c r="Q132" s="271"/>
      <c r="R132" s="150"/>
      <c r="T132" s="151"/>
      <c r="U132" s="148"/>
      <c r="V132" s="148"/>
      <c r="W132" s="152">
        <f>SUM(W133:W183)</f>
        <v>0</v>
      </c>
      <c r="X132" s="148"/>
      <c r="Y132" s="152">
        <f>SUM(Y133:Y183)</f>
        <v>6.15235791</v>
      </c>
      <c r="Z132" s="148"/>
      <c r="AA132" s="153">
        <f>SUM(AA133:AA183)</f>
        <v>449.28366000000005</v>
      </c>
      <c r="AR132" s="154" t="s">
        <v>22</v>
      </c>
      <c r="AT132" s="155" t="s">
        <v>77</v>
      </c>
      <c r="AU132" s="155" t="s">
        <v>22</v>
      </c>
      <c r="AY132" s="154" t="s">
        <v>143</v>
      </c>
      <c r="BK132" s="156">
        <f>SUM(BK133:BK183)</f>
        <v>0</v>
      </c>
    </row>
    <row r="133" spans="2:65" s="1" customFormat="1" ht="31.5" customHeight="1">
      <c r="B133" s="129"/>
      <c r="C133" s="158" t="s">
        <v>22</v>
      </c>
      <c r="D133" s="158" t="s">
        <v>144</v>
      </c>
      <c r="E133" s="159" t="s">
        <v>833</v>
      </c>
      <c r="F133" s="259" t="s">
        <v>834</v>
      </c>
      <c r="G133" s="260"/>
      <c r="H133" s="260"/>
      <c r="I133" s="260"/>
      <c r="J133" s="160" t="s">
        <v>211</v>
      </c>
      <c r="K133" s="161">
        <v>63.24</v>
      </c>
      <c r="L133" s="261">
        <v>0</v>
      </c>
      <c r="M133" s="260"/>
      <c r="N133" s="262">
        <f>ROUND(L133*K133,2)</f>
        <v>0</v>
      </c>
      <c r="O133" s="260"/>
      <c r="P133" s="260"/>
      <c r="Q133" s="260"/>
      <c r="R133" s="131"/>
      <c r="T133" s="162" t="s">
        <v>3</v>
      </c>
      <c r="U133" s="42" t="s">
        <v>43</v>
      </c>
      <c r="V133" s="34"/>
      <c r="W133" s="163">
        <f>V133*K133</f>
        <v>0</v>
      </c>
      <c r="X133" s="163">
        <v>0</v>
      </c>
      <c r="Y133" s="163">
        <f>X133*K133</f>
        <v>0</v>
      </c>
      <c r="Z133" s="163">
        <v>0.235</v>
      </c>
      <c r="AA133" s="164">
        <f>Z133*K133</f>
        <v>14.8614</v>
      </c>
      <c r="AR133" s="16" t="s">
        <v>148</v>
      </c>
      <c r="AT133" s="16" t="s">
        <v>144</v>
      </c>
      <c r="AU133" s="16" t="s">
        <v>105</v>
      </c>
      <c r="AY133" s="16" t="s">
        <v>143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16" t="s">
        <v>22</v>
      </c>
      <c r="BK133" s="104">
        <f>ROUND(L133*K133,2)</f>
        <v>0</v>
      </c>
      <c r="BL133" s="16" t="s">
        <v>148</v>
      </c>
      <c r="BM133" s="16" t="s">
        <v>835</v>
      </c>
    </row>
    <row r="134" spans="2:51" s="10" customFormat="1" ht="22.5" customHeight="1">
      <c r="B134" s="170"/>
      <c r="C134" s="171"/>
      <c r="D134" s="171"/>
      <c r="E134" s="172" t="s">
        <v>3</v>
      </c>
      <c r="F134" s="274" t="s">
        <v>836</v>
      </c>
      <c r="G134" s="275"/>
      <c r="H134" s="275"/>
      <c r="I134" s="275"/>
      <c r="J134" s="171"/>
      <c r="K134" s="173">
        <v>63.24</v>
      </c>
      <c r="L134" s="171"/>
      <c r="M134" s="171"/>
      <c r="N134" s="171"/>
      <c r="O134" s="171"/>
      <c r="P134" s="171"/>
      <c r="Q134" s="171"/>
      <c r="R134" s="174"/>
      <c r="T134" s="175"/>
      <c r="U134" s="171"/>
      <c r="V134" s="171"/>
      <c r="W134" s="171"/>
      <c r="X134" s="171"/>
      <c r="Y134" s="171"/>
      <c r="Z134" s="171"/>
      <c r="AA134" s="176"/>
      <c r="AT134" s="177" t="s">
        <v>202</v>
      </c>
      <c r="AU134" s="177" t="s">
        <v>105</v>
      </c>
      <c r="AV134" s="10" t="s">
        <v>105</v>
      </c>
      <c r="AW134" s="10" t="s">
        <v>35</v>
      </c>
      <c r="AX134" s="10" t="s">
        <v>22</v>
      </c>
      <c r="AY134" s="177" t="s">
        <v>143</v>
      </c>
    </row>
    <row r="135" spans="2:65" s="1" customFormat="1" ht="31.5" customHeight="1">
      <c r="B135" s="129"/>
      <c r="C135" s="158" t="s">
        <v>105</v>
      </c>
      <c r="D135" s="158" t="s">
        <v>144</v>
      </c>
      <c r="E135" s="159" t="s">
        <v>837</v>
      </c>
      <c r="F135" s="259" t="s">
        <v>838</v>
      </c>
      <c r="G135" s="260"/>
      <c r="H135" s="260"/>
      <c r="I135" s="260"/>
      <c r="J135" s="160" t="s">
        <v>211</v>
      </c>
      <c r="K135" s="161">
        <v>1304.67</v>
      </c>
      <c r="L135" s="261">
        <v>0</v>
      </c>
      <c r="M135" s="260"/>
      <c r="N135" s="262">
        <f>ROUND(L135*K135,2)</f>
        <v>0</v>
      </c>
      <c r="O135" s="260"/>
      <c r="P135" s="260"/>
      <c r="Q135" s="260"/>
      <c r="R135" s="131"/>
      <c r="T135" s="162" t="s">
        <v>3</v>
      </c>
      <c r="U135" s="42" t="s">
        <v>43</v>
      </c>
      <c r="V135" s="34"/>
      <c r="W135" s="163">
        <f>V135*K135</f>
        <v>0</v>
      </c>
      <c r="X135" s="163">
        <v>0</v>
      </c>
      <c r="Y135" s="163">
        <f>X135*K135</f>
        <v>0</v>
      </c>
      <c r="Z135" s="163">
        <v>0.24</v>
      </c>
      <c r="AA135" s="164">
        <f>Z135*K135</f>
        <v>313.12080000000003</v>
      </c>
      <c r="AR135" s="16" t="s">
        <v>148</v>
      </c>
      <c r="AT135" s="16" t="s">
        <v>144</v>
      </c>
      <c r="AU135" s="16" t="s">
        <v>105</v>
      </c>
      <c r="AY135" s="16" t="s">
        <v>143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6" t="s">
        <v>22</v>
      </c>
      <c r="BK135" s="104">
        <f>ROUND(L135*K135,2)</f>
        <v>0</v>
      </c>
      <c r="BL135" s="16" t="s">
        <v>148</v>
      </c>
      <c r="BM135" s="16" t="s">
        <v>839</v>
      </c>
    </row>
    <row r="136" spans="2:51" s="10" customFormat="1" ht="22.5" customHeight="1">
      <c r="B136" s="170"/>
      <c r="C136" s="171"/>
      <c r="D136" s="171"/>
      <c r="E136" s="172" t="s">
        <v>3</v>
      </c>
      <c r="F136" s="274" t="s">
        <v>840</v>
      </c>
      <c r="G136" s="275"/>
      <c r="H136" s="275"/>
      <c r="I136" s="275"/>
      <c r="J136" s="171"/>
      <c r="K136" s="173">
        <v>1304.67</v>
      </c>
      <c r="L136" s="171"/>
      <c r="M136" s="171"/>
      <c r="N136" s="171"/>
      <c r="O136" s="171"/>
      <c r="P136" s="171"/>
      <c r="Q136" s="171"/>
      <c r="R136" s="174"/>
      <c r="T136" s="175"/>
      <c r="U136" s="171"/>
      <c r="V136" s="171"/>
      <c r="W136" s="171"/>
      <c r="X136" s="171"/>
      <c r="Y136" s="171"/>
      <c r="Z136" s="171"/>
      <c r="AA136" s="176"/>
      <c r="AT136" s="177" t="s">
        <v>202</v>
      </c>
      <c r="AU136" s="177" t="s">
        <v>105</v>
      </c>
      <c r="AV136" s="10" t="s">
        <v>105</v>
      </c>
      <c r="AW136" s="10" t="s">
        <v>35</v>
      </c>
      <c r="AX136" s="10" t="s">
        <v>22</v>
      </c>
      <c r="AY136" s="177" t="s">
        <v>143</v>
      </c>
    </row>
    <row r="137" spans="2:65" s="1" customFormat="1" ht="31.5" customHeight="1">
      <c r="B137" s="129"/>
      <c r="C137" s="158" t="s">
        <v>153</v>
      </c>
      <c r="D137" s="158" t="s">
        <v>144</v>
      </c>
      <c r="E137" s="159" t="s">
        <v>841</v>
      </c>
      <c r="F137" s="259" t="s">
        <v>842</v>
      </c>
      <c r="G137" s="260"/>
      <c r="H137" s="260"/>
      <c r="I137" s="260"/>
      <c r="J137" s="160" t="s">
        <v>211</v>
      </c>
      <c r="K137" s="161">
        <v>406.98</v>
      </c>
      <c r="L137" s="261">
        <v>0</v>
      </c>
      <c r="M137" s="260"/>
      <c r="N137" s="262">
        <f>ROUND(L137*K137,2)</f>
        <v>0</v>
      </c>
      <c r="O137" s="260"/>
      <c r="P137" s="260"/>
      <c r="Q137" s="260"/>
      <c r="R137" s="131"/>
      <c r="T137" s="162" t="s">
        <v>3</v>
      </c>
      <c r="U137" s="42" t="s">
        <v>43</v>
      </c>
      <c r="V137" s="34"/>
      <c r="W137" s="163">
        <f>V137*K137</f>
        <v>0</v>
      </c>
      <c r="X137" s="163">
        <v>0</v>
      </c>
      <c r="Y137" s="163">
        <f>X137*K137</f>
        <v>0</v>
      </c>
      <c r="Z137" s="163">
        <v>0.098</v>
      </c>
      <c r="AA137" s="164">
        <f>Z137*K137</f>
        <v>39.884040000000006</v>
      </c>
      <c r="AR137" s="16" t="s">
        <v>148</v>
      </c>
      <c r="AT137" s="16" t="s">
        <v>144</v>
      </c>
      <c r="AU137" s="16" t="s">
        <v>105</v>
      </c>
      <c r="AY137" s="16" t="s">
        <v>143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6" t="s">
        <v>22</v>
      </c>
      <c r="BK137" s="104">
        <f>ROUND(L137*K137,2)</f>
        <v>0</v>
      </c>
      <c r="BL137" s="16" t="s">
        <v>148</v>
      </c>
      <c r="BM137" s="16" t="s">
        <v>843</v>
      </c>
    </row>
    <row r="138" spans="2:51" s="10" customFormat="1" ht="22.5" customHeight="1">
      <c r="B138" s="170"/>
      <c r="C138" s="171"/>
      <c r="D138" s="171"/>
      <c r="E138" s="172" t="s">
        <v>3</v>
      </c>
      <c r="F138" s="274" t="s">
        <v>844</v>
      </c>
      <c r="G138" s="275"/>
      <c r="H138" s="275"/>
      <c r="I138" s="275"/>
      <c r="J138" s="171"/>
      <c r="K138" s="173">
        <v>406.98</v>
      </c>
      <c r="L138" s="171"/>
      <c r="M138" s="171"/>
      <c r="N138" s="171"/>
      <c r="O138" s="171"/>
      <c r="P138" s="171"/>
      <c r="Q138" s="171"/>
      <c r="R138" s="174"/>
      <c r="T138" s="175"/>
      <c r="U138" s="171"/>
      <c r="V138" s="171"/>
      <c r="W138" s="171"/>
      <c r="X138" s="171"/>
      <c r="Y138" s="171"/>
      <c r="Z138" s="171"/>
      <c r="AA138" s="176"/>
      <c r="AT138" s="177" t="s">
        <v>202</v>
      </c>
      <c r="AU138" s="177" t="s">
        <v>105</v>
      </c>
      <c r="AV138" s="10" t="s">
        <v>105</v>
      </c>
      <c r="AW138" s="10" t="s">
        <v>35</v>
      </c>
      <c r="AX138" s="10" t="s">
        <v>22</v>
      </c>
      <c r="AY138" s="177" t="s">
        <v>143</v>
      </c>
    </row>
    <row r="139" spans="2:65" s="1" customFormat="1" ht="31.5" customHeight="1">
      <c r="B139" s="129"/>
      <c r="C139" s="158" t="s">
        <v>148</v>
      </c>
      <c r="D139" s="158" t="s">
        <v>144</v>
      </c>
      <c r="E139" s="159" t="s">
        <v>845</v>
      </c>
      <c r="F139" s="259" t="s">
        <v>846</v>
      </c>
      <c r="G139" s="260"/>
      <c r="H139" s="260"/>
      <c r="I139" s="260"/>
      <c r="J139" s="160" t="s">
        <v>211</v>
      </c>
      <c r="K139" s="161">
        <v>449.82</v>
      </c>
      <c r="L139" s="261">
        <v>0</v>
      </c>
      <c r="M139" s="260"/>
      <c r="N139" s="262">
        <f>ROUND(L139*K139,2)</f>
        <v>0</v>
      </c>
      <c r="O139" s="260"/>
      <c r="P139" s="260"/>
      <c r="Q139" s="260"/>
      <c r="R139" s="131"/>
      <c r="T139" s="162" t="s">
        <v>3</v>
      </c>
      <c r="U139" s="42" t="s">
        <v>43</v>
      </c>
      <c r="V139" s="34"/>
      <c r="W139" s="163">
        <f>V139*K139</f>
        <v>0</v>
      </c>
      <c r="X139" s="163">
        <v>0</v>
      </c>
      <c r="Y139" s="163">
        <f>X139*K139</f>
        <v>0</v>
      </c>
      <c r="Z139" s="163">
        <v>0.181</v>
      </c>
      <c r="AA139" s="164">
        <f>Z139*K139</f>
        <v>81.41741999999999</v>
      </c>
      <c r="AR139" s="16" t="s">
        <v>148</v>
      </c>
      <c r="AT139" s="16" t="s">
        <v>144</v>
      </c>
      <c r="AU139" s="16" t="s">
        <v>105</v>
      </c>
      <c r="AY139" s="16" t="s">
        <v>143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6" t="s">
        <v>22</v>
      </c>
      <c r="BK139" s="104">
        <f>ROUND(L139*K139,2)</f>
        <v>0</v>
      </c>
      <c r="BL139" s="16" t="s">
        <v>148</v>
      </c>
      <c r="BM139" s="16" t="s">
        <v>847</v>
      </c>
    </row>
    <row r="140" spans="2:51" s="10" customFormat="1" ht="22.5" customHeight="1">
      <c r="B140" s="170"/>
      <c r="C140" s="171"/>
      <c r="D140" s="171"/>
      <c r="E140" s="172" t="s">
        <v>3</v>
      </c>
      <c r="F140" s="274" t="s">
        <v>848</v>
      </c>
      <c r="G140" s="275"/>
      <c r="H140" s="275"/>
      <c r="I140" s="275"/>
      <c r="J140" s="171"/>
      <c r="K140" s="173">
        <v>449.82</v>
      </c>
      <c r="L140" s="171"/>
      <c r="M140" s="171"/>
      <c r="N140" s="171"/>
      <c r="O140" s="171"/>
      <c r="P140" s="171"/>
      <c r="Q140" s="171"/>
      <c r="R140" s="174"/>
      <c r="T140" s="175"/>
      <c r="U140" s="171"/>
      <c r="V140" s="171"/>
      <c r="W140" s="171"/>
      <c r="X140" s="171"/>
      <c r="Y140" s="171"/>
      <c r="Z140" s="171"/>
      <c r="AA140" s="176"/>
      <c r="AT140" s="177" t="s">
        <v>202</v>
      </c>
      <c r="AU140" s="177" t="s">
        <v>105</v>
      </c>
      <c r="AV140" s="10" t="s">
        <v>105</v>
      </c>
      <c r="AW140" s="10" t="s">
        <v>35</v>
      </c>
      <c r="AX140" s="10" t="s">
        <v>22</v>
      </c>
      <c r="AY140" s="177" t="s">
        <v>143</v>
      </c>
    </row>
    <row r="141" spans="2:65" s="1" customFormat="1" ht="31.5" customHeight="1">
      <c r="B141" s="129"/>
      <c r="C141" s="158" t="s">
        <v>160</v>
      </c>
      <c r="D141" s="158" t="s">
        <v>144</v>
      </c>
      <c r="E141" s="159" t="s">
        <v>849</v>
      </c>
      <c r="F141" s="259" t="s">
        <v>850</v>
      </c>
      <c r="G141" s="260"/>
      <c r="H141" s="260"/>
      <c r="I141" s="260"/>
      <c r="J141" s="160" t="s">
        <v>263</v>
      </c>
      <c r="K141" s="161">
        <v>179.9</v>
      </c>
      <c r="L141" s="261">
        <v>0</v>
      </c>
      <c r="M141" s="260"/>
      <c r="N141" s="262">
        <f>ROUND(L141*K141,2)</f>
        <v>0</v>
      </c>
      <c r="O141" s="260"/>
      <c r="P141" s="260"/>
      <c r="Q141" s="260"/>
      <c r="R141" s="131"/>
      <c r="T141" s="162" t="s">
        <v>3</v>
      </c>
      <c r="U141" s="42" t="s">
        <v>43</v>
      </c>
      <c r="V141" s="34"/>
      <c r="W141" s="163">
        <f>V141*K141</f>
        <v>0</v>
      </c>
      <c r="X141" s="163">
        <v>0</v>
      </c>
      <c r="Y141" s="163">
        <f>X141*K141</f>
        <v>0</v>
      </c>
      <c r="Z141" s="163">
        <v>0</v>
      </c>
      <c r="AA141" s="164">
        <f>Z141*K141</f>
        <v>0</v>
      </c>
      <c r="AR141" s="16" t="s">
        <v>148</v>
      </c>
      <c r="AT141" s="16" t="s">
        <v>144</v>
      </c>
      <c r="AU141" s="16" t="s">
        <v>105</v>
      </c>
      <c r="AY141" s="16" t="s">
        <v>143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6" t="s">
        <v>22</v>
      </c>
      <c r="BK141" s="104">
        <f>ROUND(L141*K141,2)</f>
        <v>0</v>
      </c>
      <c r="BL141" s="16" t="s">
        <v>148</v>
      </c>
      <c r="BM141" s="16" t="s">
        <v>851</v>
      </c>
    </row>
    <row r="142" spans="2:65" s="1" customFormat="1" ht="31.5" customHeight="1">
      <c r="B142" s="129"/>
      <c r="C142" s="158" t="s">
        <v>149</v>
      </c>
      <c r="D142" s="158" t="s">
        <v>144</v>
      </c>
      <c r="E142" s="159" t="s">
        <v>852</v>
      </c>
      <c r="F142" s="259" t="s">
        <v>853</v>
      </c>
      <c r="G142" s="260"/>
      <c r="H142" s="260"/>
      <c r="I142" s="260"/>
      <c r="J142" s="160" t="s">
        <v>263</v>
      </c>
      <c r="K142" s="161">
        <v>678.1</v>
      </c>
      <c r="L142" s="261">
        <v>0</v>
      </c>
      <c r="M142" s="260"/>
      <c r="N142" s="262">
        <f>ROUND(L142*K142,2)</f>
        <v>0</v>
      </c>
      <c r="O142" s="260"/>
      <c r="P142" s="260"/>
      <c r="Q142" s="260"/>
      <c r="R142" s="131"/>
      <c r="T142" s="162" t="s">
        <v>3</v>
      </c>
      <c r="U142" s="42" t="s">
        <v>43</v>
      </c>
      <c r="V142" s="34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6" t="s">
        <v>148</v>
      </c>
      <c r="AT142" s="16" t="s">
        <v>144</v>
      </c>
      <c r="AU142" s="16" t="s">
        <v>105</v>
      </c>
      <c r="AY142" s="16" t="s">
        <v>143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22</v>
      </c>
      <c r="BK142" s="104">
        <f>ROUND(L142*K142,2)</f>
        <v>0</v>
      </c>
      <c r="BL142" s="16" t="s">
        <v>148</v>
      </c>
      <c r="BM142" s="16" t="s">
        <v>854</v>
      </c>
    </row>
    <row r="143" spans="2:51" s="10" customFormat="1" ht="22.5" customHeight="1">
      <c r="B143" s="170"/>
      <c r="C143" s="171"/>
      <c r="D143" s="171"/>
      <c r="E143" s="172" t="s">
        <v>3</v>
      </c>
      <c r="F143" s="274" t="s">
        <v>855</v>
      </c>
      <c r="G143" s="275"/>
      <c r="H143" s="275"/>
      <c r="I143" s="275"/>
      <c r="J143" s="171"/>
      <c r="K143" s="173">
        <v>678.1</v>
      </c>
      <c r="L143" s="171"/>
      <c r="M143" s="171"/>
      <c r="N143" s="171"/>
      <c r="O143" s="171"/>
      <c r="P143" s="171"/>
      <c r="Q143" s="171"/>
      <c r="R143" s="174"/>
      <c r="T143" s="175"/>
      <c r="U143" s="171"/>
      <c r="V143" s="171"/>
      <c r="W143" s="171"/>
      <c r="X143" s="171"/>
      <c r="Y143" s="171"/>
      <c r="Z143" s="171"/>
      <c r="AA143" s="176"/>
      <c r="AT143" s="177" t="s">
        <v>202</v>
      </c>
      <c r="AU143" s="177" t="s">
        <v>105</v>
      </c>
      <c r="AV143" s="10" t="s">
        <v>105</v>
      </c>
      <c r="AW143" s="10" t="s">
        <v>35</v>
      </c>
      <c r="AX143" s="10" t="s">
        <v>22</v>
      </c>
      <c r="AY143" s="177" t="s">
        <v>143</v>
      </c>
    </row>
    <row r="144" spans="2:65" s="1" customFormat="1" ht="31.5" customHeight="1">
      <c r="B144" s="129"/>
      <c r="C144" s="158" t="s">
        <v>152</v>
      </c>
      <c r="D144" s="158" t="s">
        <v>144</v>
      </c>
      <c r="E144" s="159" t="s">
        <v>279</v>
      </c>
      <c r="F144" s="259" t="s">
        <v>280</v>
      </c>
      <c r="G144" s="260"/>
      <c r="H144" s="260"/>
      <c r="I144" s="260"/>
      <c r="J144" s="160" t="s">
        <v>263</v>
      </c>
      <c r="K144" s="161">
        <v>135.62</v>
      </c>
      <c r="L144" s="261">
        <v>0</v>
      </c>
      <c r="M144" s="260"/>
      <c r="N144" s="262">
        <f>ROUND(L144*K144,2)</f>
        <v>0</v>
      </c>
      <c r="O144" s="260"/>
      <c r="P144" s="260"/>
      <c r="Q144" s="260"/>
      <c r="R144" s="131"/>
      <c r="T144" s="162" t="s">
        <v>3</v>
      </c>
      <c r="U144" s="42" t="s">
        <v>43</v>
      </c>
      <c r="V144" s="34"/>
      <c r="W144" s="163">
        <f>V144*K144</f>
        <v>0</v>
      </c>
      <c r="X144" s="163">
        <v>0</v>
      </c>
      <c r="Y144" s="163">
        <f>X144*K144</f>
        <v>0</v>
      </c>
      <c r="Z144" s="163">
        <v>0</v>
      </c>
      <c r="AA144" s="164">
        <f>Z144*K144</f>
        <v>0</v>
      </c>
      <c r="AR144" s="16" t="s">
        <v>148</v>
      </c>
      <c r="AT144" s="16" t="s">
        <v>144</v>
      </c>
      <c r="AU144" s="16" t="s">
        <v>105</v>
      </c>
      <c r="AY144" s="16" t="s">
        <v>143</v>
      </c>
      <c r="BE144" s="104">
        <f>IF(U144="základní",N144,0)</f>
        <v>0</v>
      </c>
      <c r="BF144" s="104">
        <f>IF(U144="snížená",N144,0)</f>
        <v>0</v>
      </c>
      <c r="BG144" s="104">
        <f>IF(U144="zákl. přenesená",N144,0)</f>
        <v>0</v>
      </c>
      <c r="BH144" s="104">
        <f>IF(U144="sníž. přenesená",N144,0)</f>
        <v>0</v>
      </c>
      <c r="BI144" s="104">
        <f>IF(U144="nulová",N144,0)</f>
        <v>0</v>
      </c>
      <c r="BJ144" s="16" t="s">
        <v>22</v>
      </c>
      <c r="BK144" s="104">
        <f>ROUND(L144*K144,2)</f>
        <v>0</v>
      </c>
      <c r="BL144" s="16" t="s">
        <v>148</v>
      </c>
      <c r="BM144" s="16" t="s">
        <v>856</v>
      </c>
    </row>
    <row r="145" spans="2:65" s="1" customFormat="1" ht="31.5" customHeight="1">
      <c r="B145" s="129"/>
      <c r="C145" s="158" t="s">
        <v>164</v>
      </c>
      <c r="D145" s="158" t="s">
        <v>144</v>
      </c>
      <c r="E145" s="159" t="s">
        <v>857</v>
      </c>
      <c r="F145" s="259" t="s">
        <v>858</v>
      </c>
      <c r="G145" s="260"/>
      <c r="H145" s="260"/>
      <c r="I145" s="260"/>
      <c r="J145" s="160" t="s">
        <v>263</v>
      </c>
      <c r="K145" s="161">
        <v>678.1</v>
      </c>
      <c r="L145" s="261">
        <v>0</v>
      </c>
      <c r="M145" s="260"/>
      <c r="N145" s="262">
        <f>ROUND(L145*K145,2)</f>
        <v>0</v>
      </c>
      <c r="O145" s="260"/>
      <c r="P145" s="260"/>
      <c r="Q145" s="260"/>
      <c r="R145" s="131"/>
      <c r="T145" s="162" t="s">
        <v>3</v>
      </c>
      <c r="U145" s="42" t="s">
        <v>43</v>
      </c>
      <c r="V145" s="34"/>
      <c r="W145" s="163">
        <f>V145*K145</f>
        <v>0</v>
      </c>
      <c r="X145" s="163">
        <v>0</v>
      </c>
      <c r="Y145" s="163">
        <f>X145*K145</f>
        <v>0</v>
      </c>
      <c r="Z145" s="163">
        <v>0</v>
      </c>
      <c r="AA145" s="164">
        <f>Z145*K145</f>
        <v>0</v>
      </c>
      <c r="AR145" s="16" t="s">
        <v>148</v>
      </c>
      <c r="AT145" s="16" t="s">
        <v>144</v>
      </c>
      <c r="AU145" s="16" t="s">
        <v>105</v>
      </c>
      <c r="AY145" s="16" t="s">
        <v>143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6" t="s">
        <v>22</v>
      </c>
      <c r="BK145" s="104">
        <f>ROUND(L145*K145,2)</f>
        <v>0</v>
      </c>
      <c r="BL145" s="16" t="s">
        <v>148</v>
      </c>
      <c r="BM145" s="16" t="s">
        <v>859</v>
      </c>
    </row>
    <row r="146" spans="2:51" s="10" customFormat="1" ht="22.5" customHeight="1">
      <c r="B146" s="170"/>
      <c r="C146" s="171"/>
      <c r="D146" s="171"/>
      <c r="E146" s="172" t="s">
        <v>3</v>
      </c>
      <c r="F146" s="274" t="s">
        <v>855</v>
      </c>
      <c r="G146" s="275"/>
      <c r="H146" s="275"/>
      <c r="I146" s="275"/>
      <c r="J146" s="171"/>
      <c r="K146" s="173">
        <v>678.1</v>
      </c>
      <c r="L146" s="171"/>
      <c r="M146" s="171"/>
      <c r="N146" s="171"/>
      <c r="O146" s="171"/>
      <c r="P146" s="171"/>
      <c r="Q146" s="171"/>
      <c r="R146" s="174"/>
      <c r="T146" s="175"/>
      <c r="U146" s="171"/>
      <c r="V146" s="171"/>
      <c r="W146" s="171"/>
      <c r="X146" s="171"/>
      <c r="Y146" s="171"/>
      <c r="Z146" s="171"/>
      <c r="AA146" s="176"/>
      <c r="AT146" s="177" t="s">
        <v>202</v>
      </c>
      <c r="AU146" s="177" t="s">
        <v>105</v>
      </c>
      <c r="AV146" s="10" t="s">
        <v>105</v>
      </c>
      <c r="AW146" s="10" t="s">
        <v>35</v>
      </c>
      <c r="AX146" s="10" t="s">
        <v>22</v>
      </c>
      <c r="AY146" s="177" t="s">
        <v>143</v>
      </c>
    </row>
    <row r="147" spans="2:65" s="1" customFormat="1" ht="31.5" customHeight="1">
      <c r="B147" s="129"/>
      <c r="C147" s="158" t="s">
        <v>175</v>
      </c>
      <c r="D147" s="158" t="s">
        <v>144</v>
      </c>
      <c r="E147" s="159" t="s">
        <v>860</v>
      </c>
      <c r="F147" s="259" t="s">
        <v>861</v>
      </c>
      <c r="G147" s="260"/>
      <c r="H147" s="260"/>
      <c r="I147" s="260"/>
      <c r="J147" s="160" t="s">
        <v>263</v>
      </c>
      <c r="K147" s="161">
        <v>135.62</v>
      </c>
      <c r="L147" s="261">
        <v>0</v>
      </c>
      <c r="M147" s="260"/>
      <c r="N147" s="262">
        <f>ROUND(L147*K147,2)</f>
        <v>0</v>
      </c>
      <c r="O147" s="260"/>
      <c r="P147" s="260"/>
      <c r="Q147" s="260"/>
      <c r="R147" s="131"/>
      <c r="T147" s="162" t="s">
        <v>3</v>
      </c>
      <c r="U147" s="42" t="s">
        <v>43</v>
      </c>
      <c r="V147" s="34"/>
      <c r="W147" s="163">
        <f>V147*K147</f>
        <v>0</v>
      </c>
      <c r="X147" s="163">
        <v>0</v>
      </c>
      <c r="Y147" s="163">
        <f>X147*K147</f>
        <v>0</v>
      </c>
      <c r="Z147" s="163">
        <v>0</v>
      </c>
      <c r="AA147" s="164">
        <f>Z147*K147</f>
        <v>0</v>
      </c>
      <c r="AR147" s="16" t="s">
        <v>148</v>
      </c>
      <c r="AT147" s="16" t="s">
        <v>144</v>
      </c>
      <c r="AU147" s="16" t="s">
        <v>105</v>
      </c>
      <c r="AY147" s="16" t="s">
        <v>143</v>
      </c>
      <c r="BE147" s="104">
        <f>IF(U147="základní",N147,0)</f>
        <v>0</v>
      </c>
      <c r="BF147" s="104">
        <f>IF(U147="snížená",N147,0)</f>
        <v>0</v>
      </c>
      <c r="BG147" s="104">
        <f>IF(U147="zákl. přenesená",N147,0)</f>
        <v>0</v>
      </c>
      <c r="BH147" s="104">
        <f>IF(U147="sníž. přenesená",N147,0)</f>
        <v>0</v>
      </c>
      <c r="BI147" s="104">
        <f>IF(U147="nulová",N147,0)</f>
        <v>0</v>
      </c>
      <c r="BJ147" s="16" t="s">
        <v>22</v>
      </c>
      <c r="BK147" s="104">
        <f>ROUND(L147*K147,2)</f>
        <v>0</v>
      </c>
      <c r="BL147" s="16" t="s">
        <v>148</v>
      </c>
      <c r="BM147" s="16" t="s">
        <v>862</v>
      </c>
    </row>
    <row r="148" spans="2:65" s="1" customFormat="1" ht="31.5" customHeight="1">
      <c r="B148" s="129"/>
      <c r="C148" s="158" t="s">
        <v>27</v>
      </c>
      <c r="D148" s="158" t="s">
        <v>144</v>
      </c>
      <c r="E148" s="159" t="s">
        <v>863</v>
      </c>
      <c r="F148" s="259" t="s">
        <v>864</v>
      </c>
      <c r="G148" s="260"/>
      <c r="H148" s="260"/>
      <c r="I148" s="260"/>
      <c r="J148" s="160" t="s">
        <v>263</v>
      </c>
      <c r="K148" s="161">
        <v>92.7</v>
      </c>
      <c r="L148" s="261">
        <v>0</v>
      </c>
      <c r="M148" s="260"/>
      <c r="N148" s="262">
        <f>ROUND(L148*K148,2)</f>
        <v>0</v>
      </c>
      <c r="O148" s="260"/>
      <c r="P148" s="260"/>
      <c r="Q148" s="260"/>
      <c r="R148" s="131"/>
      <c r="T148" s="162" t="s">
        <v>3</v>
      </c>
      <c r="U148" s="42" t="s">
        <v>43</v>
      </c>
      <c r="V148" s="34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6" t="s">
        <v>148</v>
      </c>
      <c r="AT148" s="16" t="s">
        <v>144</v>
      </c>
      <c r="AU148" s="16" t="s">
        <v>105</v>
      </c>
      <c r="AY148" s="16" t="s">
        <v>143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6" t="s">
        <v>22</v>
      </c>
      <c r="BK148" s="104">
        <f>ROUND(L148*K148,2)</f>
        <v>0</v>
      </c>
      <c r="BL148" s="16" t="s">
        <v>148</v>
      </c>
      <c r="BM148" s="16" t="s">
        <v>865</v>
      </c>
    </row>
    <row r="149" spans="2:51" s="10" customFormat="1" ht="22.5" customHeight="1">
      <c r="B149" s="170"/>
      <c r="C149" s="171"/>
      <c r="D149" s="171"/>
      <c r="E149" s="172" t="s">
        <v>3</v>
      </c>
      <c r="F149" s="274" t="s">
        <v>866</v>
      </c>
      <c r="G149" s="275"/>
      <c r="H149" s="275"/>
      <c r="I149" s="275"/>
      <c r="J149" s="171"/>
      <c r="K149" s="173">
        <v>92.7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6"/>
      <c r="AT149" s="177" t="s">
        <v>202</v>
      </c>
      <c r="AU149" s="177" t="s">
        <v>105</v>
      </c>
      <c r="AV149" s="10" t="s">
        <v>105</v>
      </c>
      <c r="AW149" s="10" t="s">
        <v>35</v>
      </c>
      <c r="AX149" s="10" t="s">
        <v>22</v>
      </c>
      <c r="AY149" s="177" t="s">
        <v>143</v>
      </c>
    </row>
    <row r="150" spans="2:65" s="1" customFormat="1" ht="31.5" customHeight="1">
      <c r="B150" s="129"/>
      <c r="C150" s="158" t="s">
        <v>169</v>
      </c>
      <c r="D150" s="158" t="s">
        <v>144</v>
      </c>
      <c r="E150" s="159" t="s">
        <v>867</v>
      </c>
      <c r="F150" s="259" t="s">
        <v>868</v>
      </c>
      <c r="G150" s="260"/>
      <c r="H150" s="260"/>
      <c r="I150" s="260"/>
      <c r="J150" s="160" t="s">
        <v>263</v>
      </c>
      <c r="K150" s="161">
        <v>18.54</v>
      </c>
      <c r="L150" s="261">
        <v>0</v>
      </c>
      <c r="M150" s="260"/>
      <c r="N150" s="262">
        <f>ROUND(L150*K150,2)</f>
        <v>0</v>
      </c>
      <c r="O150" s="260"/>
      <c r="P150" s="260"/>
      <c r="Q150" s="260"/>
      <c r="R150" s="131"/>
      <c r="T150" s="162" t="s">
        <v>3</v>
      </c>
      <c r="U150" s="42" t="s">
        <v>43</v>
      </c>
      <c r="V150" s="34"/>
      <c r="W150" s="163">
        <f>V150*K150</f>
        <v>0</v>
      </c>
      <c r="X150" s="163">
        <v>0</v>
      </c>
      <c r="Y150" s="163">
        <f>X150*K150</f>
        <v>0</v>
      </c>
      <c r="Z150" s="163">
        <v>0</v>
      </c>
      <c r="AA150" s="164">
        <f>Z150*K150</f>
        <v>0</v>
      </c>
      <c r="AR150" s="16" t="s">
        <v>148</v>
      </c>
      <c r="AT150" s="16" t="s">
        <v>144</v>
      </c>
      <c r="AU150" s="16" t="s">
        <v>105</v>
      </c>
      <c r="AY150" s="16" t="s">
        <v>143</v>
      </c>
      <c r="BE150" s="104">
        <f>IF(U150="základní",N150,0)</f>
        <v>0</v>
      </c>
      <c r="BF150" s="104">
        <f>IF(U150="snížená",N150,0)</f>
        <v>0</v>
      </c>
      <c r="BG150" s="104">
        <f>IF(U150="zákl. přenesená",N150,0)</f>
        <v>0</v>
      </c>
      <c r="BH150" s="104">
        <f>IF(U150="sníž. přenesená",N150,0)</f>
        <v>0</v>
      </c>
      <c r="BI150" s="104">
        <f>IF(U150="nulová",N150,0)</f>
        <v>0</v>
      </c>
      <c r="BJ150" s="16" t="s">
        <v>22</v>
      </c>
      <c r="BK150" s="104">
        <f>ROUND(L150*K150,2)</f>
        <v>0</v>
      </c>
      <c r="BL150" s="16" t="s">
        <v>148</v>
      </c>
      <c r="BM150" s="16" t="s">
        <v>869</v>
      </c>
    </row>
    <row r="151" spans="2:65" s="1" customFormat="1" ht="22.5" customHeight="1">
      <c r="B151" s="129"/>
      <c r="C151" s="158" t="s">
        <v>253</v>
      </c>
      <c r="D151" s="158" t="s">
        <v>144</v>
      </c>
      <c r="E151" s="159" t="s">
        <v>292</v>
      </c>
      <c r="F151" s="259" t="s">
        <v>293</v>
      </c>
      <c r="G151" s="260"/>
      <c r="H151" s="260"/>
      <c r="I151" s="260"/>
      <c r="J151" s="160" t="s">
        <v>239</v>
      </c>
      <c r="K151" s="161">
        <v>168</v>
      </c>
      <c r="L151" s="261">
        <v>0</v>
      </c>
      <c r="M151" s="260"/>
      <c r="N151" s="262">
        <f>ROUND(L151*K151,2)</f>
        <v>0</v>
      </c>
      <c r="O151" s="260"/>
      <c r="P151" s="260"/>
      <c r="Q151" s="260"/>
      <c r="R151" s="131"/>
      <c r="T151" s="162" t="s">
        <v>3</v>
      </c>
      <c r="U151" s="42" t="s">
        <v>43</v>
      </c>
      <c r="V151" s="34"/>
      <c r="W151" s="163">
        <f>V151*K151</f>
        <v>0</v>
      </c>
      <c r="X151" s="163">
        <v>0.00133</v>
      </c>
      <c r="Y151" s="163">
        <f>X151*K151</f>
        <v>0.22344</v>
      </c>
      <c r="Z151" s="163">
        <v>0</v>
      </c>
      <c r="AA151" s="164">
        <f>Z151*K151</f>
        <v>0</v>
      </c>
      <c r="AR151" s="16" t="s">
        <v>148</v>
      </c>
      <c r="AT151" s="16" t="s">
        <v>144</v>
      </c>
      <c r="AU151" s="16" t="s">
        <v>105</v>
      </c>
      <c r="AY151" s="16" t="s">
        <v>143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16" t="s">
        <v>22</v>
      </c>
      <c r="BK151" s="104">
        <f>ROUND(L151*K151,2)</f>
        <v>0</v>
      </c>
      <c r="BL151" s="16" t="s">
        <v>148</v>
      </c>
      <c r="BM151" s="16" t="s">
        <v>870</v>
      </c>
    </row>
    <row r="152" spans="2:51" s="10" customFormat="1" ht="22.5" customHeight="1">
      <c r="B152" s="170"/>
      <c r="C152" s="171"/>
      <c r="D152" s="171"/>
      <c r="E152" s="172" t="s">
        <v>3</v>
      </c>
      <c r="F152" s="274" t="s">
        <v>871</v>
      </c>
      <c r="G152" s="275"/>
      <c r="H152" s="275"/>
      <c r="I152" s="275"/>
      <c r="J152" s="171"/>
      <c r="K152" s="173">
        <v>168</v>
      </c>
      <c r="L152" s="171"/>
      <c r="M152" s="171"/>
      <c r="N152" s="171"/>
      <c r="O152" s="171"/>
      <c r="P152" s="171"/>
      <c r="Q152" s="171"/>
      <c r="R152" s="174"/>
      <c r="T152" s="175"/>
      <c r="U152" s="171"/>
      <c r="V152" s="171"/>
      <c r="W152" s="171"/>
      <c r="X152" s="171"/>
      <c r="Y152" s="171"/>
      <c r="Z152" s="171"/>
      <c r="AA152" s="176"/>
      <c r="AT152" s="177" t="s">
        <v>202</v>
      </c>
      <c r="AU152" s="177" t="s">
        <v>105</v>
      </c>
      <c r="AV152" s="10" t="s">
        <v>105</v>
      </c>
      <c r="AW152" s="10" t="s">
        <v>35</v>
      </c>
      <c r="AX152" s="10" t="s">
        <v>22</v>
      </c>
      <c r="AY152" s="177" t="s">
        <v>143</v>
      </c>
    </row>
    <row r="153" spans="2:65" s="1" customFormat="1" ht="22.5" customHeight="1">
      <c r="B153" s="129"/>
      <c r="C153" s="194" t="s">
        <v>257</v>
      </c>
      <c r="D153" s="194" t="s">
        <v>298</v>
      </c>
      <c r="E153" s="195" t="s">
        <v>299</v>
      </c>
      <c r="F153" s="281" t="s">
        <v>300</v>
      </c>
      <c r="G153" s="282"/>
      <c r="H153" s="282"/>
      <c r="I153" s="282"/>
      <c r="J153" s="196" t="s">
        <v>301</v>
      </c>
      <c r="K153" s="197">
        <v>4.858</v>
      </c>
      <c r="L153" s="283">
        <v>0</v>
      </c>
      <c r="M153" s="282"/>
      <c r="N153" s="284">
        <f>ROUND(L153*K153,2)</f>
        <v>0</v>
      </c>
      <c r="O153" s="260"/>
      <c r="P153" s="260"/>
      <c r="Q153" s="260"/>
      <c r="R153" s="131"/>
      <c r="T153" s="162" t="s">
        <v>3</v>
      </c>
      <c r="U153" s="42" t="s">
        <v>43</v>
      </c>
      <c r="V153" s="34"/>
      <c r="W153" s="163">
        <f>V153*K153</f>
        <v>0</v>
      </c>
      <c r="X153" s="163">
        <v>1</v>
      </c>
      <c r="Y153" s="163">
        <f>X153*K153</f>
        <v>4.858</v>
      </c>
      <c r="Z153" s="163">
        <v>0</v>
      </c>
      <c r="AA153" s="164">
        <f>Z153*K153</f>
        <v>0</v>
      </c>
      <c r="AR153" s="16" t="s">
        <v>164</v>
      </c>
      <c r="AT153" s="16" t="s">
        <v>298</v>
      </c>
      <c r="AU153" s="16" t="s">
        <v>105</v>
      </c>
      <c r="AY153" s="16" t="s">
        <v>143</v>
      </c>
      <c r="BE153" s="104">
        <f>IF(U153="základní",N153,0)</f>
        <v>0</v>
      </c>
      <c r="BF153" s="104">
        <f>IF(U153="snížená",N153,0)</f>
        <v>0</v>
      </c>
      <c r="BG153" s="104">
        <f>IF(U153="zákl. přenesená",N153,0)</f>
        <v>0</v>
      </c>
      <c r="BH153" s="104">
        <f>IF(U153="sníž. přenesená",N153,0)</f>
        <v>0</v>
      </c>
      <c r="BI153" s="104">
        <f>IF(U153="nulová",N153,0)</f>
        <v>0</v>
      </c>
      <c r="BJ153" s="16" t="s">
        <v>22</v>
      </c>
      <c r="BK153" s="104">
        <f>ROUND(L153*K153,2)</f>
        <v>0</v>
      </c>
      <c r="BL153" s="16" t="s">
        <v>148</v>
      </c>
      <c r="BM153" s="16" t="s">
        <v>872</v>
      </c>
    </row>
    <row r="154" spans="2:65" s="1" customFormat="1" ht="22.5" customHeight="1">
      <c r="B154" s="129"/>
      <c r="C154" s="158" t="s">
        <v>172</v>
      </c>
      <c r="D154" s="158" t="s">
        <v>144</v>
      </c>
      <c r="E154" s="159" t="s">
        <v>309</v>
      </c>
      <c r="F154" s="259" t="s">
        <v>310</v>
      </c>
      <c r="G154" s="260"/>
      <c r="H154" s="260"/>
      <c r="I154" s="260"/>
      <c r="J154" s="160" t="s">
        <v>163</v>
      </c>
      <c r="K154" s="161">
        <v>24</v>
      </c>
      <c r="L154" s="261">
        <v>0</v>
      </c>
      <c r="M154" s="260"/>
      <c r="N154" s="262">
        <f>ROUND(L154*K154,2)</f>
        <v>0</v>
      </c>
      <c r="O154" s="260"/>
      <c r="P154" s="260"/>
      <c r="Q154" s="260"/>
      <c r="R154" s="131"/>
      <c r="T154" s="162" t="s">
        <v>3</v>
      </c>
      <c r="U154" s="42" t="s">
        <v>43</v>
      </c>
      <c r="V154" s="34"/>
      <c r="W154" s="163">
        <f>V154*K154</f>
        <v>0</v>
      </c>
      <c r="X154" s="163">
        <v>0.0002</v>
      </c>
      <c r="Y154" s="163">
        <f>X154*K154</f>
        <v>0.0048000000000000004</v>
      </c>
      <c r="Z154" s="163">
        <v>0</v>
      </c>
      <c r="AA154" s="164">
        <f>Z154*K154</f>
        <v>0</v>
      </c>
      <c r="AR154" s="16" t="s">
        <v>148</v>
      </c>
      <c r="AT154" s="16" t="s">
        <v>144</v>
      </c>
      <c r="AU154" s="16" t="s">
        <v>105</v>
      </c>
      <c r="AY154" s="16" t="s">
        <v>143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6" t="s">
        <v>22</v>
      </c>
      <c r="BK154" s="104">
        <f>ROUND(L154*K154,2)</f>
        <v>0</v>
      </c>
      <c r="BL154" s="16" t="s">
        <v>148</v>
      </c>
      <c r="BM154" s="16" t="s">
        <v>873</v>
      </c>
    </row>
    <row r="155" spans="2:51" s="10" customFormat="1" ht="22.5" customHeight="1">
      <c r="B155" s="170"/>
      <c r="C155" s="171"/>
      <c r="D155" s="171"/>
      <c r="E155" s="172" t="s">
        <v>3</v>
      </c>
      <c r="F155" s="274" t="s">
        <v>874</v>
      </c>
      <c r="G155" s="275"/>
      <c r="H155" s="275"/>
      <c r="I155" s="275"/>
      <c r="J155" s="171"/>
      <c r="K155" s="173">
        <v>24</v>
      </c>
      <c r="L155" s="171"/>
      <c r="M155" s="171"/>
      <c r="N155" s="171"/>
      <c r="O155" s="171"/>
      <c r="P155" s="171"/>
      <c r="Q155" s="171"/>
      <c r="R155" s="174"/>
      <c r="T155" s="175"/>
      <c r="U155" s="171"/>
      <c r="V155" s="171"/>
      <c r="W155" s="171"/>
      <c r="X155" s="171"/>
      <c r="Y155" s="171"/>
      <c r="Z155" s="171"/>
      <c r="AA155" s="176"/>
      <c r="AT155" s="177" t="s">
        <v>202</v>
      </c>
      <c r="AU155" s="177" t="s">
        <v>105</v>
      </c>
      <c r="AV155" s="10" t="s">
        <v>105</v>
      </c>
      <c r="AW155" s="10" t="s">
        <v>35</v>
      </c>
      <c r="AX155" s="10" t="s">
        <v>22</v>
      </c>
      <c r="AY155" s="177" t="s">
        <v>143</v>
      </c>
    </row>
    <row r="156" spans="2:65" s="1" customFormat="1" ht="31.5" customHeight="1">
      <c r="B156" s="129"/>
      <c r="C156" s="158" t="s">
        <v>9</v>
      </c>
      <c r="D156" s="158" t="s">
        <v>144</v>
      </c>
      <c r="E156" s="159" t="s">
        <v>327</v>
      </c>
      <c r="F156" s="259" t="s">
        <v>328</v>
      </c>
      <c r="G156" s="260"/>
      <c r="H156" s="260"/>
      <c r="I156" s="260"/>
      <c r="J156" s="160" t="s">
        <v>211</v>
      </c>
      <c r="K156" s="161">
        <v>21.981</v>
      </c>
      <c r="L156" s="261">
        <v>0</v>
      </c>
      <c r="M156" s="260"/>
      <c r="N156" s="262">
        <f>ROUND(L156*K156,2)</f>
        <v>0</v>
      </c>
      <c r="O156" s="260"/>
      <c r="P156" s="260"/>
      <c r="Q156" s="260"/>
      <c r="R156" s="131"/>
      <c r="T156" s="162" t="s">
        <v>3</v>
      </c>
      <c r="U156" s="42" t="s">
        <v>43</v>
      </c>
      <c r="V156" s="34"/>
      <c r="W156" s="163">
        <f>V156*K156</f>
        <v>0</v>
      </c>
      <c r="X156" s="163">
        <v>0.00011</v>
      </c>
      <c r="Y156" s="163">
        <f>X156*K156</f>
        <v>0.00241791</v>
      </c>
      <c r="Z156" s="163">
        <v>0</v>
      </c>
      <c r="AA156" s="164">
        <f>Z156*K156</f>
        <v>0</v>
      </c>
      <c r="AR156" s="16" t="s">
        <v>148</v>
      </c>
      <c r="AT156" s="16" t="s">
        <v>144</v>
      </c>
      <c r="AU156" s="16" t="s">
        <v>105</v>
      </c>
      <c r="AY156" s="16" t="s">
        <v>143</v>
      </c>
      <c r="BE156" s="104">
        <f>IF(U156="základní",N156,0)</f>
        <v>0</v>
      </c>
      <c r="BF156" s="104">
        <f>IF(U156="snížená",N156,0)</f>
        <v>0</v>
      </c>
      <c r="BG156" s="104">
        <f>IF(U156="zákl. přenesená",N156,0)</f>
        <v>0</v>
      </c>
      <c r="BH156" s="104">
        <f>IF(U156="sníž. přenesená",N156,0)</f>
        <v>0</v>
      </c>
      <c r="BI156" s="104">
        <f>IF(U156="nulová",N156,0)</f>
        <v>0</v>
      </c>
      <c r="BJ156" s="16" t="s">
        <v>22</v>
      </c>
      <c r="BK156" s="104">
        <f>ROUND(L156*K156,2)</f>
        <v>0</v>
      </c>
      <c r="BL156" s="16" t="s">
        <v>148</v>
      </c>
      <c r="BM156" s="16" t="s">
        <v>875</v>
      </c>
    </row>
    <row r="157" spans="2:51" s="10" customFormat="1" ht="22.5" customHeight="1">
      <c r="B157" s="170"/>
      <c r="C157" s="171"/>
      <c r="D157" s="171"/>
      <c r="E157" s="172" t="s">
        <v>3</v>
      </c>
      <c r="F157" s="274" t="s">
        <v>876</v>
      </c>
      <c r="G157" s="275"/>
      <c r="H157" s="275"/>
      <c r="I157" s="275"/>
      <c r="J157" s="171"/>
      <c r="K157" s="173">
        <v>7.23</v>
      </c>
      <c r="L157" s="171"/>
      <c r="M157" s="171"/>
      <c r="N157" s="171"/>
      <c r="O157" s="171"/>
      <c r="P157" s="171"/>
      <c r="Q157" s="171"/>
      <c r="R157" s="174"/>
      <c r="T157" s="175"/>
      <c r="U157" s="171"/>
      <c r="V157" s="171"/>
      <c r="W157" s="171"/>
      <c r="X157" s="171"/>
      <c r="Y157" s="171"/>
      <c r="Z157" s="171"/>
      <c r="AA157" s="176"/>
      <c r="AT157" s="177" t="s">
        <v>202</v>
      </c>
      <c r="AU157" s="177" t="s">
        <v>105</v>
      </c>
      <c r="AV157" s="10" t="s">
        <v>105</v>
      </c>
      <c r="AW157" s="10" t="s">
        <v>35</v>
      </c>
      <c r="AX157" s="10" t="s">
        <v>78</v>
      </c>
      <c r="AY157" s="177" t="s">
        <v>143</v>
      </c>
    </row>
    <row r="158" spans="2:51" s="10" customFormat="1" ht="22.5" customHeight="1">
      <c r="B158" s="170"/>
      <c r="C158" s="171"/>
      <c r="D158" s="171"/>
      <c r="E158" s="172" t="s">
        <v>3</v>
      </c>
      <c r="F158" s="278" t="s">
        <v>877</v>
      </c>
      <c r="G158" s="275"/>
      <c r="H158" s="275"/>
      <c r="I158" s="275"/>
      <c r="J158" s="171"/>
      <c r="K158" s="173">
        <v>2.169</v>
      </c>
      <c r="L158" s="171"/>
      <c r="M158" s="171"/>
      <c r="N158" s="171"/>
      <c r="O158" s="171"/>
      <c r="P158" s="171"/>
      <c r="Q158" s="171"/>
      <c r="R158" s="174"/>
      <c r="T158" s="175"/>
      <c r="U158" s="171"/>
      <c r="V158" s="171"/>
      <c r="W158" s="171"/>
      <c r="X158" s="171"/>
      <c r="Y158" s="171"/>
      <c r="Z158" s="171"/>
      <c r="AA158" s="176"/>
      <c r="AT158" s="177" t="s">
        <v>202</v>
      </c>
      <c r="AU158" s="177" t="s">
        <v>105</v>
      </c>
      <c r="AV158" s="10" t="s">
        <v>105</v>
      </c>
      <c r="AW158" s="10" t="s">
        <v>35</v>
      </c>
      <c r="AX158" s="10" t="s">
        <v>78</v>
      </c>
      <c r="AY158" s="177" t="s">
        <v>143</v>
      </c>
    </row>
    <row r="159" spans="2:51" s="10" customFormat="1" ht="22.5" customHeight="1">
      <c r="B159" s="170"/>
      <c r="C159" s="171"/>
      <c r="D159" s="171"/>
      <c r="E159" s="172" t="s">
        <v>3</v>
      </c>
      <c r="F159" s="278" t="s">
        <v>878</v>
      </c>
      <c r="G159" s="275"/>
      <c r="H159" s="275"/>
      <c r="I159" s="275"/>
      <c r="J159" s="171"/>
      <c r="K159" s="173">
        <v>1.446</v>
      </c>
      <c r="L159" s="171"/>
      <c r="M159" s="171"/>
      <c r="N159" s="171"/>
      <c r="O159" s="171"/>
      <c r="P159" s="171"/>
      <c r="Q159" s="171"/>
      <c r="R159" s="174"/>
      <c r="T159" s="175"/>
      <c r="U159" s="171"/>
      <c r="V159" s="171"/>
      <c r="W159" s="171"/>
      <c r="X159" s="171"/>
      <c r="Y159" s="171"/>
      <c r="Z159" s="171"/>
      <c r="AA159" s="176"/>
      <c r="AT159" s="177" t="s">
        <v>202</v>
      </c>
      <c r="AU159" s="177" t="s">
        <v>105</v>
      </c>
      <c r="AV159" s="10" t="s">
        <v>105</v>
      </c>
      <c r="AW159" s="10" t="s">
        <v>35</v>
      </c>
      <c r="AX159" s="10" t="s">
        <v>78</v>
      </c>
      <c r="AY159" s="177" t="s">
        <v>143</v>
      </c>
    </row>
    <row r="160" spans="2:51" s="10" customFormat="1" ht="22.5" customHeight="1">
      <c r="B160" s="170"/>
      <c r="C160" s="171"/>
      <c r="D160" s="171"/>
      <c r="E160" s="172" t="s">
        <v>3</v>
      </c>
      <c r="F160" s="278" t="s">
        <v>879</v>
      </c>
      <c r="G160" s="275"/>
      <c r="H160" s="275"/>
      <c r="I160" s="275"/>
      <c r="J160" s="171"/>
      <c r="K160" s="173">
        <v>6.96</v>
      </c>
      <c r="L160" s="171"/>
      <c r="M160" s="171"/>
      <c r="N160" s="171"/>
      <c r="O160" s="171"/>
      <c r="P160" s="171"/>
      <c r="Q160" s="171"/>
      <c r="R160" s="174"/>
      <c r="T160" s="175"/>
      <c r="U160" s="171"/>
      <c r="V160" s="171"/>
      <c r="W160" s="171"/>
      <c r="X160" s="171"/>
      <c r="Y160" s="171"/>
      <c r="Z160" s="171"/>
      <c r="AA160" s="176"/>
      <c r="AT160" s="177" t="s">
        <v>202</v>
      </c>
      <c r="AU160" s="177" t="s">
        <v>105</v>
      </c>
      <c r="AV160" s="10" t="s">
        <v>105</v>
      </c>
      <c r="AW160" s="10" t="s">
        <v>35</v>
      </c>
      <c r="AX160" s="10" t="s">
        <v>78</v>
      </c>
      <c r="AY160" s="177" t="s">
        <v>143</v>
      </c>
    </row>
    <row r="161" spans="2:51" s="10" customFormat="1" ht="22.5" customHeight="1">
      <c r="B161" s="170"/>
      <c r="C161" s="171"/>
      <c r="D161" s="171"/>
      <c r="E161" s="172" t="s">
        <v>3</v>
      </c>
      <c r="F161" s="278" t="s">
        <v>880</v>
      </c>
      <c r="G161" s="275"/>
      <c r="H161" s="275"/>
      <c r="I161" s="275"/>
      <c r="J161" s="171"/>
      <c r="K161" s="173">
        <v>4.176</v>
      </c>
      <c r="L161" s="171"/>
      <c r="M161" s="171"/>
      <c r="N161" s="171"/>
      <c r="O161" s="171"/>
      <c r="P161" s="171"/>
      <c r="Q161" s="171"/>
      <c r="R161" s="174"/>
      <c r="T161" s="175"/>
      <c r="U161" s="171"/>
      <c r="V161" s="171"/>
      <c r="W161" s="171"/>
      <c r="X161" s="171"/>
      <c r="Y161" s="171"/>
      <c r="Z161" s="171"/>
      <c r="AA161" s="176"/>
      <c r="AT161" s="177" t="s">
        <v>202</v>
      </c>
      <c r="AU161" s="177" t="s">
        <v>105</v>
      </c>
      <c r="AV161" s="10" t="s">
        <v>105</v>
      </c>
      <c r="AW161" s="10" t="s">
        <v>35</v>
      </c>
      <c r="AX161" s="10" t="s">
        <v>78</v>
      </c>
      <c r="AY161" s="177" t="s">
        <v>143</v>
      </c>
    </row>
    <row r="162" spans="2:51" s="12" customFormat="1" ht="22.5" customHeight="1">
      <c r="B162" s="186"/>
      <c r="C162" s="187"/>
      <c r="D162" s="187"/>
      <c r="E162" s="188" t="s">
        <v>3</v>
      </c>
      <c r="F162" s="279" t="s">
        <v>219</v>
      </c>
      <c r="G162" s="280"/>
      <c r="H162" s="280"/>
      <c r="I162" s="280"/>
      <c r="J162" s="187"/>
      <c r="K162" s="189">
        <v>21.981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202</v>
      </c>
      <c r="AU162" s="193" t="s">
        <v>105</v>
      </c>
      <c r="AV162" s="12" t="s">
        <v>148</v>
      </c>
      <c r="AW162" s="12" t="s">
        <v>35</v>
      </c>
      <c r="AX162" s="12" t="s">
        <v>22</v>
      </c>
      <c r="AY162" s="193" t="s">
        <v>143</v>
      </c>
    </row>
    <row r="163" spans="2:65" s="1" customFormat="1" ht="31.5" customHeight="1">
      <c r="B163" s="129"/>
      <c r="C163" s="194" t="s">
        <v>273</v>
      </c>
      <c r="D163" s="194" t="s">
        <v>298</v>
      </c>
      <c r="E163" s="195" t="s">
        <v>333</v>
      </c>
      <c r="F163" s="281" t="s">
        <v>334</v>
      </c>
      <c r="G163" s="282"/>
      <c r="H163" s="282"/>
      <c r="I163" s="282"/>
      <c r="J163" s="196" t="s">
        <v>263</v>
      </c>
      <c r="K163" s="197">
        <v>1.934</v>
      </c>
      <c r="L163" s="283">
        <v>0</v>
      </c>
      <c r="M163" s="282"/>
      <c r="N163" s="284">
        <f>ROUND(L163*K163,2)</f>
        <v>0</v>
      </c>
      <c r="O163" s="260"/>
      <c r="P163" s="260"/>
      <c r="Q163" s="260"/>
      <c r="R163" s="131"/>
      <c r="T163" s="162" t="s">
        <v>3</v>
      </c>
      <c r="U163" s="42" t="s">
        <v>43</v>
      </c>
      <c r="V163" s="34"/>
      <c r="W163" s="163">
        <f>V163*K163</f>
        <v>0</v>
      </c>
      <c r="X163" s="163">
        <v>0.55</v>
      </c>
      <c r="Y163" s="163">
        <f>X163*K163</f>
        <v>1.0637</v>
      </c>
      <c r="Z163" s="163">
        <v>0</v>
      </c>
      <c r="AA163" s="164">
        <f>Z163*K163</f>
        <v>0</v>
      </c>
      <c r="AR163" s="16" t="s">
        <v>164</v>
      </c>
      <c r="AT163" s="16" t="s">
        <v>298</v>
      </c>
      <c r="AU163" s="16" t="s">
        <v>105</v>
      </c>
      <c r="AY163" s="16" t="s">
        <v>143</v>
      </c>
      <c r="BE163" s="104">
        <f>IF(U163="základní",N163,0)</f>
        <v>0</v>
      </c>
      <c r="BF163" s="104">
        <f>IF(U163="snížená",N163,0)</f>
        <v>0</v>
      </c>
      <c r="BG163" s="104">
        <f>IF(U163="zákl. přenesená",N163,0)</f>
        <v>0</v>
      </c>
      <c r="BH163" s="104">
        <f>IF(U163="sníž. přenesená",N163,0)</f>
        <v>0</v>
      </c>
      <c r="BI163" s="104">
        <f>IF(U163="nulová",N163,0)</f>
        <v>0</v>
      </c>
      <c r="BJ163" s="16" t="s">
        <v>22</v>
      </c>
      <c r="BK163" s="104">
        <f>ROUND(L163*K163,2)</f>
        <v>0</v>
      </c>
      <c r="BL163" s="16" t="s">
        <v>148</v>
      </c>
      <c r="BM163" s="16" t="s">
        <v>881</v>
      </c>
    </row>
    <row r="164" spans="2:65" s="1" customFormat="1" ht="31.5" customHeight="1">
      <c r="B164" s="129"/>
      <c r="C164" s="158" t="s">
        <v>278</v>
      </c>
      <c r="D164" s="158" t="s">
        <v>144</v>
      </c>
      <c r="E164" s="159" t="s">
        <v>338</v>
      </c>
      <c r="F164" s="259" t="s">
        <v>339</v>
      </c>
      <c r="G164" s="260"/>
      <c r="H164" s="260"/>
      <c r="I164" s="260"/>
      <c r="J164" s="160" t="s">
        <v>211</v>
      </c>
      <c r="K164" s="161">
        <v>21.981</v>
      </c>
      <c r="L164" s="261">
        <v>0</v>
      </c>
      <c r="M164" s="260"/>
      <c r="N164" s="262">
        <f>ROUND(L164*K164,2)</f>
        <v>0</v>
      </c>
      <c r="O164" s="260"/>
      <c r="P164" s="260"/>
      <c r="Q164" s="260"/>
      <c r="R164" s="131"/>
      <c r="T164" s="162" t="s">
        <v>3</v>
      </c>
      <c r="U164" s="42" t="s">
        <v>43</v>
      </c>
      <c r="V164" s="34"/>
      <c r="W164" s="163">
        <f>V164*K164</f>
        <v>0</v>
      </c>
      <c r="X164" s="163">
        <v>0</v>
      </c>
      <c r="Y164" s="163">
        <f>X164*K164</f>
        <v>0</v>
      </c>
      <c r="Z164" s="163">
        <v>0</v>
      </c>
      <c r="AA164" s="164">
        <f>Z164*K164</f>
        <v>0</v>
      </c>
      <c r="AR164" s="16" t="s">
        <v>148</v>
      </c>
      <c r="AT164" s="16" t="s">
        <v>144</v>
      </c>
      <c r="AU164" s="16" t="s">
        <v>105</v>
      </c>
      <c r="AY164" s="16" t="s">
        <v>143</v>
      </c>
      <c r="BE164" s="104">
        <f>IF(U164="základní",N164,0)</f>
        <v>0</v>
      </c>
      <c r="BF164" s="104">
        <f>IF(U164="snížená",N164,0)</f>
        <v>0</v>
      </c>
      <c r="BG164" s="104">
        <f>IF(U164="zákl. přenesená",N164,0)</f>
        <v>0</v>
      </c>
      <c r="BH164" s="104">
        <f>IF(U164="sníž. přenesená",N164,0)</f>
        <v>0</v>
      </c>
      <c r="BI164" s="104">
        <f>IF(U164="nulová",N164,0)</f>
        <v>0</v>
      </c>
      <c r="BJ164" s="16" t="s">
        <v>22</v>
      </c>
      <c r="BK164" s="104">
        <f>ROUND(L164*K164,2)</f>
        <v>0</v>
      </c>
      <c r="BL164" s="16" t="s">
        <v>148</v>
      </c>
      <c r="BM164" s="16" t="s">
        <v>882</v>
      </c>
    </row>
    <row r="165" spans="2:65" s="1" customFormat="1" ht="31.5" customHeight="1">
      <c r="B165" s="129"/>
      <c r="C165" s="158" t="s">
        <v>282</v>
      </c>
      <c r="D165" s="158" t="s">
        <v>144</v>
      </c>
      <c r="E165" s="159" t="s">
        <v>883</v>
      </c>
      <c r="F165" s="259" t="s">
        <v>884</v>
      </c>
      <c r="G165" s="260"/>
      <c r="H165" s="260"/>
      <c r="I165" s="260"/>
      <c r="J165" s="160" t="s">
        <v>263</v>
      </c>
      <c r="K165" s="161">
        <v>1541.6</v>
      </c>
      <c r="L165" s="261">
        <v>0</v>
      </c>
      <c r="M165" s="260"/>
      <c r="N165" s="262">
        <f>ROUND(L165*K165,2)</f>
        <v>0</v>
      </c>
      <c r="O165" s="260"/>
      <c r="P165" s="260"/>
      <c r="Q165" s="260"/>
      <c r="R165" s="131"/>
      <c r="T165" s="162" t="s">
        <v>3</v>
      </c>
      <c r="U165" s="42" t="s">
        <v>43</v>
      </c>
      <c r="V165" s="34"/>
      <c r="W165" s="163">
        <f>V165*K165</f>
        <v>0</v>
      </c>
      <c r="X165" s="163">
        <v>0</v>
      </c>
      <c r="Y165" s="163">
        <f>X165*K165</f>
        <v>0</v>
      </c>
      <c r="Z165" s="163">
        <v>0</v>
      </c>
      <c r="AA165" s="164">
        <f>Z165*K165</f>
        <v>0</v>
      </c>
      <c r="AR165" s="16" t="s">
        <v>148</v>
      </c>
      <c r="AT165" s="16" t="s">
        <v>144</v>
      </c>
      <c r="AU165" s="16" t="s">
        <v>105</v>
      </c>
      <c r="AY165" s="16" t="s">
        <v>143</v>
      </c>
      <c r="BE165" s="104">
        <f>IF(U165="základní",N165,0)</f>
        <v>0</v>
      </c>
      <c r="BF165" s="104">
        <f>IF(U165="snížená",N165,0)</f>
        <v>0</v>
      </c>
      <c r="BG165" s="104">
        <f>IF(U165="zákl. přenesená",N165,0)</f>
        <v>0</v>
      </c>
      <c r="BH165" s="104">
        <f>IF(U165="sníž. přenesená",N165,0)</f>
        <v>0</v>
      </c>
      <c r="BI165" s="104">
        <f>IF(U165="nulová",N165,0)</f>
        <v>0</v>
      </c>
      <c r="BJ165" s="16" t="s">
        <v>22</v>
      </c>
      <c r="BK165" s="104">
        <f>ROUND(L165*K165,2)</f>
        <v>0</v>
      </c>
      <c r="BL165" s="16" t="s">
        <v>148</v>
      </c>
      <c r="BM165" s="16" t="s">
        <v>885</v>
      </c>
    </row>
    <row r="166" spans="2:51" s="10" customFormat="1" ht="22.5" customHeight="1">
      <c r="B166" s="170"/>
      <c r="C166" s="171"/>
      <c r="D166" s="171"/>
      <c r="E166" s="172" t="s">
        <v>3</v>
      </c>
      <c r="F166" s="274" t="s">
        <v>886</v>
      </c>
      <c r="G166" s="275"/>
      <c r="H166" s="275"/>
      <c r="I166" s="275"/>
      <c r="J166" s="171"/>
      <c r="K166" s="173">
        <v>92.7</v>
      </c>
      <c r="L166" s="171"/>
      <c r="M166" s="171"/>
      <c r="N166" s="171"/>
      <c r="O166" s="171"/>
      <c r="P166" s="171"/>
      <c r="Q166" s="171"/>
      <c r="R166" s="174"/>
      <c r="T166" s="175"/>
      <c r="U166" s="171"/>
      <c r="V166" s="171"/>
      <c r="W166" s="171"/>
      <c r="X166" s="171"/>
      <c r="Y166" s="171"/>
      <c r="Z166" s="171"/>
      <c r="AA166" s="176"/>
      <c r="AT166" s="177" t="s">
        <v>202</v>
      </c>
      <c r="AU166" s="177" t="s">
        <v>105</v>
      </c>
      <c r="AV166" s="10" t="s">
        <v>105</v>
      </c>
      <c r="AW166" s="10" t="s">
        <v>35</v>
      </c>
      <c r="AX166" s="10" t="s">
        <v>78</v>
      </c>
      <c r="AY166" s="177" t="s">
        <v>143</v>
      </c>
    </row>
    <row r="167" spans="2:51" s="10" customFormat="1" ht="22.5" customHeight="1">
      <c r="B167" s="170"/>
      <c r="C167" s="171"/>
      <c r="D167" s="171"/>
      <c r="E167" s="172" t="s">
        <v>3</v>
      </c>
      <c r="F167" s="278" t="s">
        <v>887</v>
      </c>
      <c r="G167" s="275"/>
      <c r="H167" s="275"/>
      <c r="I167" s="275"/>
      <c r="J167" s="171"/>
      <c r="K167" s="173">
        <v>92.7</v>
      </c>
      <c r="L167" s="171"/>
      <c r="M167" s="171"/>
      <c r="N167" s="171"/>
      <c r="O167" s="171"/>
      <c r="P167" s="171"/>
      <c r="Q167" s="171"/>
      <c r="R167" s="174"/>
      <c r="T167" s="175"/>
      <c r="U167" s="171"/>
      <c r="V167" s="171"/>
      <c r="W167" s="171"/>
      <c r="X167" s="171"/>
      <c r="Y167" s="171"/>
      <c r="Z167" s="171"/>
      <c r="AA167" s="176"/>
      <c r="AT167" s="177" t="s">
        <v>202</v>
      </c>
      <c r="AU167" s="177" t="s">
        <v>105</v>
      </c>
      <c r="AV167" s="10" t="s">
        <v>105</v>
      </c>
      <c r="AW167" s="10" t="s">
        <v>35</v>
      </c>
      <c r="AX167" s="10" t="s">
        <v>78</v>
      </c>
      <c r="AY167" s="177" t="s">
        <v>143</v>
      </c>
    </row>
    <row r="168" spans="2:51" s="10" customFormat="1" ht="22.5" customHeight="1">
      <c r="B168" s="170"/>
      <c r="C168" s="171"/>
      <c r="D168" s="171"/>
      <c r="E168" s="172" t="s">
        <v>3</v>
      </c>
      <c r="F168" s="278" t="s">
        <v>888</v>
      </c>
      <c r="G168" s="275"/>
      <c r="H168" s="275"/>
      <c r="I168" s="275"/>
      <c r="J168" s="171"/>
      <c r="K168" s="173">
        <v>678.1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6"/>
      <c r="AT168" s="177" t="s">
        <v>202</v>
      </c>
      <c r="AU168" s="177" t="s">
        <v>105</v>
      </c>
      <c r="AV168" s="10" t="s">
        <v>105</v>
      </c>
      <c r="AW168" s="10" t="s">
        <v>35</v>
      </c>
      <c r="AX168" s="10" t="s">
        <v>78</v>
      </c>
      <c r="AY168" s="177" t="s">
        <v>143</v>
      </c>
    </row>
    <row r="169" spans="2:51" s="10" customFormat="1" ht="22.5" customHeight="1">
      <c r="B169" s="170"/>
      <c r="C169" s="171"/>
      <c r="D169" s="171"/>
      <c r="E169" s="172" t="s">
        <v>3</v>
      </c>
      <c r="F169" s="278" t="s">
        <v>889</v>
      </c>
      <c r="G169" s="275"/>
      <c r="H169" s="275"/>
      <c r="I169" s="275"/>
      <c r="J169" s="171"/>
      <c r="K169" s="173">
        <v>678.1</v>
      </c>
      <c r="L169" s="171"/>
      <c r="M169" s="171"/>
      <c r="N169" s="171"/>
      <c r="O169" s="171"/>
      <c r="P169" s="171"/>
      <c r="Q169" s="171"/>
      <c r="R169" s="174"/>
      <c r="T169" s="175"/>
      <c r="U169" s="171"/>
      <c r="V169" s="171"/>
      <c r="W169" s="171"/>
      <c r="X169" s="171"/>
      <c r="Y169" s="171"/>
      <c r="Z169" s="171"/>
      <c r="AA169" s="176"/>
      <c r="AT169" s="177" t="s">
        <v>202</v>
      </c>
      <c r="AU169" s="177" t="s">
        <v>105</v>
      </c>
      <c r="AV169" s="10" t="s">
        <v>105</v>
      </c>
      <c r="AW169" s="10" t="s">
        <v>35</v>
      </c>
      <c r="AX169" s="10" t="s">
        <v>78</v>
      </c>
      <c r="AY169" s="177" t="s">
        <v>143</v>
      </c>
    </row>
    <row r="170" spans="2:51" s="12" customFormat="1" ht="22.5" customHeight="1">
      <c r="B170" s="186"/>
      <c r="C170" s="187"/>
      <c r="D170" s="187"/>
      <c r="E170" s="188" t="s">
        <v>3</v>
      </c>
      <c r="F170" s="279" t="s">
        <v>219</v>
      </c>
      <c r="G170" s="280"/>
      <c r="H170" s="280"/>
      <c r="I170" s="280"/>
      <c r="J170" s="187"/>
      <c r="K170" s="189">
        <v>1541.6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202</v>
      </c>
      <c r="AU170" s="193" t="s">
        <v>105</v>
      </c>
      <c r="AV170" s="12" t="s">
        <v>148</v>
      </c>
      <c r="AW170" s="12" t="s">
        <v>35</v>
      </c>
      <c r="AX170" s="12" t="s">
        <v>22</v>
      </c>
      <c r="AY170" s="193" t="s">
        <v>143</v>
      </c>
    </row>
    <row r="171" spans="2:65" s="1" customFormat="1" ht="22.5" customHeight="1">
      <c r="B171" s="129"/>
      <c r="C171" s="158" t="s">
        <v>287</v>
      </c>
      <c r="D171" s="158" t="s">
        <v>144</v>
      </c>
      <c r="E171" s="159" t="s">
        <v>890</v>
      </c>
      <c r="F171" s="259" t="s">
        <v>891</v>
      </c>
      <c r="G171" s="260"/>
      <c r="H171" s="260"/>
      <c r="I171" s="260"/>
      <c r="J171" s="160" t="s">
        <v>263</v>
      </c>
      <c r="K171" s="161">
        <v>770.8</v>
      </c>
      <c r="L171" s="261">
        <v>0</v>
      </c>
      <c r="M171" s="260"/>
      <c r="N171" s="262">
        <f>ROUND(L171*K171,2)</f>
        <v>0</v>
      </c>
      <c r="O171" s="260"/>
      <c r="P171" s="260"/>
      <c r="Q171" s="260"/>
      <c r="R171" s="131"/>
      <c r="T171" s="162" t="s">
        <v>3</v>
      </c>
      <c r="U171" s="42" t="s">
        <v>43</v>
      </c>
      <c r="V171" s="34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16" t="s">
        <v>148</v>
      </c>
      <c r="AT171" s="16" t="s">
        <v>144</v>
      </c>
      <c r="AU171" s="16" t="s">
        <v>105</v>
      </c>
      <c r="AY171" s="16" t="s">
        <v>143</v>
      </c>
      <c r="BE171" s="104">
        <f>IF(U171="základní",N171,0)</f>
        <v>0</v>
      </c>
      <c r="BF171" s="104">
        <f>IF(U171="snížená",N171,0)</f>
        <v>0</v>
      </c>
      <c r="BG171" s="104">
        <f>IF(U171="zákl. přenesená",N171,0)</f>
        <v>0</v>
      </c>
      <c r="BH171" s="104">
        <f>IF(U171="sníž. přenesená",N171,0)</f>
        <v>0</v>
      </c>
      <c r="BI171" s="104">
        <f>IF(U171="nulová",N171,0)</f>
        <v>0</v>
      </c>
      <c r="BJ171" s="16" t="s">
        <v>22</v>
      </c>
      <c r="BK171" s="104">
        <f>ROUND(L171*K171,2)</f>
        <v>0</v>
      </c>
      <c r="BL171" s="16" t="s">
        <v>148</v>
      </c>
      <c r="BM171" s="16" t="s">
        <v>892</v>
      </c>
    </row>
    <row r="172" spans="2:51" s="10" customFormat="1" ht="22.5" customHeight="1">
      <c r="B172" s="170"/>
      <c r="C172" s="171"/>
      <c r="D172" s="171"/>
      <c r="E172" s="172" t="s">
        <v>3</v>
      </c>
      <c r="F172" s="274" t="s">
        <v>887</v>
      </c>
      <c r="G172" s="275"/>
      <c r="H172" s="275"/>
      <c r="I172" s="275"/>
      <c r="J172" s="171"/>
      <c r="K172" s="173">
        <v>92.7</v>
      </c>
      <c r="L172" s="171"/>
      <c r="M172" s="171"/>
      <c r="N172" s="171"/>
      <c r="O172" s="171"/>
      <c r="P172" s="171"/>
      <c r="Q172" s="171"/>
      <c r="R172" s="174"/>
      <c r="T172" s="175"/>
      <c r="U172" s="171"/>
      <c r="V172" s="171"/>
      <c r="W172" s="171"/>
      <c r="X172" s="171"/>
      <c r="Y172" s="171"/>
      <c r="Z172" s="171"/>
      <c r="AA172" s="176"/>
      <c r="AT172" s="177" t="s">
        <v>202</v>
      </c>
      <c r="AU172" s="177" t="s">
        <v>105</v>
      </c>
      <c r="AV172" s="10" t="s">
        <v>105</v>
      </c>
      <c r="AW172" s="10" t="s">
        <v>35</v>
      </c>
      <c r="AX172" s="10" t="s">
        <v>78</v>
      </c>
      <c r="AY172" s="177" t="s">
        <v>143</v>
      </c>
    </row>
    <row r="173" spans="2:51" s="10" customFormat="1" ht="22.5" customHeight="1">
      <c r="B173" s="170"/>
      <c r="C173" s="171"/>
      <c r="D173" s="171"/>
      <c r="E173" s="172" t="s">
        <v>3</v>
      </c>
      <c r="F173" s="278" t="s">
        <v>888</v>
      </c>
      <c r="G173" s="275"/>
      <c r="H173" s="275"/>
      <c r="I173" s="275"/>
      <c r="J173" s="171"/>
      <c r="K173" s="173">
        <v>678.1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6"/>
      <c r="AT173" s="177" t="s">
        <v>202</v>
      </c>
      <c r="AU173" s="177" t="s">
        <v>105</v>
      </c>
      <c r="AV173" s="10" t="s">
        <v>105</v>
      </c>
      <c r="AW173" s="10" t="s">
        <v>35</v>
      </c>
      <c r="AX173" s="10" t="s">
        <v>78</v>
      </c>
      <c r="AY173" s="177" t="s">
        <v>143</v>
      </c>
    </row>
    <row r="174" spans="2:51" s="12" customFormat="1" ht="22.5" customHeight="1">
      <c r="B174" s="186"/>
      <c r="C174" s="187"/>
      <c r="D174" s="187"/>
      <c r="E174" s="188" t="s">
        <v>3</v>
      </c>
      <c r="F174" s="279" t="s">
        <v>219</v>
      </c>
      <c r="G174" s="280"/>
      <c r="H174" s="280"/>
      <c r="I174" s="280"/>
      <c r="J174" s="187"/>
      <c r="K174" s="189">
        <v>770.8</v>
      </c>
      <c r="L174" s="187"/>
      <c r="M174" s="187"/>
      <c r="N174" s="187"/>
      <c r="O174" s="187"/>
      <c r="P174" s="187"/>
      <c r="Q174" s="187"/>
      <c r="R174" s="190"/>
      <c r="T174" s="191"/>
      <c r="U174" s="187"/>
      <c r="V174" s="187"/>
      <c r="W174" s="187"/>
      <c r="X174" s="187"/>
      <c r="Y174" s="187"/>
      <c r="Z174" s="187"/>
      <c r="AA174" s="192"/>
      <c r="AT174" s="193" t="s">
        <v>202</v>
      </c>
      <c r="AU174" s="193" t="s">
        <v>105</v>
      </c>
      <c r="AV174" s="12" t="s">
        <v>148</v>
      </c>
      <c r="AW174" s="12" t="s">
        <v>35</v>
      </c>
      <c r="AX174" s="12" t="s">
        <v>22</v>
      </c>
      <c r="AY174" s="193" t="s">
        <v>143</v>
      </c>
    </row>
    <row r="175" spans="2:65" s="1" customFormat="1" ht="31.5" customHeight="1">
      <c r="B175" s="129"/>
      <c r="C175" s="158" t="s">
        <v>291</v>
      </c>
      <c r="D175" s="158" t="s">
        <v>144</v>
      </c>
      <c r="E175" s="159" t="s">
        <v>893</v>
      </c>
      <c r="F175" s="259" t="s">
        <v>894</v>
      </c>
      <c r="G175" s="260"/>
      <c r="H175" s="260"/>
      <c r="I175" s="260"/>
      <c r="J175" s="160" t="s">
        <v>263</v>
      </c>
      <c r="K175" s="161">
        <v>678.1</v>
      </c>
      <c r="L175" s="261">
        <v>0</v>
      </c>
      <c r="M175" s="260"/>
      <c r="N175" s="262">
        <f>ROUND(L175*K175,2)</f>
        <v>0</v>
      </c>
      <c r="O175" s="260"/>
      <c r="P175" s="260"/>
      <c r="Q175" s="260"/>
      <c r="R175" s="131"/>
      <c r="T175" s="162" t="s">
        <v>3</v>
      </c>
      <c r="U175" s="42" t="s">
        <v>43</v>
      </c>
      <c r="V175" s="34"/>
      <c r="W175" s="163">
        <f>V175*K175</f>
        <v>0</v>
      </c>
      <c r="X175" s="163">
        <v>0</v>
      </c>
      <c r="Y175" s="163">
        <f>X175*K175</f>
        <v>0</v>
      </c>
      <c r="Z175" s="163">
        <v>0</v>
      </c>
      <c r="AA175" s="164">
        <f>Z175*K175</f>
        <v>0</v>
      </c>
      <c r="AR175" s="16" t="s">
        <v>148</v>
      </c>
      <c r="AT175" s="16" t="s">
        <v>144</v>
      </c>
      <c r="AU175" s="16" t="s">
        <v>105</v>
      </c>
      <c r="AY175" s="16" t="s">
        <v>143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16" t="s">
        <v>22</v>
      </c>
      <c r="BK175" s="104">
        <f>ROUND(L175*K175,2)</f>
        <v>0</v>
      </c>
      <c r="BL175" s="16" t="s">
        <v>148</v>
      </c>
      <c r="BM175" s="16" t="s">
        <v>895</v>
      </c>
    </row>
    <row r="176" spans="2:51" s="10" customFormat="1" ht="22.5" customHeight="1">
      <c r="B176" s="170"/>
      <c r="C176" s="171"/>
      <c r="D176" s="171"/>
      <c r="E176" s="172" t="s">
        <v>3</v>
      </c>
      <c r="F176" s="274" t="s">
        <v>855</v>
      </c>
      <c r="G176" s="275"/>
      <c r="H176" s="275"/>
      <c r="I176" s="275"/>
      <c r="J176" s="171"/>
      <c r="K176" s="173">
        <v>678.1</v>
      </c>
      <c r="L176" s="171"/>
      <c r="M176" s="171"/>
      <c r="N176" s="171"/>
      <c r="O176" s="171"/>
      <c r="P176" s="171"/>
      <c r="Q176" s="171"/>
      <c r="R176" s="174"/>
      <c r="T176" s="175"/>
      <c r="U176" s="171"/>
      <c r="V176" s="171"/>
      <c r="W176" s="171"/>
      <c r="X176" s="171"/>
      <c r="Y176" s="171"/>
      <c r="Z176" s="171"/>
      <c r="AA176" s="176"/>
      <c r="AT176" s="177" t="s">
        <v>202</v>
      </c>
      <c r="AU176" s="177" t="s">
        <v>105</v>
      </c>
      <c r="AV176" s="10" t="s">
        <v>105</v>
      </c>
      <c r="AW176" s="10" t="s">
        <v>35</v>
      </c>
      <c r="AX176" s="10" t="s">
        <v>22</v>
      </c>
      <c r="AY176" s="177" t="s">
        <v>143</v>
      </c>
    </row>
    <row r="177" spans="2:65" s="1" customFormat="1" ht="22.5" customHeight="1">
      <c r="B177" s="129"/>
      <c r="C177" s="158" t="s">
        <v>8</v>
      </c>
      <c r="D177" s="158" t="s">
        <v>144</v>
      </c>
      <c r="E177" s="159" t="s">
        <v>371</v>
      </c>
      <c r="F177" s="259" t="s">
        <v>372</v>
      </c>
      <c r="G177" s="260"/>
      <c r="H177" s="260"/>
      <c r="I177" s="260"/>
      <c r="J177" s="160" t="s">
        <v>263</v>
      </c>
      <c r="K177" s="161">
        <v>678.1</v>
      </c>
      <c r="L177" s="261">
        <v>0</v>
      </c>
      <c r="M177" s="260"/>
      <c r="N177" s="262">
        <f>ROUND(L177*K177,2)</f>
        <v>0</v>
      </c>
      <c r="O177" s="260"/>
      <c r="P177" s="260"/>
      <c r="Q177" s="260"/>
      <c r="R177" s="131"/>
      <c r="T177" s="162" t="s">
        <v>3</v>
      </c>
      <c r="U177" s="42" t="s">
        <v>43</v>
      </c>
      <c r="V177" s="34"/>
      <c r="W177" s="163">
        <f>V177*K177</f>
        <v>0</v>
      </c>
      <c r="X177" s="163">
        <v>0</v>
      </c>
      <c r="Y177" s="163">
        <f>X177*K177</f>
        <v>0</v>
      </c>
      <c r="Z177" s="163">
        <v>0</v>
      </c>
      <c r="AA177" s="164">
        <f>Z177*K177</f>
        <v>0</v>
      </c>
      <c r="AR177" s="16" t="s">
        <v>148</v>
      </c>
      <c r="AT177" s="16" t="s">
        <v>144</v>
      </c>
      <c r="AU177" s="16" t="s">
        <v>105</v>
      </c>
      <c r="AY177" s="16" t="s">
        <v>143</v>
      </c>
      <c r="BE177" s="104">
        <f>IF(U177="základní",N177,0)</f>
        <v>0</v>
      </c>
      <c r="BF177" s="104">
        <f>IF(U177="snížená",N177,0)</f>
        <v>0</v>
      </c>
      <c r="BG177" s="104">
        <f>IF(U177="zákl. přenesená",N177,0)</f>
        <v>0</v>
      </c>
      <c r="BH177" s="104">
        <f>IF(U177="sníž. přenesená",N177,0)</f>
        <v>0</v>
      </c>
      <c r="BI177" s="104">
        <f>IF(U177="nulová",N177,0)</f>
        <v>0</v>
      </c>
      <c r="BJ177" s="16" t="s">
        <v>22</v>
      </c>
      <c r="BK177" s="104">
        <f>ROUND(L177*K177,2)</f>
        <v>0</v>
      </c>
      <c r="BL177" s="16" t="s">
        <v>148</v>
      </c>
      <c r="BM177" s="16" t="s">
        <v>896</v>
      </c>
    </row>
    <row r="178" spans="2:51" s="10" customFormat="1" ht="22.5" customHeight="1">
      <c r="B178" s="170"/>
      <c r="C178" s="171"/>
      <c r="D178" s="171"/>
      <c r="E178" s="172" t="s">
        <v>3</v>
      </c>
      <c r="F178" s="274" t="s">
        <v>897</v>
      </c>
      <c r="G178" s="275"/>
      <c r="H178" s="275"/>
      <c r="I178" s="275"/>
      <c r="J178" s="171"/>
      <c r="K178" s="173">
        <v>678.1</v>
      </c>
      <c r="L178" s="171"/>
      <c r="M178" s="171"/>
      <c r="N178" s="171"/>
      <c r="O178" s="171"/>
      <c r="P178" s="171"/>
      <c r="Q178" s="171"/>
      <c r="R178" s="174"/>
      <c r="T178" s="175"/>
      <c r="U178" s="171"/>
      <c r="V178" s="171"/>
      <c r="W178" s="171"/>
      <c r="X178" s="171"/>
      <c r="Y178" s="171"/>
      <c r="Z178" s="171"/>
      <c r="AA178" s="176"/>
      <c r="AT178" s="177" t="s">
        <v>202</v>
      </c>
      <c r="AU178" s="177" t="s">
        <v>105</v>
      </c>
      <c r="AV178" s="10" t="s">
        <v>105</v>
      </c>
      <c r="AW178" s="10" t="s">
        <v>35</v>
      </c>
      <c r="AX178" s="10" t="s">
        <v>22</v>
      </c>
      <c r="AY178" s="177" t="s">
        <v>143</v>
      </c>
    </row>
    <row r="179" spans="2:65" s="1" customFormat="1" ht="31.5" customHeight="1">
      <c r="B179" s="129"/>
      <c r="C179" s="158" t="s">
        <v>303</v>
      </c>
      <c r="D179" s="158" t="s">
        <v>144</v>
      </c>
      <c r="E179" s="159" t="s">
        <v>375</v>
      </c>
      <c r="F179" s="259" t="s">
        <v>376</v>
      </c>
      <c r="G179" s="260"/>
      <c r="H179" s="260"/>
      <c r="I179" s="260"/>
      <c r="J179" s="160" t="s">
        <v>301</v>
      </c>
      <c r="K179" s="161">
        <v>1220.58</v>
      </c>
      <c r="L179" s="261">
        <v>0</v>
      </c>
      <c r="M179" s="260"/>
      <c r="N179" s="262">
        <f>ROUND(L179*K179,2)</f>
        <v>0</v>
      </c>
      <c r="O179" s="260"/>
      <c r="P179" s="260"/>
      <c r="Q179" s="260"/>
      <c r="R179" s="131"/>
      <c r="T179" s="162" t="s">
        <v>3</v>
      </c>
      <c r="U179" s="42" t="s">
        <v>43</v>
      </c>
      <c r="V179" s="34"/>
      <c r="W179" s="163">
        <f>V179*K179</f>
        <v>0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16" t="s">
        <v>148</v>
      </c>
      <c r="AT179" s="16" t="s">
        <v>144</v>
      </c>
      <c r="AU179" s="16" t="s">
        <v>105</v>
      </c>
      <c r="AY179" s="16" t="s">
        <v>143</v>
      </c>
      <c r="BE179" s="104">
        <f>IF(U179="základní",N179,0)</f>
        <v>0</v>
      </c>
      <c r="BF179" s="104">
        <f>IF(U179="snížená",N179,0)</f>
        <v>0</v>
      </c>
      <c r="BG179" s="104">
        <f>IF(U179="zákl. přenesená",N179,0)</f>
        <v>0</v>
      </c>
      <c r="BH179" s="104">
        <f>IF(U179="sníž. přenesená",N179,0)</f>
        <v>0</v>
      </c>
      <c r="BI179" s="104">
        <f>IF(U179="nulová",N179,0)</f>
        <v>0</v>
      </c>
      <c r="BJ179" s="16" t="s">
        <v>22</v>
      </c>
      <c r="BK179" s="104">
        <f>ROUND(L179*K179,2)</f>
        <v>0</v>
      </c>
      <c r="BL179" s="16" t="s">
        <v>148</v>
      </c>
      <c r="BM179" s="16" t="s">
        <v>898</v>
      </c>
    </row>
    <row r="180" spans="2:51" s="10" customFormat="1" ht="22.5" customHeight="1">
      <c r="B180" s="170"/>
      <c r="C180" s="171"/>
      <c r="D180" s="171"/>
      <c r="E180" s="172" t="s">
        <v>3</v>
      </c>
      <c r="F180" s="274" t="s">
        <v>899</v>
      </c>
      <c r="G180" s="275"/>
      <c r="H180" s="275"/>
      <c r="I180" s="275"/>
      <c r="J180" s="171"/>
      <c r="K180" s="173">
        <v>1220.58</v>
      </c>
      <c r="L180" s="171"/>
      <c r="M180" s="171"/>
      <c r="N180" s="171"/>
      <c r="O180" s="171"/>
      <c r="P180" s="171"/>
      <c r="Q180" s="171"/>
      <c r="R180" s="174"/>
      <c r="T180" s="175"/>
      <c r="U180" s="171"/>
      <c r="V180" s="171"/>
      <c r="W180" s="171"/>
      <c r="X180" s="171"/>
      <c r="Y180" s="171"/>
      <c r="Z180" s="171"/>
      <c r="AA180" s="176"/>
      <c r="AT180" s="177" t="s">
        <v>202</v>
      </c>
      <c r="AU180" s="177" t="s">
        <v>105</v>
      </c>
      <c r="AV180" s="10" t="s">
        <v>105</v>
      </c>
      <c r="AW180" s="10" t="s">
        <v>35</v>
      </c>
      <c r="AX180" s="10" t="s">
        <v>22</v>
      </c>
      <c r="AY180" s="177" t="s">
        <v>143</v>
      </c>
    </row>
    <row r="181" spans="2:65" s="1" customFormat="1" ht="31.5" customHeight="1">
      <c r="B181" s="129"/>
      <c r="C181" s="158" t="s">
        <v>308</v>
      </c>
      <c r="D181" s="158" t="s">
        <v>144</v>
      </c>
      <c r="E181" s="159" t="s">
        <v>900</v>
      </c>
      <c r="F181" s="259" t="s">
        <v>901</v>
      </c>
      <c r="G181" s="260"/>
      <c r="H181" s="260"/>
      <c r="I181" s="260"/>
      <c r="J181" s="160" t="s">
        <v>263</v>
      </c>
      <c r="K181" s="161">
        <v>92.7</v>
      </c>
      <c r="L181" s="261">
        <v>0</v>
      </c>
      <c r="M181" s="260"/>
      <c r="N181" s="262">
        <f>ROUND(L181*K181,2)</f>
        <v>0</v>
      </c>
      <c r="O181" s="260"/>
      <c r="P181" s="260"/>
      <c r="Q181" s="260"/>
      <c r="R181" s="131"/>
      <c r="T181" s="162" t="s">
        <v>3</v>
      </c>
      <c r="U181" s="42" t="s">
        <v>43</v>
      </c>
      <c r="V181" s="34"/>
      <c r="W181" s="163">
        <f>V181*K181</f>
        <v>0</v>
      </c>
      <c r="X181" s="163">
        <v>0</v>
      </c>
      <c r="Y181" s="163">
        <f>X181*K181</f>
        <v>0</v>
      </c>
      <c r="Z181" s="163">
        <v>0</v>
      </c>
      <c r="AA181" s="164">
        <f>Z181*K181</f>
        <v>0</v>
      </c>
      <c r="AR181" s="16" t="s">
        <v>148</v>
      </c>
      <c r="AT181" s="16" t="s">
        <v>144</v>
      </c>
      <c r="AU181" s="16" t="s">
        <v>105</v>
      </c>
      <c r="AY181" s="16" t="s">
        <v>143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16" t="s">
        <v>22</v>
      </c>
      <c r="BK181" s="104">
        <f>ROUND(L181*K181,2)</f>
        <v>0</v>
      </c>
      <c r="BL181" s="16" t="s">
        <v>148</v>
      </c>
      <c r="BM181" s="16" t="s">
        <v>902</v>
      </c>
    </row>
    <row r="182" spans="2:51" s="10" customFormat="1" ht="22.5" customHeight="1">
      <c r="B182" s="170"/>
      <c r="C182" s="171"/>
      <c r="D182" s="171"/>
      <c r="E182" s="172" t="s">
        <v>3</v>
      </c>
      <c r="F182" s="274" t="s">
        <v>903</v>
      </c>
      <c r="G182" s="275"/>
      <c r="H182" s="275"/>
      <c r="I182" s="275"/>
      <c r="J182" s="171"/>
      <c r="K182" s="173">
        <v>92.7</v>
      </c>
      <c r="L182" s="171"/>
      <c r="M182" s="171"/>
      <c r="N182" s="171"/>
      <c r="O182" s="171"/>
      <c r="P182" s="171"/>
      <c r="Q182" s="171"/>
      <c r="R182" s="174"/>
      <c r="T182" s="175"/>
      <c r="U182" s="171"/>
      <c r="V182" s="171"/>
      <c r="W182" s="171"/>
      <c r="X182" s="171"/>
      <c r="Y182" s="171"/>
      <c r="Z182" s="171"/>
      <c r="AA182" s="176"/>
      <c r="AT182" s="177" t="s">
        <v>202</v>
      </c>
      <c r="AU182" s="177" t="s">
        <v>105</v>
      </c>
      <c r="AV182" s="10" t="s">
        <v>105</v>
      </c>
      <c r="AW182" s="10" t="s">
        <v>35</v>
      </c>
      <c r="AX182" s="10" t="s">
        <v>22</v>
      </c>
      <c r="AY182" s="177" t="s">
        <v>143</v>
      </c>
    </row>
    <row r="183" spans="2:65" s="1" customFormat="1" ht="31.5" customHeight="1">
      <c r="B183" s="129"/>
      <c r="C183" s="158" t="s">
        <v>313</v>
      </c>
      <c r="D183" s="158" t="s">
        <v>144</v>
      </c>
      <c r="E183" s="159" t="s">
        <v>904</v>
      </c>
      <c r="F183" s="259" t="s">
        <v>905</v>
      </c>
      <c r="G183" s="260"/>
      <c r="H183" s="260"/>
      <c r="I183" s="260"/>
      <c r="J183" s="160" t="s">
        <v>211</v>
      </c>
      <c r="K183" s="161">
        <v>900</v>
      </c>
      <c r="L183" s="261">
        <v>0</v>
      </c>
      <c r="M183" s="260"/>
      <c r="N183" s="262">
        <f>ROUND(L183*K183,2)</f>
        <v>0</v>
      </c>
      <c r="O183" s="260"/>
      <c r="P183" s="260"/>
      <c r="Q183" s="260"/>
      <c r="R183" s="131"/>
      <c r="T183" s="162" t="s">
        <v>3</v>
      </c>
      <c r="U183" s="42" t="s">
        <v>43</v>
      </c>
      <c r="V183" s="34"/>
      <c r="W183" s="163">
        <f>V183*K183</f>
        <v>0</v>
      </c>
      <c r="X183" s="163">
        <v>0</v>
      </c>
      <c r="Y183" s="163">
        <f>X183*K183</f>
        <v>0</v>
      </c>
      <c r="Z183" s="163">
        <v>0</v>
      </c>
      <c r="AA183" s="164">
        <f>Z183*K183</f>
        <v>0</v>
      </c>
      <c r="AR183" s="16" t="s">
        <v>148</v>
      </c>
      <c r="AT183" s="16" t="s">
        <v>144</v>
      </c>
      <c r="AU183" s="16" t="s">
        <v>105</v>
      </c>
      <c r="AY183" s="16" t="s">
        <v>143</v>
      </c>
      <c r="BE183" s="104">
        <f>IF(U183="základní",N183,0)</f>
        <v>0</v>
      </c>
      <c r="BF183" s="104">
        <f>IF(U183="snížená",N183,0)</f>
        <v>0</v>
      </c>
      <c r="BG183" s="104">
        <f>IF(U183="zákl. přenesená",N183,0)</f>
        <v>0</v>
      </c>
      <c r="BH183" s="104">
        <f>IF(U183="sníž. přenesená",N183,0)</f>
        <v>0</v>
      </c>
      <c r="BI183" s="104">
        <f>IF(U183="nulová",N183,0)</f>
        <v>0</v>
      </c>
      <c r="BJ183" s="16" t="s">
        <v>22</v>
      </c>
      <c r="BK183" s="104">
        <f>ROUND(L183*K183,2)</f>
        <v>0</v>
      </c>
      <c r="BL183" s="16" t="s">
        <v>148</v>
      </c>
      <c r="BM183" s="16" t="s">
        <v>906</v>
      </c>
    </row>
    <row r="184" spans="2:63" s="9" customFormat="1" ht="29.85" customHeight="1">
      <c r="B184" s="147"/>
      <c r="C184" s="148"/>
      <c r="D184" s="157" t="s">
        <v>186</v>
      </c>
      <c r="E184" s="157"/>
      <c r="F184" s="157"/>
      <c r="G184" s="157"/>
      <c r="H184" s="157"/>
      <c r="I184" s="157"/>
      <c r="J184" s="157"/>
      <c r="K184" s="157"/>
      <c r="L184" s="157"/>
      <c r="M184" s="157"/>
      <c r="N184" s="286">
        <f>BK184</f>
        <v>0</v>
      </c>
      <c r="O184" s="287"/>
      <c r="P184" s="287"/>
      <c r="Q184" s="287"/>
      <c r="R184" s="150"/>
      <c r="T184" s="151"/>
      <c r="U184" s="148"/>
      <c r="V184" s="148"/>
      <c r="W184" s="152">
        <f>SUM(W185:W191)</f>
        <v>0</v>
      </c>
      <c r="X184" s="148"/>
      <c r="Y184" s="152">
        <f>SUM(Y185:Y191)</f>
        <v>49.14214</v>
      </c>
      <c r="Z184" s="148"/>
      <c r="AA184" s="153">
        <f>SUM(AA185:AA191)</f>
        <v>0</v>
      </c>
      <c r="AR184" s="154" t="s">
        <v>22</v>
      </c>
      <c r="AT184" s="155" t="s">
        <v>77</v>
      </c>
      <c r="AU184" s="155" t="s">
        <v>22</v>
      </c>
      <c r="AY184" s="154" t="s">
        <v>143</v>
      </c>
      <c r="BK184" s="156">
        <f>SUM(BK185:BK191)</f>
        <v>0</v>
      </c>
    </row>
    <row r="185" spans="2:65" s="1" customFormat="1" ht="31.5" customHeight="1">
      <c r="B185" s="129"/>
      <c r="C185" s="158" t="s">
        <v>318</v>
      </c>
      <c r="D185" s="158" t="s">
        <v>144</v>
      </c>
      <c r="E185" s="159" t="s">
        <v>585</v>
      </c>
      <c r="F185" s="259" t="s">
        <v>586</v>
      </c>
      <c r="G185" s="260"/>
      <c r="H185" s="260"/>
      <c r="I185" s="260"/>
      <c r="J185" s="160" t="s">
        <v>211</v>
      </c>
      <c r="K185" s="161">
        <v>103</v>
      </c>
      <c r="L185" s="261">
        <v>0</v>
      </c>
      <c r="M185" s="260"/>
      <c r="N185" s="262">
        <f>ROUND(L185*K185,2)</f>
        <v>0</v>
      </c>
      <c r="O185" s="260"/>
      <c r="P185" s="260"/>
      <c r="Q185" s="260"/>
      <c r="R185" s="131"/>
      <c r="T185" s="162" t="s">
        <v>3</v>
      </c>
      <c r="U185" s="42" t="s">
        <v>43</v>
      </c>
      <c r="V185" s="34"/>
      <c r="W185" s="163">
        <f>V185*K185</f>
        <v>0</v>
      </c>
      <c r="X185" s="163">
        <v>0</v>
      </c>
      <c r="Y185" s="163">
        <f>X185*K185</f>
        <v>0</v>
      </c>
      <c r="Z185" s="163">
        <v>0</v>
      </c>
      <c r="AA185" s="164">
        <f>Z185*K185</f>
        <v>0</v>
      </c>
      <c r="AR185" s="16" t="s">
        <v>148</v>
      </c>
      <c r="AT185" s="16" t="s">
        <v>144</v>
      </c>
      <c r="AU185" s="16" t="s">
        <v>105</v>
      </c>
      <c r="AY185" s="16" t="s">
        <v>143</v>
      </c>
      <c r="BE185" s="104">
        <f>IF(U185="základní",N185,0)</f>
        <v>0</v>
      </c>
      <c r="BF185" s="104">
        <f>IF(U185="snížená",N185,0)</f>
        <v>0</v>
      </c>
      <c r="BG185" s="104">
        <f>IF(U185="zákl. přenesená",N185,0)</f>
        <v>0</v>
      </c>
      <c r="BH185" s="104">
        <f>IF(U185="sníž. přenesená",N185,0)</f>
        <v>0</v>
      </c>
      <c r="BI185" s="104">
        <f>IF(U185="nulová",N185,0)</f>
        <v>0</v>
      </c>
      <c r="BJ185" s="16" t="s">
        <v>22</v>
      </c>
      <c r="BK185" s="104">
        <f>ROUND(L185*K185,2)</f>
        <v>0</v>
      </c>
      <c r="BL185" s="16" t="s">
        <v>148</v>
      </c>
      <c r="BM185" s="16" t="s">
        <v>907</v>
      </c>
    </row>
    <row r="186" spans="2:51" s="10" customFormat="1" ht="22.5" customHeight="1">
      <c r="B186" s="170"/>
      <c r="C186" s="171"/>
      <c r="D186" s="171"/>
      <c r="E186" s="172" t="s">
        <v>3</v>
      </c>
      <c r="F186" s="274" t="s">
        <v>908</v>
      </c>
      <c r="G186" s="275"/>
      <c r="H186" s="275"/>
      <c r="I186" s="275"/>
      <c r="J186" s="171"/>
      <c r="K186" s="173">
        <v>103</v>
      </c>
      <c r="L186" s="171"/>
      <c r="M186" s="171"/>
      <c r="N186" s="171"/>
      <c r="O186" s="171"/>
      <c r="P186" s="171"/>
      <c r="Q186" s="171"/>
      <c r="R186" s="174"/>
      <c r="T186" s="175"/>
      <c r="U186" s="171"/>
      <c r="V186" s="171"/>
      <c r="W186" s="171"/>
      <c r="X186" s="171"/>
      <c r="Y186" s="171"/>
      <c r="Z186" s="171"/>
      <c r="AA186" s="176"/>
      <c r="AT186" s="177" t="s">
        <v>202</v>
      </c>
      <c r="AU186" s="177" t="s">
        <v>105</v>
      </c>
      <c r="AV186" s="10" t="s">
        <v>105</v>
      </c>
      <c r="AW186" s="10" t="s">
        <v>35</v>
      </c>
      <c r="AX186" s="10" t="s">
        <v>22</v>
      </c>
      <c r="AY186" s="177" t="s">
        <v>143</v>
      </c>
    </row>
    <row r="187" spans="2:65" s="1" customFormat="1" ht="31.5" customHeight="1">
      <c r="B187" s="129"/>
      <c r="C187" s="158" t="s">
        <v>322</v>
      </c>
      <c r="D187" s="158" t="s">
        <v>144</v>
      </c>
      <c r="E187" s="159" t="s">
        <v>909</v>
      </c>
      <c r="F187" s="259" t="s">
        <v>910</v>
      </c>
      <c r="G187" s="260"/>
      <c r="H187" s="260"/>
      <c r="I187" s="260"/>
      <c r="J187" s="160" t="s">
        <v>163</v>
      </c>
      <c r="K187" s="161">
        <v>38</v>
      </c>
      <c r="L187" s="261">
        <v>0</v>
      </c>
      <c r="M187" s="260"/>
      <c r="N187" s="262">
        <f>ROUND(L187*K187,2)</f>
        <v>0</v>
      </c>
      <c r="O187" s="260"/>
      <c r="P187" s="260"/>
      <c r="Q187" s="260"/>
      <c r="R187" s="131"/>
      <c r="T187" s="162" t="s">
        <v>3</v>
      </c>
      <c r="U187" s="42" t="s">
        <v>43</v>
      </c>
      <c r="V187" s="34"/>
      <c r="W187" s="163">
        <f>V187*K187</f>
        <v>0</v>
      </c>
      <c r="X187" s="163">
        <v>0.02953</v>
      </c>
      <c r="Y187" s="163">
        <f>X187*K187</f>
        <v>1.12214</v>
      </c>
      <c r="Z187" s="163">
        <v>0</v>
      </c>
      <c r="AA187" s="164">
        <f>Z187*K187</f>
        <v>0</v>
      </c>
      <c r="AR187" s="16" t="s">
        <v>148</v>
      </c>
      <c r="AT187" s="16" t="s">
        <v>144</v>
      </c>
      <c r="AU187" s="16" t="s">
        <v>105</v>
      </c>
      <c r="AY187" s="16" t="s">
        <v>143</v>
      </c>
      <c r="BE187" s="104">
        <f>IF(U187="základní",N187,0)</f>
        <v>0</v>
      </c>
      <c r="BF187" s="104">
        <f>IF(U187="snížená",N187,0)</f>
        <v>0</v>
      </c>
      <c r="BG187" s="104">
        <f>IF(U187="zákl. přenesená",N187,0)</f>
        <v>0</v>
      </c>
      <c r="BH187" s="104">
        <f>IF(U187="sníž. přenesená",N187,0)</f>
        <v>0</v>
      </c>
      <c r="BI187" s="104">
        <f>IF(U187="nulová",N187,0)</f>
        <v>0</v>
      </c>
      <c r="BJ187" s="16" t="s">
        <v>22</v>
      </c>
      <c r="BK187" s="104">
        <f>ROUND(L187*K187,2)</f>
        <v>0</v>
      </c>
      <c r="BL187" s="16" t="s">
        <v>148</v>
      </c>
      <c r="BM187" s="16" t="s">
        <v>911</v>
      </c>
    </row>
    <row r="188" spans="2:51" s="10" customFormat="1" ht="22.5" customHeight="1">
      <c r="B188" s="170"/>
      <c r="C188" s="171"/>
      <c r="D188" s="171"/>
      <c r="E188" s="172" t="s">
        <v>3</v>
      </c>
      <c r="F188" s="274" t="s">
        <v>912</v>
      </c>
      <c r="G188" s="275"/>
      <c r="H188" s="275"/>
      <c r="I188" s="275"/>
      <c r="J188" s="171"/>
      <c r="K188" s="173">
        <v>38</v>
      </c>
      <c r="L188" s="171"/>
      <c r="M188" s="171"/>
      <c r="N188" s="171"/>
      <c r="O188" s="171"/>
      <c r="P188" s="171"/>
      <c r="Q188" s="171"/>
      <c r="R188" s="174"/>
      <c r="T188" s="175"/>
      <c r="U188" s="171"/>
      <c r="V188" s="171"/>
      <c r="W188" s="171"/>
      <c r="X188" s="171"/>
      <c r="Y188" s="171"/>
      <c r="Z188" s="171"/>
      <c r="AA188" s="176"/>
      <c r="AT188" s="177" t="s">
        <v>202</v>
      </c>
      <c r="AU188" s="177" t="s">
        <v>105</v>
      </c>
      <c r="AV188" s="10" t="s">
        <v>105</v>
      </c>
      <c r="AW188" s="10" t="s">
        <v>35</v>
      </c>
      <c r="AX188" s="10" t="s">
        <v>22</v>
      </c>
      <c r="AY188" s="177" t="s">
        <v>143</v>
      </c>
    </row>
    <row r="189" spans="2:65" s="1" customFormat="1" ht="22.5" customHeight="1">
      <c r="B189" s="129"/>
      <c r="C189" s="194" t="s">
        <v>326</v>
      </c>
      <c r="D189" s="194" t="s">
        <v>298</v>
      </c>
      <c r="E189" s="195" t="s">
        <v>913</v>
      </c>
      <c r="F189" s="281" t="s">
        <v>914</v>
      </c>
      <c r="G189" s="282"/>
      <c r="H189" s="282"/>
      <c r="I189" s="282"/>
      <c r="J189" s="196" t="s">
        <v>163</v>
      </c>
      <c r="K189" s="197">
        <v>12</v>
      </c>
      <c r="L189" s="283">
        <v>0</v>
      </c>
      <c r="M189" s="282"/>
      <c r="N189" s="284">
        <f>ROUND(L189*K189,2)</f>
        <v>0</v>
      </c>
      <c r="O189" s="260"/>
      <c r="P189" s="260"/>
      <c r="Q189" s="260"/>
      <c r="R189" s="131"/>
      <c r="T189" s="162" t="s">
        <v>3</v>
      </c>
      <c r="U189" s="42" t="s">
        <v>43</v>
      </c>
      <c r="V189" s="34"/>
      <c r="W189" s="163">
        <f>V189*K189</f>
        <v>0</v>
      </c>
      <c r="X189" s="163">
        <v>0.717</v>
      </c>
      <c r="Y189" s="163">
        <f>X189*K189</f>
        <v>8.604</v>
      </c>
      <c r="Z189" s="163">
        <v>0</v>
      </c>
      <c r="AA189" s="164">
        <f>Z189*K189</f>
        <v>0</v>
      </c>
      <c r="AR189" s="16" t="s">
        <v>164</v>
      </c>
      <c r="AT189" s="16" t="s">
        <v>298</v>
      </c>
      <c r="AU189" s="16" t="s">
        <v>105</v>
      </c>
      <c r="AY189" s="16" t="s">
        <v>143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16" t="s">
        <v>22</v>
      </c>
      <c r="BK189" s="104">
        <f>ROUND(L189*K189,2)</f>
        <v>0</v>
      </c>
      <c r="BL189" s="16" t="s">
        <v>148</v>
      </c>
      <c r="BM189" s="16" t="s">
        <v>915</v>
      </c>
    </row>
    <row r="190" spans="2:65" s="1" customFormat="1" ht="22.5" customHeight="1">
      <c r="B190" s="129"/>
      <c r="C190" s="194" t="s">
        <v>332</v>
      </c>
      <c r="D190" s="194" t="s">
        <v>298</v>
      </c>
      <c r="E190" s="195" t="s">
        <v>916</v>
      </c>
      <c r="F190" s="281" t="s">
        <v>917</v>
      </c>
      <c r="G190" s="282"/>
      <c r="H190" s="282"/>
      <c r="I190" s="282"/>
      <c r="J190" s="196" t="s">
        <v>163</v>
      </c>
      <c r="K190" s="197">
        <v>26</v>
      </c>
      <c r="L190" s="283">
        <v>0</v>
      </c>
      <c r="M190" s="282"/>
      <c r="N190" s="284">
        <f>ROUND(L190*K190,2)</f>
        <v>0</v>
      </c>
      <c r="O190" s="260"/>
      <c r="P190" s="260"/>
      <c r="Q190" s="260"/>
      <c r="R190" s="131"/>
      <c r="T190" s="162" t="s">
        <v>3</v>
      </c>
      <c r="U190" s="42" t="s">
        <v>43</v>
      </c>
      <c r="V190" s="34"/>
      <c r="W190" s="163">
        <f>V190*K190</f>
        <v>0</v>
      </c>
      <c r="X190" s="163">
        <v>1.516</v>
      </c>
      <c r="Y190" s="163">
        <f>X190*K190</f>
        <v>39.416</v>
      </c>
      <c r="Z190" s="163">
        <v>0</v>
      </c>
      <c r="AA190" s="164">
        <f>Z190*K190</f>
        <v>0</v>
      </c>
      <c r="AR190" s="16" t="s">
        <v>164</v>
      </c>
      <c r="AT190" s="16" t="s">
        <v>298</v>
      </c>
      <c r="AU190" s="16" t="s">
        <v>105</v>
      </c>
      <c r="AY190" s="16" t="s">
        <v>143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6" t="s">
        <v>22</v>
      </c>
      <c r="BK190" s="104">
        <f>ROUND(L190*K190,2)</f>
        <v>0</v>
      </c>
      <c r="BL190" s="16" t="s">
        <v>148</v>
      </c>
      <c r="BM190" s="16" t="s">
        <v>918</v>
      </c>
    </row>
    <row r="191" spans="2:65" s="1" customFormat="1" ht="31.5" customHeight="1">
      <c r="B191" s="129"/>
      <c r="C191" s="158" t="s">
        <v>337</v>
      </c>
      <c r="D191" s="158" t="s">
        <v>144</v>
      </c>
      <c r="E191" s="159" t="s">
        <v>919</v>
      </c>
      <c r="F191" s="259" t="s">
        <v>920</v>
      </c>
      <c r="G191" s="260"/>
      <c r="H191" s="260"/>
      <c r="I191" s="260"/>
      <c r="J191" s="160" t="s">
        <v>163</v>
      </c>
      <c r="K191" s="161">
        <v>38</v>
      </c>
      <c r="L191" s="261">
        <v>0</v>
      </c>
      <c r="M191" s="260"/>
      <c r="N191" s="262">
        <f>ROUND(L191*K191,2)</f>
        <v>0</v>
      </c>
      <c r="O191" s="260"/>
      <c r="P191" s="260"/>
      <c r="Q191" s="260"/>
      <c r="R191" s="131"/>
      <c r="T191" s="162" t="s">
        <v>3</v>
      </c>
      <c r="U191" s="42" t="s">
        <v>43</v>
      </c>
      <c r="V191" s="34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16" t="s">
        <v>148</v>
      </c>
      <c r="AT191" s="16" t="s">
        <v>144</v>
      </c>
      <c r="AU191" s="16" t="s">
        <v>105</v>
      </c>
      <c r="AY191" s="16" t="s">
        <v>143</v>
      </c>
      <c r="BE191" s="104">
        <f>IF(U191="základní",N191,0)</f>
        <v>0</v>
      </c>
      <c r="BF191" s="104">
        <f>IF(U191="snížená",N191,0)</f>
        <v>0</v>
      </c>
      <c r="BG191" s="104">
        <f>IF(U191="zákl. přenesená",N191,0)</f>
        <v>0</v>
      </c>
      <c r="BH191" s="104">
        <f>IF(U191="sníž. přenesená",N191,0)</f>
        <v>0</v>
      </c>
      <c r="BI191" s="104">
        <f>IF(U191="nulová",N191,0)</f>
        <v>0</v>
      </c>
      <c r="BJ191" s="16" t="s">
        <v>22</v>
      </c>
      <c r="BK191" s="104">
        <f>ROUND(L191*K191,2)</f>
        <v>0</v>
      </c>
      <c r="BL191" s="16" t="s">
        <v>148</v>
      </c>
      <c r="BM191" s="16" t="s">
        <v>921</v>
      </c>
    </row>
    <row r="192" spans="2:63" s="9" customFormat="1" ht="29.85" customHeight="1">
      <c r="B192" s="147"/>
      <c r="C192" s="148"/>
      <c r="D192" s="157" t="s">
        <v>528</v>
      </c>
      <c r="E192" s="157"/>
      <c r="F192" s="157"/>
      <c r="G192" s="157"/>
      <c r="H192" s="157"/>
      <c r="I192" s="157"/>
      <c r="J192" s="157"/>
      <c r="K192" s="157"/>
      <c r="L192" s="157"/>
      <c r="M192" s="157"/>
      <c r="N192" s="286">
        <f>BK192</f>
        <v>0</v>
      </c>
      <c r="O192" s="287"/>
      <c r="P192" s="287"/>
      <c r="Q192" s="287"/>
      <c r="R192" s="150"/>
      <c r="T192" s="151"/>
      <c r="U192" s="148"/>
      <c r="V192" s="148"/>
      <c r="W192" s="152">
        <f>SUM(W193:W198)</f>
        <v>0</v>
      </c>
      <c r="X192" s="148"/>
      <c r="Y192" s="152">
        <f>SUM(Y193:Y198)</f>
        <v>53.232336</v>
      </c>
      <c r="Z192" s="148"/>
      <c r="AA192" s="153">
        <f>SUM(AA193:AA198)</f>
        <v>0</v>
      </c>
      <c r="AR192" s="154" t="s">
        <v>22</v>
      </c>
      <c r="AT192" s="155" t="s">
        <v>77</v>
      </c>
      <c r="AU192" s="155" t="s">
        <v>22</v>
      </c>
      <c r="AY192" s="154" t="s">
        <v>143</v>
      </c>
      <c r="BK192" s="156">
        <f>SUM(BK193:BK198)</f>
        <v>0</v>
      </c>
    </row>
    <row r="193" spans="2:65" s="1" customFormat="1" ht="31.5" customHeight="1">
      <c r="B193" s="129"/>
      <c r="C193" s="158" t="s">
        <v>341</v>
      </c>
      <c r="D193" s="158" t="s">
        <v>144</v>
      </c>
      <c r="E193" s="159" t="s">
        <v>922</v>
      </c>
      <c r="F193" s="259" t="s">
        <v>923</v>
      </c>
      <c r="G193" s="260"/>
      <c r="H193" s="260"/>
      <c r="I193" s="260"/>
      <c r="J193" s="160" t="s">
        <v>163</v>
      </c>
      <c r="K193" s="161">
        <v>6</v>
      </c>
      <c r="L193" s="261">
        <v>0</v>
      </c>
      <c r="M193" s="260"/>
      <c r="N193" s="262">
        <f>ROUND(L193*K193,2)</f>
        <v>0</v>
      </c>
      <c r="O193" s="260"/>
      <c r="P193" s="260"/>
      <c r="Q193" s="260"/>
      <c r="R193" s="131"/>
      <c r="T193" s="162" t="s">
        <v>3</v>
      </c>
      <c r="U193" s="42" t="s">
        <v>43</v>
      </c>
      <c r="V193" s="34"/>
      <c r="W193" s="163">
        <f>V193*K193</f>
        <v>0</v>
      </c>
      <c r="X193" s="163">
        <v>0.25685</v>
      </c>
      <c r="Y193" s="163">
        <f>X193*K193</f>
        <v>1.5411000000000001</v>
      </c>
      <c r="Z193" s="163">
        <v>0</v>
      </c>
      <c r="AA193" s="164">
        <f>Z193*K193</f>
        <v>0</v>
      </c>
      <c r="AR193" s="16" t="s">
        <v>148</v>
      </c>
      <c r="AT193" s="16" t="s">
        <v>144</v>
      </c>
      <c r="AU193" s="16" t="s">
        <v>105</v>
      </c>
      <c r="AY193" s="16" t="s">
        <v>143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6" t="s">
        <v>22</v>
      </c>
      <c r="BK193" s="104">
        <f>ROUND(L193*K193,2)</f>
        <v>0</v>
      </c>
      <c r="BL193" s="16" t="s">
        <v>148</v>
      </c>
      <c r="BM193" s="16" t="s">
        <v>924</v>
      </c>
    </row>
    <row r="194" spans="2:65" s="1" customFormat="1" ht="22.5" customHeight="1">
      <c r="B194" s="129"/>
      <c r="C194" s="194" t="s">
        <v>347</v>
      </c>
      <c r="D194" s="194" t="s">
        <v>298</v>
      </c>
      <c r="E194" s="195" t="s">
        <v>925</v>
      </c>
      <c r="F194" s="281" t="s">
        <v>926</v>
      </c>
      <c r="G194" s="282"/>
      <c r="H194" s="282"/>
      <c r="I194" s="282"/>
      <c r="J194" s="196" t="s">
        <v>163</v>
      </c>
      <c r="K194" s="197">
        <v>6</v>
      </c>
      <c r="L194" s="283">
        <v>0</v>
      </c>
      <c r="M194" s="282"/>
      <c r="N194" s="284">
        <f>ROUND(L194*K194,2)</f>
        <v>0</v>
      </c>
      <c r="O194" s="260"/>
      <c r="P194" s="260"/>
      <c r="Q194" s="260"/>
      <c r="R194" s="131"/>
      <c r="T194" s="162" t="s">
        <v>3</v>
      </c>
      <c r="U194" s="42" t="s">
        <v>43</v>
      </c>
      <c r="V194" s="34"/>
      <c r="W194" s="163">
        <f>V194*K194</f>
        <v>0</v>
      </c>
      <c r="X194" s="163">
        <v>8.5</v>
      </c>
      <c r="Y194" s="163">
        <f>X194*K194</f>
        <v>51</v>
      </c>
      <c r="Z194" s="163">
        <v>0</v>
      </c>
      <c r="AA194" s="164">
        <f>Z194*K194</f>
        <v>0</v>
      </c>
      <c r="AR194" s="16" t="s">
        <v>164</v>
      </c>
      <c r="AT194" s="16" t="s">
        <v>298</v>
      </c>
      <c r="AU194" s="16" t="s">
        <v>105</v>
      </c>
      <c r="AY194" s="16" t="s">
        <v>143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6" t="s">
        <v>22</v>
      </c>
      <c r="BK194" s="104">
        <f>ROUND(L194*K194,2)</f>
        <v>0</v>
      </c>
      <c r="BL194" s="16" t="s">
        <v>148</v>
      </c>
      <c r="BM194" s="16" t="s">
        <v>927</v>
      </c>
    </row>
    <row r="195" spans="2:65" s="1" customFormat="1" ht="31.5" customHeight="1">
      <c r="B195" s="129"/>
      <c r="C195" s="158" t="s">
        <v>351</v>
      </c>
      <c r="D195" s="158" t="s">
        <v>144</v>
      </c>
      <c r="E195" s="159" t="s">
        <v>928</v>
      </c>
      <c r="F195" s="259" t="s">
        <v>929</v>
      </c>
      <c r="G195" s="260"/>
      <c r="H195" s="260"/>
      <c r="I195" s="260"/>
      <c r="J195" s="160" t="s">
        <v>239</v>
      </c>
      <c r="K195" s="161">
        <v>36.4</v>
      </c>
      <c r="L195" s="261">
        <v>0</v>
      </c>
      <c r="M195" s="260"/>
      <c r="N195" s="262">
        <f>ROUND(L195*K195,2)</f>
        <v>0</v>
      </c>
      <c r="O195" s="260"/>
      <c r="P195" s="260"/>
      <c r="Q195" s="260"/>
      <c r="R195" s="131"/>
      <c r="T195" s="162" t="s">
        <v>3</v>
      </c>
      <c r="U195" s="42" t="s">
        <v>43</v>
      </c>
      <c r="V195" s="34"/>
      <c r="W195" s="163">
        <f>V195*K195</f>
        <v>0</v>
      </c>
      <c r="X195" s="163">
        <v>0.01884</v>
      </c>
      <c r="Y195" s="163">
        <f>X195*K195</f>
        <v>0.6857759999999999</v>
      </c>
      <c r="Z195" s="163">
        <v>0</v>
      </c>
      <c r="AA195" s="164">
        <f>Z195*K195</f>
        <v>0</v>
      </c>
      <c r="AR195" s="16" t="s">
        <v>148</v>
      </c>
      <c r="AT195" s="16" t="s">
        <v>144</v>
      </c>
      <c r="AU195" s="16" t="s">
        <v>105</v>
      </c>
      <c r="AY195" s="16" t="s">
        <v>143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16" t="s">
        <v>22</v>
      </c>
      <c r="BK195" s="104">
        <f>ROUND(L195*K195,2)</f>
        <v>0</v>
      </c>
      <c r="BL195" s="16" t="s">
        <v>148</v>
      </c>
      <c r="BM195" s="16" t="s">
        <v>930</v>
      </c>
    </row>
    <row r="196" spans="2:51" s="10" customFormat="1" ht="22.5" customHeight="1">
      <c r="B196" s="170"/>
      <c r="C196" s="171"/>
      <c r="D196" s="171"/>
      <c r="E196" s="172" t="s">
        <v>3</v>
      </c>
      <c r="F196" s="274" t="s">
        <v>931</v>
      </c>
      <c r="G196" s="275"/>
      <c r="H196" s="275"/>
      <c r="I196" s="275"/>
      <c r="J196" s="171"/>
      <c r="K196" s="173">
        <v>36.4</v>
      </c>
      <c r="L196" s="171"/>
      <c r="M196" s="171"/>
      <c r="N196" s="171"/>
      <c r="O196" s="171"/>
      <c r="P196" s="171"/>
      <c r="Q196" s="171"/>
      <c r="R196" s="174"/>
      <c r="T196" s="175"/>
      <c r="U196" s="171"/>
      <c r="V196" s="171"/>
      <c r="W196" s="171"/>
      <c r="X196" s="171"/>
      <c r="Y196" s="171"/>
      <c r="Z196" s="171"/>
      <c r="AA196" s="176"/>
      <c r="AT196" s="177" t="s">
        <v>202</v>
      </c>
      <c r="AU196" s="177" t="s">
        <v>105</v>
      </c>
      <c r="AV196" s="10" t="s">
        <v>105</v>
      </c>
      <c r="AW196" s="10" t="s">
        <v>35</v>
      </c>
      <c r="AX196" s="10" t="s">
        <v>22</v>
      </c>
      <c r="AY196" s="177" t="s">
        <v>143</v>
      </c>
    </row>
    <row r="197" spans="2:65" s="1" customFormat="1" ht="31.5" customHeight="1">
      <c r="B197" s="129"/>
      <c r="C197" s="158" t="s">
        <v>355</v>
      </c>
      <c r="D197" s="158" t="s">
        <v>144</v>
      </c>
      <c r="E197" s="159" t="s">
        <v>932</v>
      </c>
      <c r="F197" s="259" t="s">
        <v>933</v>
      </c>
      <c r="G197" s="260"/>
      <c r="H197" s="260"/>
      <c r="I197" s="260"/>
      <c r="J197" s="160" t="s">
        <v>239</v>
      </c>
      <c r="K197" s="161">
        <v>36.4</v>
      </c>
      <c r="L197" s="261">
        <v>0</v>
      </c>
      <c r="M197" s="260"/>
      <c r="N197" s="262">
        <f>ROUND(L197*K197,2)</f>
        <v>0</v>
      </c>
      <c r="O197" s="260"/>
      <c r="P197" s="260"/>
      <c r="Q197" s="260"/>
      <c r="R197" s="131"/>
      <c r="T197" s="162" t="s">
        <v>3</v>
      </c>
      <c r="U197" s="42" t="s">
        <v>43</v>
      </c>
      <c r="V197" s="34"/>
      <c r="W197" s="163">
        <f>V197*K197</f>
        <v>0</v>
      </c>
      <c r="X197" s="163">
        <v>0.00015</v>
      </c>
      <c r="Y197" s="163">
        <f>X197*K197</f>
        <v>0.00546</v>
      </c>
      <c r="Z197" s="163">
        <v>0</v>
      </c>
      <c r="AA197" s="164">
        <f>Z197*K197</f>
        <v>0</v>
      </c>
      <c r="AR197" s="16" t="s">
        <v>148</v>
      </c>
      <c r="AT197" s="16" t="s">
        <v>144</v>
      </c>
      <c r="AU197" s="16" t="s">
        <v>105</v>
      </c>
      <c r="AY197" s="16" t="s">
        <v>143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16" t="s">
        <v>22</v>
      </c>
      <c r="BK197" s="104">
        <f>ROUND(L197*K197,2)</f>
        <v>0</v>
      </c>
      <c r="BL197" s="16" t="s">
        <v>148</v>
      </c>
      <c r="BM197" s="16" t="s">
        <v>934</v>
      </c>
    </row>
    <row r="198" spans="2:65" s="1" customFormat="1" ht="31.5" customHeight="1">
      <c r="B198" s="129"/>
      <c r="C198" s="158" t="s">
        <v>361</v>
      </c>
      <c r="D198" s="158" t="s">
        <v>144</v>
      </c>
      <c r="E198" s="159" t="s">
        <v>935</v>
      </c>
      <c r="F198" s="259" t="s">
        <v>936</v>
      </c>
      <c r="G198" s="260"/>
      <c r="H198" s="260"/>
      <c r="I198" s="260"/>
      <c r="J198" s="160" t="s">
        <v>239</v>
      </c>
      <c r="K198" s="161">
        <v>36.4</v>
      </c>
      <c r="L198" s="261">
        <v>0</v>
      </c>
      <c r="M198" s="260"/>
      <c r="N198" s="262">
        <f>ROUND(L198*K198,2)</f>
        <v>0</v>
      </c>
      <c r="O198" s="260"/>
      <c r="P198" s="260"/>
      <c r="Q198" s="260"/>
      <c r="R198" s="131"/>
      <c r="T198" s="162" t="s">
        <v>3</v>
      </c>
      <c r="U198" s="42" t="s">
        <v>43</v>
      </c>
      <c r="V198" s="34"/>
      <c r="W198" s="163">
        <f>V198*K198</f>
        <v>0</v>
      </c>
      <c r="X198" s="163">
        <v>0</v>
      </c>
      <c r="Y198" s="163">
        <f>X198*K198</f>
        <v>0</v>
      </c>
      <c r="Z198" s="163">
        <v>0</v>
      </c>
      <c r="AA198" s="164">
        <f>Z198*K198</f>
        <v>0</v>
      </c>
      <c r="AR198" s="16" t="s">
        <v>148</v>
      </c>
      <c r="AT198" s="16" t="s">
        <v>144</v>
      </c>
      <c r="AU198" s="16" t="s">
        <v>105</v>
      </c>
      <c r="AY198" s="16" t="s">
        <v>143</v>
      </c>
      <c r="BE198" s="104">
        <f>IF(U198="základní",N198,0)</f>
        <v>0</v>
      </c>
      <c r="BF198" s="104">
        <f>IF(U198="snížená",N198,0)</f>
        <v>0</v>
      </c>
      <c r="BG198" s="104">
        <f>IF(U198="zákl. přenesená",N198,0)</f>
        <v>0</v>
      </c>
      <c r="BH198" s="104">
        <f>IF(U198="sníž. přenesená",N198,0)</f>
        <v>0</v>
      </c>
      <c r="BI198" s="104">
        <f>IF(U198="nulová",N198,0)</f>
        <v>0</v>
      </c>
      <c r="BJ198" s="16" t="s">
        <v>22</v>
      </c>
      <c r="BK198" s="104">
        <f>ROUND(L198*K198,2)</f>
        <v>0</v>
      </c>
      <c r="BL198" s="16" t="s">
        <v>148</v>
      </c>
      <c r="BM198" s="16" t="s">
        <v>937</v>
      </c>
    </row>
    <row r="199" spans="2:63" s="9" customFormat="1" ht="29.85" customHeight="1">
      <c r="B199" s="147"/>
      <c r="C199" s="148"/>
      <c r="D199" s="157" t="s">
        <v>187</v>
      </c>
      <c r="E199" s="157"/>
      <c r="F199" s="157"/>
      <c r="G199" s="157"/>
      <c r="H199" s="157"/>
      <c r="I199" s="157"/>
      <c r="J199" s="157"/>
      <c r="K199" s="157"/>
      <c r="L199" s="157"/>
      <c r="M199" s="157"/>
      <c r="N199" s="286">
        <f>BK199</f>
        <v>0</v>
      </c>
      <c r="O199" s="287"/>
      <c r="P199" s="287"/>
      <c r="Q199" s="287"/>
      <c r="R199" s="150"/>
      <c r="T199" s="151"/>
      <c r="U199" s="148"/>
      <c r="V199" s="148"/>
      <c r="W199" s="152">
        <f>SUM(W200:W216)</f>
        <v>0</v>
      </c>
      <c r="X199" s="148"/>
      <c r="Y199" s="152">
        <f>SUM(Y200:Y216)</f>
        <v>27.92602335</v>
      </c>
      <c r="Z199" s="148"/>
      <c r="AA199" s="153">
        <f>SUM(AA200:AA216)</f>
        <v>0</v>
      </c>
      <c r="AR199" s="154" t="s">
        <v>22</v>
      </c>
      <c r="AT199" s="155" t="s">
        <v>77</v>
      </c>
      <c r="AU199" s="155" t="s">
        <v>22</v>
      </c>
      <c r="AY199" s="154" t="s">
        <v>143</v>
      </c>
      <c r="BK199" s="156">
        <f>SUM(BK200:BK216)</f>
        <v>0</v>
      </c>
    </row>
    <row r="200" spans="2:65" s="1" customFormat="1" ht="22.5" customHeight="1">
      <c r="B200" s="129"/>
      <c r="C200" s="158" t="s">
        <v>366</v>
      </c>
      <c r="D200" s="158" t="s">
        <v>144</v>
      </c>
      <c r="E200" s="159" t="s">
        <v>938</v>
      </c>
      <c r="F200" s="259" t="s">
        <v>939</v>
      </c>
      <c r="G200" s="260"/>
      <c r="H200" s="260"/>
      <c r="I200" s="260"/>
      <c r="J200" s="160" t="s">
        <v>263</v>
      </c>
      <c r="K200" s="161">
        <v>1</v>
      </c>
      <c r="L200" s="261">
        <v>0</v>
      </c>
      <c r="M200" s="260"/>
      <c r="N200" s="262">
        <f>ROUND(L200*K200,2)</f>
        <v>0</v>
      </c>
      <c r="O200" s="260"/>
      <c r="P200" s="260"/>
      <c r="Q200" s="260"/>
      <c r="R200" s="131"/>
      <c r="T200" s="162" t="s">
        <v>3</v>
      </c>
      <c r="U200" s="42" t="s">
        <v>43</v>
      </c>
      <c r="V200" s="34"/>
      <c r="W200" s="163">
        <f>V200*K200</f>
        <v>0</v>
      </c>
      <c r="X200" s="163">
        <v>0.65985</v>
      </c>
      <c r="Y200" s="163">
        <f>X200*K200</f>
        <v>0.65985</v>
      </c>
      <c r="Z200" s="163">
        <v>0</v>
      </c>
      <c r="AA200" s="164">
        <f>Z200*K200</f>
        <v>0</v>
      </c>
      <c r="AR200" s="16" t="s">
        <v>148</v>
      </c>
      <c r="AT200" s="16" t="s">
        <v>144</v>
      </c>
      <c r="AU200" s="16" t="s">
        <v>105</v>
      </c>
      <c r="AY200" s="16" t="s">
        <v>143</v>
      </c>
      <c r="BE200" s="104">
        <f>IF(U200="základní",N200,0)</f>
        <v>0</v>
      </c>
      <c r="BF200" s="104">
        <f>IF(U200="snížená",N200,0)</f>
        <v>0</v>
      </c>
      <c r="BG200" s="104">
        <f>IF(U200="zákl. přenesená",N200,0)</f>
        <v>0</v>
      </c>
      <c r="BH200" s="104">
        <f>IF(U200="sníž. přenesená",N200,0)</f>
        <v>0</v>
      </c>
      <c r="BI200" s="104">
        <f>IF(U200="nulová",N200,0)</f>
        <v>0</v>
      </c>
      <c r="BJ200" s="16" t="s">
        <v>22</v>
      </c>
      <c r="BK200" s="104">
        <f>ROUND(L200*K200,2)</f>
        <v>0</v>
      </c>
      <c r="BL200" s="16" t="s">
        <v>148</v>
      </c>
      <c r="BM200" s="16" t="s">
        <v>940</v>
      </c>
    </row>
    <row r="201" spans="2:65" s="1" customFormat="1" ht="22.5" customHeight="1">
      <c r="B201" s="129"/>
      <c r="C201" s="158" t="s">
        <v>370</v>
      </c>
      <c r="D201" s="158" t="s">
        <v>144</v>
      </c>
      <c r="E201" s="159" t="s">
        <v>941</v>
      </c>
      <c r="F201" s="259" t="s">
        <v>942</v>
      </c>
      <c r="G201" s="260"/>
      <c r="H201" s="260"/>
      <c r="I201" s="260"/>
      <c r="J201" s="160" t="s">
        <v>263</v>
      </c>
      <c r="K201" s="161">
        <v>1.503</v>
      </c>
      <c r="L201" s="261">
        <v>0</v>
      </c>
      <c r="M201" s="260"/>
      <c r="N201" s="262">
        <f>ROUND(L201*K201,2)</f>
        <v>0</v>
      </c>
      <c r="O201" s="260"/>
      <c r="P201" s="260"/>
      <c r="Q201" s="260"/>
      <c r="R201" s="131"/>
      <c r="T201" s="162" t="s">
        <v>3</v>
      </c>
      <c r="U201" s="42" t="s">
        <v>43</v>
      </c>
      <c r="V201" s="34"/>
      <c r="W201" s="163">
        <f>V201*K201</f>
        <v>0</v>
      </c>
      <c r="X201" s="163">
        <v>0.61465</v>
      </c>
      <c r="Y201" s="163">
        <f>X201*K201</f>
        <v>0.92381895</v>
      </c>
      <c r="Z201" s="163">
        <v>0</v>
      </c>
      <c r="AA201" s="164">
        <f>Z201*K201</f>
        <v>0</v>
      </c>
      <c r="AR201" s="16" t="s">
        <v>148</v>
      </c>
      <c r="AT201" s="16" t="s">
        <v>144</v>
      </c>
      <c r="AU201" s="16" t="s">
        <v>105</v>
      </c>
      <c r="AY201" s="16" t="s">
        <v>143</v>
      </c>
      <c r="BE201" s="104">
        <f>IF(U201="základní",N201,0)</f>
        <v>0</v>
      </c>
      <c r="BF201" s="104">
        <f>IF(U201="snížená",N201,0)</f>
        <v>0</v>
      </c>
      <c r="BG201" s="104">
        <f>IF(U201="zákl. přenesená",N201,0)</f>
        <v>0</v>
      </c>
      <c r="BH201" s="104">
        <f>IF(U201="sníž. přenesená",N201,0)</f>
        <v>0</v>
      </c>
      <c r="BI201" s="104">
        <f>IF(U201="nulová",N201,0)</f>
        <v>0</v>
      </c>
      <c r="BJ201" s="16" t="s">
        <v>22</v>
      </c>
      <c r="BK201" s="104">
        <f>ROUND(L201*K201,2)</f>
        <v>0</v>
      </c>
      <c r="BL201" s="16" t="s">
        <v>148</v>
      </c>
      <c r="BM201" s="16" t="s">
        <v>943</v>
      </c>
    </row>
    <row r="202" spans="2:51" s="10" customFormat="1" ht="22.5" customHeight="1">
      <c r="B202" s="170"/>
      <c r="C202" s="171"/>
      <c r="D202" s="171"/>
      <c r="E202" s="172" t="s">
        <v>3</v>
      </c>
      <c r="F202" s="274" t="s">
        <v>944</v>
      </c>
      <c r="G202" s="275"/>
      <c r="H202" s="275"/>
      <c r="I202" s="275"/>
      <c r="J202" s="171"/>
      <c r="K202" s="173">
        <v>1.203</v>
      </c>
      <c r="L202" s="171"/>
      <c r="M202" s="171"/>
      <c r="N202" s="171"/>
      <c r="O202" s="171"/>
      <c r="P202" s="171"/>
      <c r="Q202" s="171"/>
      <c r="R202" s="174"/>
      <c r="T202" s="175"/>
      <c r="U202" s="171"/>
      <c r="V202" s="171"/>
      <c r="W202" s="171"/>
      <c r="X202" s="171"/>
      <c r="Y202" s="171"/>
      <c r="Z202" s="171"/>
      <c r="AA202" s="176"/>
      <c r="AT202" s="177" t="s">
        <v>202</v>
      </c>
      <c r="AU202" s="177" t="s">
        <v>105</v>
      </c>
      <c r="AV202" s="10" t="s">
        <v>105</v>
      </c>
      <c r="AW202" s="10" t="s">
        <v>35</v>
      </c>
      <c r="AX202" s="10" t="s">
        <v>78</v>
      </c>
      <c r="AY202" s="177" t="s">
        <v>143</v>
      </c>
    </row>
    <row r="203" spans="2:51" s="10" customFormat="1" ht="22.5" customHeight="1">
      <c r="B203" s="170"/>
      <c r="C203" s="171"/>
      <c r="D203" s="171"/>
      <c r="E203" s="172" t="s">
        <v>3</v>
      </c>
      <c r="F203" s="278" t="s">
        <v>945</v>
      </c>
      <c r="G203" s="275"/>
      <c r="H203" s="275"/>
      <c r="I203" s="275"/>
      <c r="J203" s="171"/>
      <c r="K203" s="173">
        <v>0.3</v>
      </c>
      <c r="L203" s="171"/>
      <c r="M203" s="171"/>
      <c r="N203" s="171"/>
      <c r="O203" s="171"/>
      <c r="P203" s="171"/>
      <c r="Q203" s="171"/>
      <c r="R203" s="174"/>
      <c r="T203" s="175"/>
      <c r="U203" s="171"/>
      <c r="V203" s="171"/>
      <c r="W203" s="171"/>
      <c r="X203" s="171"/>
      <c r="Y203" s="171"/>
      <c r="Z203" s="171"/>
      <c r="AA203" s="176"/>
      <c r="AT203" s="177" t="s">
        <v>202</v>
      </c>
      <c r="AU203" s="177" t="s">
        <v>105</v>
      </c>
      <c r="AV203" s="10" t="s">
        <v>105</v>
      </c>
      <c r="AW203" s="10" t="s">
        <v>35</v>
      </c>
      <c r="AX203" s="10" t="s">
        <v>78</v>
      </c>
      <c r="AY203" s="177" t="s">
        <v>143</v>
      </c>
    </row>
    <row r="204" spans="2:51" s="12" customFormat="1" ht="22.5" customHeight="1">
      <c r="B204" s="186"/>
      <c r="C204" s="187"/>
      <c r="D204" s="187"/>
      <c r="E204" s="188" t="s">
        <v>3</v>
      </c>
      <c r="F204" s="279" t="s">
        <v>219</v>
      </c>
      <c r="G204" s="280"/>
      <c r="H204" s="280"/>
      <c r="I204" s="280"/>
      <c r="J204" s="187"/>
      <c r="K204" s="189">
        <v>1.503</v>
      </c>
      <c r="L204" s="187"/>
      <c r="M204" s="187"/>
      <c r="N204" s="187"/>
      <c r="O204" s="187"/>
      <c r="P204" s="187"/>
      <c r="Q204" s="187"/>
      <c r="R204" s="190"/>
      <c r="T204" s="191"/>
      <c r="U204" s="187"/>
      <c r="V204" s="187"/>
      <c r="W204" s="187"/>
      <c r="X204" s="187"/>
      <c r="Y204" s="187"/>
      <c r="Z204" s="187"/>
      <c r="AA204" s="192"/>
      <c r="AT204" s="193" t="s">
        <v>202</v>
      </c>
      <c r="AU204" s="193" t="s">
        <v>105</v>
      </c>
      <c r="AV204" s="12" t="s">
        <v>148</v>
      </c>
      <c r="AW204" s="12" t="s">
        <v>35</v>
      </c>
      <c r="AX204" s="12" t="s">
        <v>22</v>
      </c>
      <c r="AY204" s="193" t="s">
        <v>143</v>
      </c>
    </row>
    <row r="205" spans="2:65" s="1" customFormat="1" ht="31.5" customHeight="1">
      <c r="B205" s="129"/>
      <c r="C205" s="158" t="s">
        <v>374</v>
      </c>
      <c r="D205" s="158" t="s">
        <v>144</v>
      </c>
      <c r="E205" s="159" t="s">
        <v>946</v>
      </c>
      <c r="F205" s="259" t="s">
        <v>947</v>
      </c>
      <c r="G205" s="260"/>
      <c r="H205" s="260"/>
      <c r="I205" s="260"/>
      <c r="J205" s="160" t="s">
        <v>211</v>
      </c>
      <c r="K205" s="161">
        <v>32.76</v>
      </c>
      <c r="L205" s="261">
        <v>0</v>
      </c>
      <c r="M205" s="260"/>
      <c r="N205" s="262">
        <f>ROUND(L205*K205,2)</f>
        <v>0</v>
      </c>
      <c r="O205" s="260"/>
      <c r="P205" s="260"/>
      <c r="Q205" s="260"/>
      <c r="R205" s="131"/>
      <c r="T205" s="162" t="s">
        <v>3</v>
      </c>
      <c r="U205" s="42" t="s">
        <v>43</v>
      </c>
      <c r="V205" s="34"/>
      <c r="W205" s="163">
        <f>V205*K205</f>
        <v>0</v>
      </c>
      <c r="X205" s="163">
        <v>0.03182</v>
      </c>
      <c r="Y205" s="163">
        <f>X205*K205</f>
        <v>1.0424232</v>
      </c>
      <c r="Z205" s="163">
        <v>0</v>
      </c>
      <c r="AA205" s="164">
        <f>Z205*K205</f>
        <v>0</v>
      </c>
      <c r="AR205" s="16" t="s">
        <v>148</v>
      </c>
      <c r="AT205" s="16" t="s">
        <v>144</v>
      </c>
      <c r="AU205" s="16" t="s">
        <v>105</v>
      </c>
      <c r="AY205" s="16" t="s">
        <v>143</v>
      </c>
      <c r="BE205" s="104">
        <f>IF(U205="základní",N205,0)</f>
        <v>0</v>
      </c>
      <c r="BF205" s="104">
        <f>IF(U205="snížená",N205,0)</f>
        <v>0</v>
      </c>
      <c r="BG205" s="104">
        <f>IF(U205="zákl. přenesená",N205,0)</f>
        <v>0</v>
      </c>
      <c r="BH205" s="104">
        <f>IF(U205="sníž. přenesená",N205,0)</f>
        <v>0</v>
      </c>
      <c r="BI205" s="104">
        <f>IF(U205="nulová",N205,0)</f>
        <v>0</v>
      </c>
      <c r="BJ205" s="16" t="s">
        <v>22</v>
      </c>
      <c r="BK205" s="104">
        <f>ROUND(L205*K205,2)</f>
        <v>0</v>
      </c>
      <c r="BL205" s="16" t="s">
        <v>148</v>
      </c>
      <c r="BM205" s="16" t="s">
        <v>948</v>
      </c>
    </row>
    <row r="206" spans="2:51" s="10" customFormat="1" ht="22.5" customHeight="1">
      <c r="B206" s="170"/>
      <c r="C206" s="171"/>
      <c r="D206" s="171"/>
      <c r="E206" s="172" t="s">
        <v>3</v>
      </c>
      <c r="F206" s="274" t="s">
        <v>949</v>
      </c>
      <c r="G206" s="275"/>
      <c r="H206" s="275"/>
      <c r="I206" s="275"/>
      <c r="J206" s="171"/>
      <c r="K206" s="173">
        <v>32.76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6"/>
      <c r="AT206" s="177" t="s">
        <v>202</v>
      </c>
      <c r="AU206" s="177" t="s">
        <v>105</v>
      </c>
      <c r="AV206" s="10" t="s">
        <v>105</v>
      </c>
      <c r="AW206" s="10" t="s">
        <v>35</v>
      </c>
      <c r="AX206" s="10" t="s">
        <v>22</v>
      </c>
      <c r="AY206" s="177" t="s">
        <v>143</v>
      </c>
    </row>
    <row r="207" spans="2:65" s="1" customFormat="1" ht="31.5" customHeight="1">
      <c r="B207" s="129"/>
      <c r="C207" s="158" t="s">
        <v>380</v>
      </c>
      <c r="D207" s="158" t="s">
        <v>144</v>
      </c>
      <c r="E207" s="159" t="s">
        <v>950</v>
      </c>
      <c r="F207" s="259" t="s">
        <v>951</v>
      </c>
      <c r="G207" s="260"/>
      <c r="H207" s="260"/>
      <c r="I207" s="260"/>
      <c r="J207" s="160" t="s">
        <v>211</v>
      </c>
      <c r="K207" s="161">
        <v>32.76</v>
      </c>
      <c r="L207" s="261">
        <v>0</v>
      </c>
      <c r="M207" s="260"/>
      <c r="N207" s="262">
        <f>ROUND(L207*K207,2)</f>
        <v>0</v>
      </c>
      <c r="O207" s="260"/>
      <c r="P207" s="260"/>
      <c r="Q207" s="260"/>
      <c r="R207" s="131"/>
      <c r="T207" s="162" t="s">
        <v>3</v>
      </c>
      <c r="U207" s="42" t="s">
        <v>43</v>
      </c>
      <c r="V207" s="34"/>
      <c r="W207" s="163">
        <f>V207*K207</f>
        <v>0</v>
      </c>
      <c r="X207" s="163">
        <v>0.00012</v>
      </c>
      <c r="Y207" s="163">
        <f>X207*K207</f>
        <v>0.0039312</v>
      </c>
      <c r="Z207" s="163">
        <v>0</v>
      </c>
      <c r="AA207" s="164">
        <f>Z207*K207</f>
        <v>0</v>
      </c>
      <c r="AR207" s="16" t="s">
        <v>148</v>
      </c>
      <c r="AT207" s="16" t="s">
        <v>144</v>
      </c>
      <c r="AU207" s="16" t="s">
        <v>105</v>
      </c>
      <c r="AY207" s="16" t="s">
        <v>143</v>
      </c>
      <c r="BE207" s="104">
        <f>IF(U207="základní",N207,0)</f>
        <v>0</v>
      </c>
      <c r="BF207" s="104">
        <f>IF(U207="snížená",N207,0)</f>
        <v>0</v>
      </c>
      <c r="BG207" s="104">
        <f>IF(U207="zákl. přenesená",N207,0)</f>
        <v>0</v>
      </c>
      <c r="BH207" s="104">
        <f>IF(U207="sníž. přenesená",N207,0)</f>
        <v>0</v>
      </c>
      <c r="BI207" s="104">
        <f>IF(U207="nulová",N207,0)</f>
        <v>0</v>
      </c>
      <c r="BJ207" s="16" t="s">
        <v>22</v>
      </c>
      <c r="BK207" s="104">
        <f>ROUND(L207*K207,2)</f>
        <v>0</v>
      </c>
      <c r="BL207" s="16" t="s">
        <v>148</v>
      </c>
      <c r="BM207" s="16" t="s">
        <v>952</v>
      </c>
    </row>
    <row r="208" spans="2:65" s="1" customFormat="1" ht="31.5" customHeight="1">
      <c r="B208" s="129"/>
      <c r="C208" s="158" t="s">
        <v>384</v>
      </c>
      <c r="D208" s="158" t="s">
        <v>144</v>
      </c>
      <c r="E208" s="159" t="s">
        <v>953</v>
      </c>
      <c r="F208" s="259" t="s">
        <v>954</v>
      </c>
      <c r="G208" s="260"/>
      <c r="H208" s="260"/>
      <c r="I208" s="260"/>
      <c r="J208" s="160" t="s">
        <v>211</v>
      </c>
      <c r="K208" s="161">
        <v>32.76</v>
      </c>
      <c r="L208" s="261">
        <v>0</v>
      </c>
      <c r="M208" s="260"/>
      <c r="N208" s="262">
        <f>ROUND(L208*K208,2)</f>
        <v>0</v>
      </c>
      <c r="O208" s="260"/>
      <c r="P208" s="260"/>
      <c r="Q208" s="260"/>
      <c r="R208" s="131"/>
      <c r="T208" s="162" t="s">
        <v>3</v>
      </c>
      <c r="U208" s="42" t="s">
        <v>43</v>
      </c>
      <c r="V208" s="34"/>
      <c r="W208" s="163">
        <f>V208*K208</f>
        <v>0</v>
      </c>
      <c r="X208" s="163">
        <v>0</v>
      </c>
      <c r="Y208" s="163">
        <f>X208*K208</f>
        <v>0</v>
      </c>
      <c r="Z208" s="163">
        <v>0</v>
      </c>
      <c r="AA208" s="164">
        <f>Z208*K208</f>
        <v>0</v>
      </c>
      <c r="AR208" s="16" t="s">
        <v>148</v>
      </c>
      <c r="AT208" s="16" t="s">
        <v>144</v>
      </c>
      <c r="AU208" s="16" t="s">
        <v>105</v>
      </c>
      <c r="AY208" s="16" t="s">
        <v>143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16" t="s">
        <v>22</v>
      </c>
      <c r="BK208" s="104">
        <f>ROUND(L208*K208,2)</f>
        <v>0</v>
      </c>
      <c r="BL208" s="16" t="s">
        <v>148</v>
      </c>
      <c r="BM208" s="16" t="s">
        <v>955</v>
      </c>
    </row>
    <row r="209" spans="2:65" s="1" customFormat="1" ht="31.5" customHeight="1">
      <c r="B209" s="129"/>
      <c r="C209" s="158" t="s">
        <v>390</v>
      </c>
      <c r="D209" s="158" t="s">
        <v>144</v>
      </c>
      <c r="E209" s="159" t="s">
        <v>956</v>
      </c>
      <c r="F209" s="259" t="s">
        <v>957</v>
      </c>
      <c r="G209" s="260"/>
      <c r="H209" s="260"/>
      <c r="I209" s="260"/>
      <c r="J209" s="160" t="s">
        <v>211</v>
      </c>
      <c r="K209" s="161">
        <v>63.24</v>
      </c>
      <c r="L209" s="261">
        <v>0</v>
      </c>
      <c r="M209" s="260"/>
      <c r="N209" s="262">
        <f>ROUND(L209*K209,2)</f>
        <v>0</v>
      </c>
      <c r="O209" s="260"/>
      <c r="P209" s="260"/>
      <c r="Q209" s="260"/>
      <c r="R209" s="131"/>
      <c r="T209" s="162" t="s">
        <v>3</v>
      </c>
      <c r="U209" s="42" t="s">
        <v>43</v>
      </c>
      <c r="V209" s="34"/>
      <c r="W209" s="163">
        <f>V209*K209</f>
        <v>0</v>
      </c>
      <c r="X209" s="163">
        <v>0.4</v>
      </c>
      <c r="Y209" s="163">
        <f>X209*K209</f>
        <v>25.296000000000003</v>
      </c>
      <c r="Z209" s="163">
        <v>0</v>
      </c>
      <c r="AA209" s="164">
        <f>Z209*K209</f>
        <v>0</v>
      </c>
      <c r="AR209" s="16" t="s">
        <v>148</v>
      </c>
      <c r="AT209" s="16" t="s">
        <v>144</v>
      </c>
      <c r="AU209" s="16" t="s">
        <v>105</v>
      </c>
      <c r="AY209" s="16" t="s">
        <v>143</v>
      </c>
      <c r="BE209" s="104">
        <f>IF(U209="základní",N209,0)</f>
        <v>0</v>
      </c>
      <c r="BF209" s="104">
        <f>IF(U209="snížená",N209,0)</f>
        <v>0</v>
      </c>
      <c r="BG209" s="104">
        <f>IF(U209="zákl. přenesená",N209,0)</f>
        <v>0</v>
      </c>
      <c r="BH209" s="104">
        <f>IF(U209="sníž. přenesená",N209,0)</f>
        <v>0</v>
      </c>
      <c r="BI209" s="104">
        <f>IF(U209="nulová",N209,0)</f>
        <v>0</v>
      </c>
      <c r="BJ209" s="16" t="s">
        <v>22</v>
      </c>
      <c r="BK209" s="104">
        <f>ROUND(L209*K209,2)</f>
        <v>0</v>
      </c>
      <c r="BL209" s="16" t="s">
        <v>148</v>
      </c>
      <c r="BM209" s="16" t="s">
        <v>958</v>
      </c>
    </row>
    <row r="210" spans="2:51" s="10" customFormat="1" ht="22.5" customHeight="1">
      <c r="B210" s="170"/>
      <c r="C210" s="171"/>
      <c r="D210" s="171"/>
      <c r="E210" s="172" t="s">
        <v>3</v>
      </c>
      <c r="F210" s="274" t="s">
        <v>836</v>
      </c>
      <c r="G210" s="275"/>
      <c r="H210" s="275"/>
      <c r="I210" s="275"/>
      <c r="J210" s="171"/>
      <c r="K210" s="173">
        <v>63.24</v>
      </c>
      <c r="L210" s="171"/>
      <c r="M210" s="171"/>
      <c r="N210" s="171"/>
      <c r="O210" s="171"/>
      <c r="P210" s="171"/>
      <c r="Q210" s="171"/>
      <c r="R210" s="174"/>
      <c r="T210" s="175"/>
      <c r="U210" s="171"/>
      <c r="V210" s="171"/>
      <c r="W210" s="171"/>
      <c r="X210" s="171"/>
      <c r="Y210" s="171"/>
      <c r="Z210" s="171"/>
      <c r="AA210" s="176"/>
      <c r="AT210" s="177" t="s">
        <v>202</v>
      </c>
      <c r="AU210" s="177" t="s">
        <v>105</v>
      </c>
      <c r="AV210" s="10" t="s">
        <v>105</v>
      </c>
      <c r="AW210" s="10" t="s">
        <v>35</v>
      </c>
      <c r="AX210" s="10" t="s">
        <v>22</v>
      </c>
      <c r="AY210" s="177" t="s">
        <v>143</v>
      </c>
    </row>
    <row r="211" spans="2:65" s="1" customFormat="1" ht="31.5" customHeight="1">
      <c r="B211" s="129"/>
      <c r="C211" s="158" t="s">
        <v>396</v>
      </c>
      <c r="D211" s="158" t="s">
        <v>144</v>
      </c>
      <c r="E211" s="159" t="s">
        <v>702</v>
      </c>
      <c r="F211" s="259" t="s">
        <v>703</v>
      </c>
      <c r="G211" s="260"/>
      <c r="H211" s="260"/>
      <c r="I211" s="260"/>
      <c r="J211" s="160" t="s">
        <v>263</v>
      </c>
      <c r="K211" s="161">
        <v>3.7</v>
      </c>
      <c r="L211" s="261">
        <v>0</v>
      </c>
      <c r="M211" s="260"/>
      <c r="N211" s="262">
        <f>ROUND(L211*K211,2)</f>
        <v>0</v>
      </c>
      <c r="O211" s="260"/>
      <c r="P211" s="260"/>
      <c r="Q211" s="260"/>
      <c r="R211" s="131"/>
      <c r="T211" s="162" t="s">
        <v>3</v>
      </c>
      <c r="U211" s="42" t="s">
        <v>43</v>
      </c>
      <c r="V211" s="34"/>
      <c r="W211" s="163">
        <f>V211*K211</f>
        <v>0</v>
      </c>
      <c r="X211" s="163">
        <v>0</v>
      </c>
      <c r="Y211" s="163">
        <f>X211*K211</f>
        <v>0</v>
      </c>
      <c r="Z211" s="163">
        <v>0</v>
      </c>
      <c r="AA211" s="164">
        <f>Z211*K211</f>
        <v>0</v>
      </c>
      <c r="AR211" s="16" t="s">
        <v>148</v>
      </c>
      <c r="AT211" s="16" t="s">
        <v>144</v>
      </c>
      <c r="AU211" s="16" t="s">
        <v>105</v>
      </c>
      <c r="AY211" s="16" t="s">
        <v>143</v>
      </c>
      <c r="BE211" s="104">
        <f>IF(U211="základní",N211,0)</f>
        <v>0</v>
      </c>
      <c r="BF211" s="104">
        <f>IF(U211="snížená",N211,0)</f>
        <v>0</v>
      </c>
      <c r="BG211" s="104">
        <f>IF(U211="zákl. přenesená",N211,0)</f>
        <v>0</v>
      </c>
      <c r="BH211" s="104">
        <f>IF(U211="sníž. přenesená",N211,0)</f>
        <v>0</v>
      </c>
      <c r="BI211" s="104">
        <f>IF(U211="nulová",N211,0)</f>
        <v>0</v>
      </c>
      <c r="BJ211" s="16" t="s">
        <v>22</v>
      </c>
      <c r="BK211" s="104">
        <f>ROUND(L211*K211,2)</f>
        <v>0</v>
      </c>
      <c r="BL211" s="16" t="s">
        <v>148</v>
      </c>
      <c r="BM211" s="16" t="s">
        <v>959</v>
      </c>
    </row>
    <row r="212" spans="2:51" s="10" customFormat="1" ht="22.5" customHeight="1">
      <c r="B212" s="170"/>
      <c r="C212" s="171"/>
      <c r="D212" s="171"/>
      <c r="E212" s="172" t="s">
        <v>3</v>
      </c>
      <c r="F212" s="274" t="s">
        <v>960</v>
      </c>
      <c r="G212" s="275"/>
      <c r="H212" s="275"/>
      <c r="I212" s="275"/>
      <c r="J212" s="171"/>
      <c r="K212" s="173">
        <v>2.1</v>
      </c>
      <c r="L212" s="171"/>
      <c r="M212" s="171"/>
      <c r="N212" s="171"/>
      <c r="O212" s="171"/>
      <c r="P212" s="171"/>
      <c r="Q212" s="171"/>
      <c r="R212" s="174"/>
      <c r="T212" s="175"/>
      <c r="U212" s="171"/>
      <c r="V212" s="171"/>
      <c r="W212" s="171"/>
      <c r="X212" s="171"/>
      <c r="Y212" s="171"/>
      <c r="Z212" s="171"/>
      <c r="AA212" s="176"/>
      <c r="AT212" s="177" t="s">
        <v>202</v>
      </c>
      <c r="AU212" s="177" t="s">
        <v>105</v>
      </c>
      <c r="AV212" s="10" t="s">
        <v>105</v>
      </c>
      <c r="AW212" s="10" t="s">
        <v>35</v>
      </c>
      <c r="AX212" s="10" t="s">
        <v>78</v>
      </c>
      <c r="AY212" s="177" t="s">
        <v>143</v>
      </c>
    </row>
    <row r="213" spans="2:51" s="10" customFormat="1" ht="22.5" customHeight="1">
      <c r="B213" s="170"/>
      <c r="C213" s="171"/>
      <c r="D213" s="171"/>
      <c r="E213" s="172" t="s">
        <v>3</v>
      </c>
      <c r="F213" s="278" t="s">
        <v>961</v>
      </c>
      <c r="G213" s="275"/>
      <c r="H213" s="275"/>
      <c r="I213" s="275"/>
      <c r="J213" s="171"/>
      <c r="K213" s="173">
        <v>1.6</v>
      </c>
      <c r="L213" s="171"/>
      <c r="M213" s="171"/>
      <c r="N213" s="171"/>
      <c r="O213" s="171"/>
      <c r="P213" s="171"/>
      <c r="Q213" s="171"/>
      <c r="R213" s="174"/>
      <c r="T213" s="175"/>
      <c r="U213" s="171"/>
      <c r="V213" s="171"/>
      <c r="W213" s="171"/>
      <c r="X213" s="171"/>
      <c r="Y213" s="171"/>
      <c r="Z213" s="171"/>
      <c r="AA213" s="176"/>
      <c r="AT213" s="177" t="s">
        <v>202</v>
      </c>
      <c r="AU213" s="177" t="s">
        <v>105</v>
      </c>
      <c r="AV213" s="10" t="s">
        <v>105</v>
      </c>
      <c r="AW213" s="10" t="s">
        <v>35</v>
      </c>
      <c r="AX213" s="10" t="s">
        <v>78</v>
      </c>
      <c r="AY213" s="177" t="s">
        <v>143</v>
      </c>
    </row>
    <row r="214" spans="2:51" s="12" customFormat="1" ht="22.5" customHeight="1">
      <c r="B214" s="186"/>
      <c r="C214" s="187"/>
      <c r="D214" s="187"/>
      <c r="E214" s="188" t="s">
        <v>3</v>
      </c>
      <c r="F214" s="279" t="s">
        <v>219</v>
      </c>
      <c r="G214" s="280"/>
      <c r="H214" s="280"/>
      <c r="I214" s="280"/>
      <c r="J214" s="187"/>
      <c r="K214" s="189">
        <v>3.7</v>
      </c>
      <c r="L214" s="187"/>
      <c r="M214" s="187"/>
      <c r="N214" s="187"/>
      <c r="O214" s="187"/>
      <c r="P214" s="187"/>
      <c r="Q214" s="187"/>
      <c r="R214" s="190"/>
      <c r="T214" s="191"/>
      <c r="U214" s="187"/>
      <c r="V214" s="187"/>
      <c r="W214" s="187"/>
      <c r="X214" s="187"/>
      <c r="Y214" s="187"/>
      <c r="Z214" s="187"/>
      <c r="AA214" s="192"/>
      <c r="AT214" s="193" t="s">
        <v>202</v>
      </c>
      <c r="AU214" s="193" t="s">
        <v>105</v>
      </c>
      <c r="AV214" s="12" t="s">
        <v>148</v>
      </c>
      <c r="AW214" s="12" t="s">
        <v>35</v>
      </c>
      <c r="AX214" s="12" t="s">
        <v>22</v>
      </c>
      <c r="AY214" s="193" t="s">
        <v>143</v>
      </c>
    </row>
    <row r="215" spans="2:65" s="1" customFormat="1" ht="31.5" customHeight="1">
      <c r="B215" s="129"/>
      <c r="C215" s="158" t="s">
        <v>401</v>
      </c>
      <c r="D215" s="158" t="s">
        <v>144</v>
      </c>
      <c r="E215" s="159" t="s">
        <v>962</v>
      </c>
      <c r="F215" s="259" t="s">
        <v>963</v>
      </c>
      <c r="G215" s="260"/>
      <c r="H215" s="260"/>
      <c r="I215" s="260"/>
      <c r="J215" s="160" t="s">
        <v>263</v>
      </c>
      <c r="K215" s="161">
        <v>9.6</v>
      </c>
      <c r="L215" s="261">
        <v>0</v>
      </c>
      <c r="M215" s="260"/>
      <c r="N215" s="262">
        <f>ROUND(L215*K215,2)</f>
        <v>0</v>
      </c>
      <c r="O215" s="260"/>
      <c r="P215" s="260"/>
      <c r="Q215" s="260"/>
      <c r="R215" s="131"/>
      <c r="T215" s="162" t="s">
        <v>3</v>
      </c>
      <c r="U215" s="42" t="s">
        <v>43</v>
      </c>
      <c r="V215" s="34"/>
      <c r="W215" s="163">
        <f>V215*K215</f>
        <v>0</v>
      </c>
      <c r="X215" s="163">
        <v>0</v>
      </c>
      <c r="Y215" s="163">
        <f>X215*K215</f>
        <v>0</v>
      </c>
      <c r="Z215" s="163">
        <v>0</v>
      </c>
      <c r="AA215" s="164">
        <f>Z215*K215</f>
        <v>0</v>
      </c>
      <c r="AR215" s="16" t="s">
        <v>148</v>
      </c>
      <c r="AT215" s="16" t="s">
        <v>144</v>
      </c>
      <c r="AU215" s="16" t="s">
        <v>105</v>
      </c>
      <c r="AY215" s="16" t="s">
        <v>143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16" t="s">
        <v>22</v>
      </c>
      <c r="BK215" s="104">
        <f>ROUND(L215*K215,2)</f>
        <v>0</v>
      </c>
      <c r="BL215" s="16" t="s">
        <v>148</v>
      </c>
      <c r="BM215" s="16" t="s">
        <v>964</v>
      </c>
    </row>
    <row r="216" spans="2:51" s="10" customFormat="1" ht="22.5" customHeight="1">
      <c r="B216" s="170"/>
      <c r="C216" s="171"/>
      <c r="D216" s="171"/>
      <c r="E216" s="172" t="s">
        <v>3</v>
      </c>
      <c r="F216" s="274" t="s">
        <v>965</v>
      </c>
      <c r="G216" s="275"/>
      <c r="H216" s="275"/>
      <c r="I216" s="275"/>
      <c r="J216" s="171"/>
      <c r="K216" s="173">
        <v>9.6</v>
      </c>
      <c r="L216" s="171"/>
      <c r="M216" s="171"/>
      <c r="N216" s="171"/>
      <c r="O216" s="171"/>
      <c r="P216" s="171"/>
      <c r="Q216" s="171"/>
      <c r="R216" s="174"/>
      <c r="T216" s="175"/>
      <c r="U216" s="171"/>
      <c r="V216" s="171"/>
      <c r="W216" s="171"/>
      <c r="X216" s="171"/>
      <c r="Y216" s="171"/>
      <c r="Z216" s="171"/>
      <c r="AA216" s="176"/>
      <c r="AT216" s="177" t="s">
        <v>202</v>
      </c>
      <c r="AU216" s="177" t="s">
        <v>105</v>
      </c>
      <c r="AV216" s="10" t="s">
        <v>105</v>
      </c>
      <c r="AW216" s="10" t="s">
        <v>35</v>
      </c>
      <c r="AX216" s="10" t="s">
        <v>22</v>
      </c>
      <c r="AY216" s="177" t="s">
        <v>143</v>
      </c>
    </row>
    <row r="217" spans="2:63" s="9" customFormat="1" ht="29.85" customHeight="1">
      <c r="B217" s="147"/>
      <c r="C217" s="148"/>
      <c r="D217" s="157" t="s">
        <v>529</v>
      </c>
      <c r="E217" s="157"/>
      <c r="F217" s="157"/>
      <c r="G217" s="157"/>
      <c r="H217" s="157"/>
      <c r="I217" s="157"/>
      <c r="J217" s="157"/>
      <c r="K217" s="157"/>
      <c r="L217" s="157"/>
      <c r="M217" s="157"/>
      <c r="N217" s="270">
        <f>BK217</f>
        <v>0</v>
      </c>
      <c r="O217" s="271"/>
      <c r="P217" s="271"/>
      <c r="Q217" s="271"/>
      <c r="R217" s="150"/>
      <c r="T217" s="151"/>
      <c r="U217" s="148"/>
      <c r="V217" s="148"/>
      <c r="W217" s="152">
        <f>SUM(W218:W227)</f>
        <v>0</v>
      </c>
      <c r="X217" s="148"/>
      <c r="Y217" s="152">
        <f>SUM(Y218:Y227)</f>
        <v>0</v>
      </c>
      <c r="Z217" s="148"/>
      <c r="AA217" s="153">
        <f>SUM(AA218:AA227)</f>
        <v>0</v>
      </c>
      <c r="AR217" s="154" t="s">
        <v>22</v>
      </c>
      <c r="AT217" s="155" t="s">
        <v>77</v>
      </c>
      <c r="AU217" s="155" t="s">
        <v>22</v>
      </c>
      <c r="AY217" s="154" t="s">
        <v>143</v>
      </c>
      <c r="BK217" s="156">
        <f>SUM(BK218:BK227)</f>
        <v>0</v>
      </c>
    </row>
    <row r="218" spans="2:65" s="1" customFormat="1" ht="22.5" customHeight="1">
      <c r="B218" s="129"/>
      <c r="C218" s="158" t="s">
        <v>406</v>
      </c>
      <c r="D218" s="158" t="s">
        <v>144</v>
      </c>
      <c r="E218" s="159" t="s">
        <v>966</v>
      </c>
      <c r="F218" s="259" t="s">
        <v>967</v>
      </c>
      <c r="G218" s="260"/>
      <c r="H218" s="260"/>
      <c r="I218" s="260"/>
      <c r="J218" s="160" t="s">
        <v>211</v>
      </c>
      <c r="K218" s="161">
        <v>503.37</v>
      </c>
      <c r="L218" s="261">
        <v>0</v>
      </c>
      <c r="M218" s="260"/>
      <c r="N218" s="262">
        <f>ROUND(L218*K218,2)</f>
        <v>0</v>
      </c>
      <c r="O218" s="260"/>
      <c r="P218" s="260"/>
      <c r="Q218" s="260"/>
      <c r="R218" s="131"/>
      <c r="T218" s="162" t="s">
        <v>3</v>
      </c>
      <c r="U218" s="42" t="s">
        <v>43</v>
      </c>
      <c r="V218" s="34"/>
      <c r="W218" s="163">
        <f>V218*K218</f>
        <v>0</v>
      </c>
      <c r="X218" s="163">
        <v>0</v>
      </c>
      <c r="Y218" s="163">
        <f>X218*K218</f>
        <v>0</v>
      </c>
      <c r="Z218" s="163">
        <v>0</v>
      </c>
      <c r="AA218" s="164">
        <f>Z218*K218</f>
        <v>0</v>
      </c>
      <c r="AR218" s="16" t="s">
        <v>148</v>
      </c>
      <c r="AT218" s="16" t="s">
        <v>144</v>
      </c>
      <c r="AU218" s="16" t="s">
        <v>105</v>
      </c>
      <c r="AY218" s="16" t="s">
        <v>143</v>
      </c>
      <c r="BE218" s="104">
        <f>IF(U218="základní",N218,0)</f>
        <v>0</v>
      </c>
      <c r="BF218" s="104">
        <f>IF(U218="snížená",N218,0)</f>
        <v>0</v>
      </c>
      <c r="BG218" s="104">
        <f>IF(U218="zákl. přenesená",N218,0)</f>
        <v>0</v>
      </c>
      <c r="BH218" s="104">
        <f>IF(U218="sníž. přenesená",N218,0)</f>
        <v>0</v>
      </c>
      <c r="BI218" s="104">
        <f>IF(U218="nulová",N218,0)</f>
        <v>0</v>
      </c>
      <c r="BJ218" s="16" t="s">
        <v>22</v>
      </c>
      <c r="BK218" s="104">
        <f>ROUND(L218*K218,2)</f>
        <v>0</v>
      </c>
      <c r="BL218" s="16" t="s">
        <v>148</v>
      </c>
      <c r="BM218" s="16" t="s">
        <v>968</v>
      </c>
    </row>
    <row r="219" spans="2:51" s="10" customFormat="1" ht="22.5" customHeight="1">
      <c r="B219" s="170"/>
      <c r="C219" s="171"/>
      <c r="D219" s="171"/>
      <c r="E219" s="172" t="s">
        <v>3</v>
      </c>
      <c r="F219" s="274" t="s">
        <v>969</v>
      </c>
      <c r="G219" s="275"/>
      <c r="H219" s="275"/>
      <c r="I219" s="275"/>
      <c r="J219" s="171"/>
      <c r="K219" s="173">
        <v>503.37</v>
      </c>
      <c r="L219" s="171"/>
      <c r="M219" s="171"/>
      <c r="N219" s="171"/>
      <c r="O219" s="171"/>
      <c r="P219" s="171"/>
      <c r="Q219" s="171"/>
      <c r="R219" s="174"/>
      <c r="T219" s="175"/>
      <c r="U219" s="171"/>
      <c r="V219" s="171"/>
      <c r="W219" s="171"/>
      <c r="X219" s="171"/>
      <c r="Y219" s="171"/>
      <c r="Z219" s="171"/>
      <c r="AA219" s="176"/>
      <c r="AT219" s="177" t="s">
        <v>202</v>
      </c>
      <c r="AU219" s="177" t="s">
        <v>105</v>
      </c>
      <c r="AV219" s="10" t="s">
        <v>105</v>
      </c>
      <c r="AW219" s="10" t="s">
        <v>35</v>
      </c>
      <c r="AX219" s="10" t="s">
        <v>22</v>
      </c>
      <c r="AY219" s="177" t="s">
        <v>143</v>
      </c>
    </row>
    <row r="220" spans="2:65" s="1" customFormat="1" ht="22.5" customHeight="1">
      <c r="B220" s="129"/>
      <c r="C220" s="158" t="s">
        <v>412</v>
      </c>
      <c r="D220" s="158" t="s">
        <v>144</v>
      </c>
      <c r="E220" s="159" t="s">
        <v>970</v>
      </c>
      <c r="F220" s="259" t="s">
        <v>971</v>
      </c>
      <c r="G220" s="260"/>
      <c r="H220" s="260"/>
      <c r="I220" s="260"/>
      <c r="J220" s="160" t="s">
        <v>211</v>
      </c>
      <c r="K220" s="161">
        <v>801.3</v>
      </c>
      <c r="L220" s="261">
        <v>0</v>
      </c>
      <c r="M220" s="260"/>
      <c r="N220" s="262">
        <f>ROUND(L220*K220,2)</f>
        <v>0</v>
      </c>
      <c r="O220" s="260"/>
      <c r="P220" s="260"/>
      <c r="Q220" s="260"/>
      <c r="R220" s="131"/>
      <c r="T220" s="162" t="s">
        <v>3</v>
      </c>
      <c r="U220" s="42" t="s">
        <v>43</v>
      </c>
      <c r="V220" s="34"/>
      <c r="W220" s="163">
        <f>V220*K220</f>
        <v>0</v>
      </c>
      <c r="X220" s="163">
        <v>0</v>
      </c>
      <c r="Y220" s="163">
        <f>X220*K220</f>
        <v>0</v>
      </c>
      <c r="Z220" s="163">
        <v>0</v>
      </c>
      <c r="AA220" s="164">
        <f>Z220*K220</f>
        <v>0</v>
      </c>
      <c r="AR220" s="16" t="s">
        <v>148</v>
      </c>
      <c r="AT220" s="16" t="s">
        <v>144</v>
      </c>
      <c r="AU220" s="16" t="s">
        <v>105</v>
      </c>
      <c r="AY220" s="16" t="s">
        <v>143</v>
      </c>
      <c r="BE220" s="104">
        <f>IF(U220="základní",N220,0)</f>
        <v>0</v>
      </c>
      <c r="BF220" s="104">
        <f>IF(U220="snížená",N220,0)</f>
        <v>0</v>
      </c>
      <c r="BG220" s="104">
        <f>IF(U220="zákl. přenesená",N220,0)</f>
        <v>0</v>
      </c>
      <c r="BH220" s="104">
        <f>IF(U220="sníž. přenesená",N220,0)</f>
        <v>0</v>
      </c>
      <c r="BI220" s="104">
        <f>IF(U220="nulová",N220,0)</f>
        <v>0</v>
      </c>
      <c r="BJ220" s="16" t="s">
        <v>22</v>
      </c>
      <c r="BK220" s="104">
        <f>ROUND(L220*K220,2)</f>
        <v>0</v>
      </c>
      <c r="BL220" s="16" t="s">
        <v>148</v>
      </c>
      <c r="BM220" s="16" t="s">
        <v>972</v>
      </c>
    </row>
    <row r="221" spans="2:65" s="1" customFormat="1" ht="22.5" customHeight="1">
      <c r="B221" s="129"/>
      <c r="C221" s="158" t="s">
        <v>418</v>
      </c>
      <c r="D221" s="158" t="s">
        <v>144</v>
      </c>
      <c r="E221" s="159" t="s">
        <v>973</v>
      </c>
      <c r="F221" s="259" t="s">
        <v>974</v>
      </c>
      <c r="G221" s="260"/>
      <c r="H221" s="260"/>
      <c r="I221" s="260"/>
      <c r="J221" s="160" t="s">
        <v>263</v>
      </c>
      <c r="K221" s="161">
        <v>28.2</v>
      </c>
      <c r="L221" s="261">
        <v>0</v>
      </c>
      <c r="M221" s="260"/>
      <c r="N221" s="262">
        <f>ROUND(L221*K221,2)</f>
        <v>0</v>
      </c>
      <c r="O221" s="260"/>
      <c r="P221" s="260"/>
      <c r="Q221" s="260"/>
      <c r="R221" s="131"/>
      <c r="T221" s="162" t="s">
        <v>3</v>
      </c>
      <c r="U221" s="42" t="s">
        <v>43</v>
      </c>
      <c r="V221" s="34"/>
      <c r="W221" s="163">
        <f>V221*K221</f>
        <v>0</v>
      </c>
      <c r="X221" s="163">
        <v>0</v>
      </c>
      <c r="Y221" s="163">
        <f>X221*K221</f>
        <v>0</v>
      </c>
      <c r="Z221" s="163">
        <v>0</v>
      </c>
      <c r="AA221" s="164">
        <f>Z221*K221</f>
        <v>0</v>
      </c>
      <c r="AR221" s="16" t="s">
        <v>148</v>
      </c>
      <c r="AT221" s="16" t="s">
        <v>144</v>
      </c>
      <c r="AU221" s="16" t="s">
        <v>105</v>
      </c>
      <c r="AY221" s="16" t="s">
        <v>143</v>
      </c>
      <c r="BE221" s="104">
        <f>IF(U221="základní",N221,0)</f>
        <v>0</v>
      </c>
      <c r="BF221" s="104">
        <f>IF(U221="snížená",N221,0)</f>
        <v>0</v>
      </c>
      <c r="BG221" s="104">
        <f>IF(U221="zákl. přenesená",N221,0)</f>
        <v>0</v>
      </c>
      <c r="BH221" s="104">
        <f>IF(U221="sníž. přenesená",N221,0)</f>
        <v>0</v>
      </c>
      <c r="BI221" s="104">
        <f>IF(U221="nulová",N221,0)</f>
        <v>0</v>
      </c>
      <c r="BJ221" s="16" t="s">
        <v>22</v>
      </c>
      <c r="BK221" s="104">
        <f>ROUND(L221*K221,2)</f>
        <v>0</v>
      </c>
      <c r="BL221" s="16" t="s">
        <v>148</v>
      </c>
      <c r="BM221" s="16" t="s">
        <v>975</v>
      </c>
    </row>
    <row r="222" spans="2:65" s="1" customFormat="1" ht="31.5" customHeight="1">
      <c r="B222" s="129"/>
      <c r="C222" s="158" t="s">
        <v>428</v>
      </c>
      <c r="D222" s="158" t="s">
        <v>144</v>
      </c>
      <c r="E222" s="159" t="s">
        <v>976</v>
      </c>
      <c r="F222" s="259" t="s">
        <v>977</v>
      </c>
      <c r="G222" s="260"/>
      <c r="H222" s="260"/>
      <c r="I222" s="260"/>
      <c r="J222" s="160" t="s">
        <v>211</v>
      </c>
      <c r="K222" s="161">
        <v>396.27</v>
      </c>
      <c r="L222" s="261">
        <v>0</v>
      </c>
      <c r="M222" s="260"/>
      <c r="N222" s="262">
        <f>ROUND(L222*K222,2)</f>
        <v>0</v>
      </c>
      <c r="O222" s="260"/>
      <c r="P222" s="260"/>
      <c r="Q222" s="260"/>
      <c r="R222" s="131"/>
      <c r="T222" s="162" t="s">
        <v>3</v>
      </c>
      <c r="U222" s="42" t="s">
        <v>43</v>
      </c>
      <c r="V222" s="34"/>
      <c r="W222" s="163">
        <f>V222*K222</f>
        <v>0</v>
      </c>
      <c r="X222" s="163">
        <v>0</v>
      </c>
      <c r="Y222" s="163">
        <f>X222*K222</f>
        <v>0</v>
      </c>
      <c r="Z222" s="163">
        <v>0</v>
      </c>
      <c r="AA222" s="164">
        <f>Z222*K222</f>
        <v>0</v>
      </c>
      <c r="AR222" s="16" t="s">
        <v>148</v>
      </c>
      <c r="AT222" s="16" t="s">
        <v>144</v>
      </c>
      <c r="AU222" s="16" t="s">
        <v>105</v>
      </c>
      <c r="AY222" s="16" t="s">
        <v>143</v>
      </c>
      <c r="BE222" s="104">
        <f>IF(U222="základní",N222,0)</f>
        <v>0</v>
      </c>
      <c r="BF222" s="104">
        <f>IF(U222="snížená",N222,0)</f>
        <v>0</v>
      </c>
      <c r="BG222" s="104">
        <f>IF(U222="zákl. přenesená",N222,0)</f>
        <v>0</v>
      </c>
      <c r="BH222" s="104">
        <f>IF(U222="sníž. přenesená",N222,0)</f>
        <v>0</v>
      </c>
      <c r="BI222" s="104">
        <f>IF(U222="nulová",N222,0)</f>
        <v>0</v>
      </c>
      <c r="BJ222" s="16" t="s">
        <v>22</v>
      </c>
      <c r="BK222" s="104">
        <f>ROUND(L222*K222,2)</f>
        <v>0</v>
      </c>
      <c r="BL222" s="16" t="s">
        <v>148</v>
      </c>
      <c r="BM222" s="16" t="s">
        <v>978</v>
      </c>
    </row>
    <row r="223" spans="2:51" s="10" customFormat="1" ht="22.5" customHeight="1">
      <c r="B223" s="170"/>
      <c r="C223" s="171"/>
      <c r="D223" s="171"/>
      <c r="E223" s="172" t="s">
        <v>3</v>
      </c>
      <c r="F223" s="274" t="s">
        <v>979</v>
      </c>
      <c r="G223" s="275"/>
      <c r="H223" s="275"/>
      <c r="I223" s="275"/>
      <c r="J223" s="171"/>
      <c r="K223" s="173">
        <v>396.27</v>
      </c>
      <c r="L223" s="171"/>
      <c r="M223" s="171"/>
      <c r="N223" s="171"/>
      <c r="O223" s="171"/>
      <c r="P223" s="171"/>
      <c r="Q223" s="171"/>
      <c r="R223" s="174"/>
      <c r="T223" s="175"/>
      <c r="U223" s="171"/>
      <c r="V223" s="171"/>
      <c r="W223" s="171"/>
      <c r="X223" s="171"/>
      <c r="Y223" s="171"/>
      <c r="Z223" s="171"/>
      <c r="AA223" s="176"/>
      <c r="AT223" s="177" t="s">
        <v>202</v>
      </c>
      <c r="AU223" s="177" t="s">
        <v>105</v>
      </c>
      <c r="AV223" s="10" t="s">
        <v>105</v>
      </c>
      <c r="AW223" s="10" t="s">
        <v>35</v>
      </c>
      <c r="AX223" s="10" t="s">
        <v>22</v>
      </c>
      <c r="AY223" s="177" t="s">
        <v>143</v>
      </c>
    </row>
    <row r="224" spans="2:65" s="1" customFormat="1" ht="22.5" customHeight="1">
      <c r="B224" s="129"/>
      <c r="C224" s="158" t="s">
        <v>432</v>
      </c>
      <c r="D224" s="158" t="s">
        <v>144</v>
      </c>
      <c r="E224" s="159" t="s">
        <v>980</v>
      </c>
      <c r="F224" s="259" t="s">
        <v>981</v>
      </c>
      <c r="G224" s="260"/>
      <c r="H224" s="260"/>
      <c r="I224" s="260"/>
      <c r="J224" s="160" t="s">
        <v>211</v>
      </c>
      <c r="K224" s="161">
        <v>449.82</v>
      </c>
      <c r="L224" s="261">
        <v>0</v>
      </c>
      <c r="M224" s="260"/>
      <c r="N224" s="262">
        <f>ROUND(L224*K224,2)</f>
        <v>0</v>
      </c>
      <c r="O224" s="260"/>
      <c r="P224" s="260"/>
      <c r="Q224" s="260"/>
      <c r="R224" s="131"/>
      <c r="T224" s="162" t="s">
        <v>3</v>
      </c>
      <c r="U224" s="42" t="s">
        <v>43</v>
      </c>
      <c r="V224" s="34"/>
      <c r="W224" s="163">
        <f>V224*K224</f>
        <v>0</v>
      </c>
      <c r="X224" s="163">
        <v>0</v>
      </c>
      <c r="Y224" s="163">
        <f>X224*K224</f>
        <v>0</v>
      </c>
      <c r="Z224" s="163">
        <v>0</v>
      </c>
      <c r="AA224" s="164">
        <f>Z224*K224</f>
        <v>0</v>
      </c>
      <c r="AR224" s="16" t="s">
        <v>148</v>
      </c>
      <c r="AT224" s="16" t="s">
        <v>144</v>
      </c>
      <c r="AU224" s="16" t="s">
        <v>105</v>
      </c>
      <c r="AY224" s="16" t="s">
        <v>143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16" t="s">
        <v>22</v>
      </c>
      <c r="BK224" s="104">
        <f>ROUND(L224*K224,2)</f>
        <v>0</v>
      </c>
      <c r="BL224" s="16" t="s">
        <v>148</v>
      </c>
      <c r="BM224" s="16" t="s">
        <v>982</v>
      </c>
    </row>
    <row r="225" spans="2:51" s="10" customFormat="1" ht="22.5" customHeight="1">
      <c r="B225" s="170"/>
      <c r="C225" s="171"/>
      <c r="D225" s="171"/>
      <c r="E225" s="172" t="s">
        <v>3</v>
      </c>
      <c r="F225" s="274" t="s">
        <v>983</v>
      </c>
      <c r="G225" s="275"/>
      <c r="H225" s="275"/>
      <c r="I225" s="275"/>
      <c r="J225" s="171"/>
      <c r="K225" s="173">
        <v>449.82</v>
      </c>
      <c r="L225" s="171"/>
      <c r="M225" s="171"/>
      <c r="N225" s="171"/>
      <c r="O225" s="171"/>
      <c r="P225" s="171"/>
      <c r="Q225" s="171"/>
      <c r="R225" s="174"/>
      <c r="T225" s="175"/>
      <c r="U225" s="171"/>
      <c r="V225" s="171"/>
      <c r="W225" s="171"/>
      <c r="X225" s="171"/>
      <c r="Y225" s="171"/>
      <c r="Z225" s="171"/>
      <c r="AA225" s="176"/>
      <c r="AT225" s="177" t="s">
        <v>202</v>
      </c>
      <c r="AU225" s="177" t="s">
        <v>105</v>
      </c>
      <c r="AV225" s="10" t="s">
        <v>105</v>
      </c>
      <c r="AW225" s="10" t="s">
        <v>35</v>
      </c>
      <c r="AX225" s="10" t="s">
        <v>22</v>
      </c>
      <c r="AY225" s="177" t="s">
        <v>143</v>
      </c>
    </row>
    <row r="226" spans="2:65" s="1" customFormat="1" ht="22.5" customHeight="1">
      <c r="B226" s="129"/>
      <c r="C226" s="158" t="s">
        <v>436</v>
      </c>
      <c r="D226" s="158" t="s">
        <v>144</v>
      </c>
      <c r="E226" s="159" t="s">
        <v>984</v>
      </c>
      <c r="F226" s="259" t="s">
        <v>985</v>
      </c>
      <c r="G226" s="260"/>
      <c r="H226" s="260"/>
      <c r="I226" s="260"/>
      <c r="J226" s="160" t="s">
        <v>211</v>
      </c>
      <c r="K226" s="161">
        <v>406.98</v>
      </c>
      <c r="L226" s="261">
        <v>0</v>
      </c>
      <c r="M226" s="260"/>
      <c r="N226" s="262">
        <f>ROUND(L226*K226,2)</f>
        <v>0</v>
      </c>
      <c r="O226" s="260"/>
      <c r="P226" s="260"/>
      <c r="Q226" s="260"/>
      <c r="R226" s="131"/>
      <c r="T226" s="162" t="s">
        <v>3</v>
      </c>
      <c r="U226" s="42" t="s">
        <v>43</v>
      </c>
      <c r="V226" s="34"/>
      <c r="W226" s="163">
        <f>V226*K226</f>
        <v>0</v>
      </c>
      <c r="X226" s="163">
        <v>0</v>
      </c>
      <c r="Y226" s="163">
        <f>X226*K226</f>
        <v>0</v>
      </c>
      <c r="Z226" s="163">
        <v>0</v>
      </c>
      <c r="AA226" s="164">
        <f>Z226*K226</f>
        <v>0</v>
      </c>
      <c r="AR226" s="16" t="s">
        <v>148</v>
      </c>
      <c r="AT226" s="16" t="s">
        <v>144</v>
      </c>
      <c r="AU226" s="16" t="s">
        <v>105</v>
      </c>
      <c r="AY226" s="16" t="s">
        <v>143</v>
      </c>
      <c r="BE226" s="104">
        <f>IF(U226="základní",N226,0)</f>
        <v>0</v>
      </c>
      <c r="BF226" s="104">
        <f>IF(U226="snížená",N226,0)</f>
        <v>0</v>
      </c>
      <c r="BG226" s="104">
        <f>IF(U226="zákl. přenesená",N226,0)</f>
        <v>0</v>
      </c>
      <c r="BH226" s="104">
        <f>IF(U226="sníž. přenesená",N226,0)</f>
        <v>0</v>
      </c>
      <c r="BI226" s="104">
        <f>IF(U226="nulová",N226,0)</f>
        <v>0</v>
      </c>
      <c r="BJ226" s="16" t="s">
        <v>22</v>
      </c>
      <c r="BK226" s="104">
        <f>ROUND(L226*K226,2)</f>
        <v>0</v>
      </c>
      <c r="BL226" s="16" t="s">
        <v>148</v>
      </c>
      <c r="BM226" s="16" t="s">
        <v>986</v>
      </c>
    </row>
    <row r="227" spans="2:51" s="10" customFormat="1" ht="22.5" customHeight="1">
      <c r="B227" s="170"/>
      <c r="C227" s="171"/>
      <c r="D227" s="171"/>
      <c r="E227" s="172" t="s">
        <v>3</v>
      </c>
      <c r="F227" s="274" t="s">
        <v>987</v>
      </c>
      <c r="G227" s="275"/>
      <c r="H227" s="275"/>
      <c r="I227" s="275"/>
      <c r="J227" s="171"/>
      <c r="K227" s="173">
        <v>406.98</v>
      </c>
      <c r="L227" s="171"/>
      <c r="M227" s="171"/>
      <c r="N227" s="171"/>
      <c r="O227" s="171"/>
      <c r="P227" s="171"/>
      <c r="Q227" s="171"/>
      <c r="R227" s="174"/>
      <c r="T227" s="175"/>
      <c r="U227" s="171"/>
      <c r="V227" s="171"/>
      <c r="W227" s="171"/>
      <c r="X227" s="171"/>
      <c r="Y227" s="171"/>
      <c r="Z227" s="171"/>
      <c r="AA227" s="176"/>
      <c r="AT227" s="177" t="s">
        <v>202</v>
      </c>
      <c r="AU227" s="177" t="s">
        <v>105</v>
      </c>
      <c r="AV227" s="10" t="s">
        <v>105</v>
      </c>
      <c r="AW227" s="10" t="s">
        <v>35</v>
      </c>
      <c r="AX227" s="10" t="s">
        <v>22</v>
      </c>
      <c r="AY227" s="177" t="s">
        <v>143</v>
      </c>
    </row>
    <row r="228" spans="2:63" s="9" customFormat="1" ht="29.85" customHeight="1">
      <c r="B228" s="147"/>
      <c r="C228" s="148"/>
      <c r="D228" s="157" t="s">
        <v>188</v>
      </c>
      <c r="E228" s="157"/>
      <c r="F228" s="157"/>
      <c r="G228" s="157"/>
      <c r="H228" s="157"/>
      <c r="I228" s="157"/>
      <c r="J228" s="157"/>
      <c r="K228" s="157"/>
      <c r="L228" s="157"/>
      <c r="M228" s="157"/>
      <c r="N228" s="270">
        <f>BK228</f>
        <v>0</v>
      </c>
      <c r="O228" s="271"/>
      <c r="P228" s="271"/>
      <c r="Q228" s="271"/>
      <c r="R228" s="150"/>
      <c r="T228" s="151"/>
      <c r="U228" s="148"/>
      <c r="V228" s="148"/>
      <c r="W228" s="152">
        <f>SUM(W229:W269)</f>
        <v>0</v>
      </c>
      <c r="X228" s="148"/>
      <c r="Y228" s="152">
        <f>SUM(Y229:Y269)</f>
        <v>3.08053198</v>
      </c>
      <c r="Z228" s="148"/>
      <c r="AA228" s="153">
        <f>SUM(AA229:AA269)</f>
        <v>53.4652</v>
      </c>
      <c r="AR228" s="154" t="s">
        <v>22</v>
      </c>
      <c r="AT228" s="155" t="s">
        <v>77</v>
      </c>
      <c r="AU228" s="155" t="s">
        <v>22</v>
      </c>
      <c r="AY228" s="154" t="s">
        <v>143</v>
      </c>
      <c r="BK228" s="156">
        <f>SUM(BK229:BK269)</f>
        <v>0</v>
      </c>
    </row>
    <row r="229" spans="2:65" s="1" customFormat="1" ht="31.5" customHeight="1">
      <c r="B229" s="129"/>
      <c r="C229" s="158" t="s">
        <v>440</v>
      </c>
      <c r="D229" s="158" t="s">
        <v>144</v>
      </c>
      <c r="E229" s="159" t="s">
        <v>988</v>
      </c>
      <c r="F229" s="259" t="s">
        <v>989</v>
      </c>
      <c r="G229" s="260"/>
      <c r="H229" s="260"/>
      <c r="I229" s="260"/>
      <c r="J229" s="160" t="s">
        <v>163</v>
      </c>
      <c r="K229" s="161">
        <v>55</v>
      </c>
      <c r="L229" s="261">
        <v>0</v>
      </c>
      <c r="M229" s="260"/>
      <c r="N229" s="262">
        <f>ROUND(L229*K229,2)</f>
        <v>0</v>
      </c>
      <c r="O229" s="260"/>
      <c r="P229" s="260"/>
      <c r="Q229" s="260"/>
      <c r="R229" s="131"/>
      <c r="T229" s="162" t="s">
        <v>3</v>
      </c>
      <c r="U229" s="42" t="s">
        <v>43</v>
      </c>
      <c r="V229" s="34"/>
      <c r="W229" s="163">
        <f>V229*K229</f>
        <v>0</v>
      </c>
      <c r="X229" s="163">
        <v>0</v>
      </c>
      <c r="Y229" s="163">
        <f>X229*K229</f>
        <v>0</v>
      </c>
      <c r="Z229" s="163">
        <v>0</v>
      </c>
      <c r="AA229" s="164">
        <f>Z229*K229</f>
        <v>0</v>
      </c>
      <c r="AR229" s="16" t="s">
        <v>148</v>
      </c>
      <c r="AT229" s="16" t="s">
        <v>144</v>
      </c>
      <c r="AU229" s="16" t="s">
        <v>105</v>
      </c>
      <c r="AY229" s="16" t="s">
        <v>143</v>
      </c>
      <c r="BE229" s="104">
        <f>IF(U229="základní",N229,0)</f>
        <v>0</v>
      </c>
      <c r="BF229" s="104">
        <f>IF(U229="snížená",N229,0)</f>
        <v>0</v>
      </c>
      <c r="BG229" s="104">
        <f>IF(U229="zákl. přenesená",N229,0)</f>
        <v>0</v>
      </c>
      <c r="BH229" s="104">
        <f>IF(U229="sníž. přenesená",N229,0)</f>
        <v>0</v>
      </c>
      <c r="BI229" s="104">
        <f>IF(U229="nulová",N229,0)</f>
        <v>0</v>
      </c>
      <c r="BJ229" s="16" t="s">
        <v>22</v>
      </c>
      <c r="BK229" s="104">
        <f>ROUND(L229*K229,2)</f>
        <v>0</v>
      </c>
      <c r="BL229" s="16" t="s">
        <v>148</v>
      </c>
      <c r="BM229" s="16" t="s">
        <v>990</v>
      </c>
    </row>
    <row r="230" spans="2:51" s="10" customFormat="1" ht="22.5" customHeight="1">
      <c r="B230" s="170"/>
      <c r="C230" s="171"/>
      <c r="D230" s="171"/>
      <c r="E230" s="172" t="s">
        <v>3</v>
      </c>
      <c r="F230" s="274" t="s">
        <v>991</v>
      </c>
      <c r="G230" s="275"/>
      <c r="H230" s="275"/>
      <c r="I230" s="275"/>
      <c r="J230" s="171"/>
      <c r="K230" s="173">
        <v>2</v>
      </c>
      <c r="L230" s="171"/>
      <c r="M230" s="171"/>
      <c r="N230" s="171"/>
      <c r="O230" s="171"/>
      <c r="P230" s="171"/>
      <c r="Q230" s="171"/>
      <c r="R230" s="174"/>
      <c r="T230" s="175"/>
      <c r="U230" s="171"/>
      <c r="V230" s="171"/>
      <c r="W230" s="171"/>
      <c r="X230" s="171"/>
      <c r="Y230" s="171"/>
      <c r="Z230" s="171"/>
      <c r="AA230" s="176"/>
      <c r="AT230" s="177" t="s">
        <v>202</v>
      </c>
      <c r="AU230" s="177" t="s">
        <v>105</v>
      </c>
      <c r="AV230" s="10" t="s">
        <v>105</v>
      </c>
      <c r="AW230" s="10" t="s">
        <v>35</v>
      </c>
      <c r="AX230" s="10" t="s">
        <v>78</v>
      </c>
      <c r="AY230" s="177" t="s">
        <v>143</v>
      </c>
    </row>
    <row r="231" spans="2:51" s="10" customFormat="1" ht="22.5" customHeight="1">
      <c r="B231" s="170"/>
      <c r="C231" s="171"/>
      <c r="D231" s="171"/>
      <c r="E231" s="172" t="s">
        <v>3</v>
      </c>
      <c r="F231" s="278" t="s">
        <v>992</v>
      </c>
      <c r="G231" s="275"/>
      <c r="H231" s="275"/>
      <c r="I231" s="275"/>
      <c r="J231" s="171"/>
      <c r="K231" s="173">
        <v>1</v>
      </c>
      <c r="L231" s="171"/>
      <c r="M231" s="171"/>
      <c r="N231" s="171"/>
      <c r="O231" s="171"/>
      <c r="P231" s="171"/>
      <c r="Q231" s="171"/>
      <c r="R231" s="174"/>
      <c r="T231" s="175"/>
      <c r="U231" s="171"/>
      <c r="V231" s="171"/>
      <c r="W231" s="171"/>
      <c r="X231" s="171"/>
      <c r="Y231" s="171"/>
      <c r="Z231" s="171"/>
      <c r="AA231" s="176"/>
      <c r="AT231" s="177" t="s">
        <v>202</v>
      </c>
      <c r="AU231" s="177" t="s">
        <v>105</v>
      </c>
      <c r="AV231" s="10" t="s">
        <v>105</v>
      </c>
      <c r="AW231" s="10" t="s">
        <v>35</v>
      </c>
      <c r="AX231" s="10" t="s">
        <v>78</v>
      </c>
      <c r="AY231" s="177" t="s">
        <v>143</v>
      </c>
    </row>
    <row r="232" spans="2:51" s="10" customFormat="1" ht="22.5" customHeight="1">
      <c r="B232" s="170"/>
      <c r="C232" s="171"/>
      <c r="D232" s="171"/>
      <c r="E232" s="172" t="s">
        <v>3</v>
      </c>
      <c r="F232" s="278" t="s">
        <v>993</v>
      </c>
      <c r="G232" s="275"/>
      <c r="H232" s="275"/>
      <c r="I232" s="275"/>
      <c r="J232" s="171"/>
      <c r="K232" s="173">
        <v>12</v>
      </c>
      <c r="L232" s="171"/>
      <c r="M232" s="171"/>
      <c r="N232" s="171"/>
      <c r="O232" s="171"/>
      <c r="P232" s="171"/>
      <c r="Q232" s="171"/>
      <c r="R232" s="174"/>
      <c r="T232" s="175"/>
      <c r="U232" s="171"/>
      <c r="V232" s="171"/>
      <c r="W232" s="171"/>
      <c r="X232" s="171"/>
      <c r="Y232" s="171"/>
      <c r="Z232" s="171"/>
      <c r="AA232" s="176"/>
      <c r="AT232" s="177" t="s">
        <v>202</v>
      </c>
      <c r="AU232" s="177" t="s">
        <v>105</v>
      </c>
      <c r="AV232" s="10" t="s">
        <v>105</v>
      </c>
      <c r="AW232" s="10" t="s">
        <v>35</v>
      </c>
      <c r="AX232" s="10" t="s">
        <v>78</v>
      </c>
      <c r="AY232" s="177" t="s">
        <v>143</v>
      </c>
    </row>
    <row r="233" spans="2:51" s="10" customFormat="1" ht="22.5" customHeight="1">
      <c r="B233" s="170"/>
      <c r="C233" s="171"/>
      <c r="D233" s="171"/>
      <c r="E233" s="172" t="s">
        <v>3</v>
      </c>
      <c r="F233" s="278" t="s">
        <v>994</v>
      </c>
      <c r="G233" s="275"/>
      <c r="H233" s="275"/>
      <c r="I233" s="275"/>
      <c r="J233" s="171"/>
      <c r="K233" s="173">
        <v>4</v>
      </c>
      <c r="L233" s="171"/>
      <c r="M233" s="171"/>
      <c r="N233" s="171"/>
      <c r="O233" s="171"/>
      <c r="P233" s="171"/>
      <c r="Q233" s="171"/>
      <c r="R233" s="174"/>
      <c r="T233" s="175"/>
      <c r="U233" s="171"/>
      <c r="V233" s="171"/>
      <c r="W233" s="171"/>
      <c r="X233" s="171"/>
      <c r="Y233" s="171"/>
      <c r="Z233" s="171"/>
      <c r="AA233" s="176"/>
      <c r="AT233" s="177" t="s">
        <v>202</v>
      </c>
      <c r="AU233" s="177" t="s">
        <v>105</v>
      </c>
      <c r="AV233" s="10" t="s">
        <v>105</v>
      </c>
      <c r="AW233" s="10" t="s">
        <v>35</v>
      </c>
      <c r="AX233" s="10" t="s">
        <v>78</v>
      </c>
      <c r="AY233" s="177" t="s">
        <v>143</v>
      </c>
    </row>
    <row r="234" spans="2:51" s="10" customFormat="1" ht="22.5" customHeight="1">
      <c r="B234" s="170"/>
      <c r="C234" s="171"/>
      <c r="D234" s="171"/>
      <c r="E234" s="172" t="s">
        <v>3</v>
      </c>
      <c r="F234" s="278" t="s">
        <v>995</v>
      </c>
      <c r="G234" s="275"/>
      <c r="H234" s="275"/>
      <c r="I234" s="275"/>
      <c r="J234" s="171"/>
      <c r="K234" s="173">
        <v>2</v>
      </c>
      <c r="L234" s="171"/>
      <c r="M234" s="171"/>
      <c r="N234" s="171"/>
      <c r="O234" s="171"/>
      <c r="P234" s="171"/>
      <c r="Q234" s="171"/>
      <c r="R234" s="174"/>
      <c r="T234" s="175"/>
      <c r="U234" s="171"/>
      <c r="V234" s="171"/>
      <c r="W234" s="171"/>
      <c r="X234" s="171"/>
      <c r="Y234" s="171"/>
      <c r="Z234" s="171"/>
      <c r="AA234" s="176"/>
      <c r="AT234" s="177" t="s">
        <v>202</v>
      </c>
      <c r="AU234" s="177" t="s">
        <v>105</v>
      </c>
      <c r="AV234" s="10" t="s">
        <v>105</v>
      </c>
      <c r="AW234" s="10" t="s">
        <v>35</v>
      </c>
      <c r="AX234" s="10" t="s">
        <v>78</v>
      </c>
      <c r="AY234" s="177" t="s">
        <v>143</v>
      </c>
    </row>
    <row r="235" spans="2:51" s="10" customFormat="1" ht="22.5" customHeight="1">
      <c r="B235" s="170"/>
      <c r="C235" s="171"/>
      <c r="D235" s="171"/>
      <c r="E235" s="172" t="s">
        <v>3</v>
      </c>
      <c r="F235" s="278" t="s">
        <v>996</v>
      </c>
      <c r="G235" s="275"/>
      <c r="H235" s="275"/>
      <c r="I235" s="275"/>
      <c r="J235" s="171"/>
      <c r="K235" s="173">
        <v>29</v>
      </c>
      <c r="L235" s="171"/>
      <c r="M235" s="171"/>
      <c r="N235" s="171"/>
      <c r="O235" s="171"/>
      <c r="P235" s="171"/>
      <c r="Q235" s="171"/>
      <c r="R235" s="174"/>
      <c r="T235" s="175"/>
      <c r="U235" s="171"/>
      <c r="V235" s="171"/>
      <c r="W235" s="171"/>
      <c r="X235" s="171"/>
      <c r="Y235" s="171"/>
      <c r="Z235" s="171"/>
      <c r="AA235" s="176"/>
      <c r="AT235" s="177" t="s">
        <v>202</v>
      </c>
      <c r="AU235" s="177" t="s">
        <v>105</v>
      </c>
      <c r="AV235" s="10" t="s">
        <v>105</v>
      </c>
      <c r="AW235" s="10" t="s">
        <v>35</v>
      </c>
      <c r="AX235" s="10" t="s">
        <v>78</v>
      </c>
      <c r="AY235" s="177" t="s">
        <v>143</v>
      </c>
    </row>
    <row r="236" spans="2:51" s="10" customFormat="1" ht="22.5" customHeight="1">
      <c r="B236" s="170"/>
      <c r="C236" s="171"/>
      <c r="D236" s="171"/>
      <c r="E236" s="172" t="s">
        <v>3</v>
      </c>
      <c r="F236" s="278" t="s">
        <v>997</v>
      </c>
      <c r="G236" s="275"/>
      <c r="H236" s="275"/>
      <c r="I236" s="275"/>
      <c r="J236" s="171"/>
      <c r="K236" s="173">
        <v>2</v>
      </c>
      <c r="L236" s="171"/>
      <c r="M236" s="171"/>
      <c r="N236" s="171"/>
      <c r="O236" s="171"/>
      <c r="P236" s="171"/>
      <c r="Q236" s="171"/>
      <c r="R236" s="174"/>
      <c r="T236" s="175"/>
      <c r="U236" s="171"/>
      <c r="V236" s="171"/>
      <c r="W236" s="171"/>
      <c r="X236" s="171"/>
      <c r="Y236" s="171"/>
      <c r="Z236" s="171"/>
      <c r="AA236" s="176"/>
      <c r="AT236" s="177" t="s">
        <v>202</v>
      </c>
      <c r="AU236" s="177" t="s">
        <v>105</v>
      </c>
      <c r="AV236" s="10" t="s">
        <v>105</v>
      </c>
      <c r="AW236" s="10" t="s">
        <v>35</v>
      </c>
      <c r="AX236" s="10" t="s">
        <v>78</v>
      </c>
      <c r="AY236" s="177" t="s">
        <v>143</v>
      </c>
    </row>
    <row r="237" spans="2:51" s="10" customFormat="1" ht="22.5" customHeight="1">
      <c r="B237" s="170"/>
      <c r="C237" s="171"/>
      <c r="D237" s="171"/>
      <c r="E237" s="172" t="s">
        <v>3</v>
      </c>
      <c r="F237" s="278" t="s">
        <v>998</v>
      </c>
      <c r="G237" s="275"/>
      <c r="H237" s="275"/>
      <c r="I237" s="275"/>
      <c r="J237" s="171"/>
      <c r="K237" s="173">
        <v>1</v>
      </c>
      <c r="L237" s="171"/>
      <c r="M237" s="171"/>
      <c r="N237" s="171"/>
      <c r="O237" s="171"/>
      <c r="P237" s="171"/>
      <c r="Q237" s="171"/>
      <c r="R237" s="174"/>
      <c r="T237" s="175"/>
      <c r="U237" s="171"/>
      <c r="V237" s="171"/>
      <c r="W237" s="171"/>
      <c r="X237" s="171"/>
      <c r="Y237" s="171"/>
      <c r="Z237" s="171"/>
      <c r="AA237" s="176"/>
      <c r="AT237" s="177" t="s">
        <v>202</v>
      </c>
      <c r="AU237" s="177" t="s">
        <v>105</v>
      </c>
      <c r="AV237" s="10" t="s">
        <v>105</v>
      </c>
      <c r="AW237" s="10" t="s">
        <v>35</v>
      </c>
      <c r="AX237" s="10" t="s">
        <v>78</v>
      </c>
      <c r="AY237" s="177" t="s">
        <v>143</v>
      </c>
    </row>
    <row r="238" spans="2:51" s="10" customFormat="1" ht="22.5" customHeight="1">
      <c r="B238" s="170"/>
      <c r="C238" s="171"/>
      <c r="D238" s="171"/>
      <c r="E238" s="172" t="s">
        <v>3</v>
      </c>
      <c r="F238" s="278" t="s">
        <v>999</v>
      </c>
      <c r="G238" s="275"/>
      <c r="H238" s="275"/>
      <c r="I238" s="275"/>
      <c r="J238" s="171"/>
      <c r="K238" s="173">
        <v>2</v>
      </c>
      <c r="L238" s="171"/>
      <c r="M238" s="171"/>
      <c r="N238" s="171"/>
      <c r="O238" s="171"/>
      <c r="P238" s="171"/>
      <c r="Q238" s="171"/>
      <c r="R238" s="174"/>
      <c r="T238" s="175"/>
      <c r="U238" s="171"/>
      <c r="V238" s="171"/>
      <c r="W238" s="171"/>
      <c r="X238" s="171"/>
      <c r="Y238" s="171"/>
      <c r="Z238" s="171"/>
      <c r="AA238" s="176"/>
      <c r="AT238" s="177" t="s">
        <v>202</v>
      </c>
      <c r="AU238" s="177" t="s">
        <v>105</v>
      </c>
      <c r="AV238" s="10" t="s">
        <v>105</v>
      </c>
      <c r="AW238" s="10" t="s">
        <v>35</v>
      </c>
      <c r="AX238" s="10" t="s">
        <v>78</v>
      </c>
      <c r="AY238" s="177" t="s">
        <v>143</v>
      </c>
    </row>
    <row r="239" spans="2:51" s="12" customFormat="1" ht="22.5" customHeight="1">
      <c r="B239" s="186"/>
      <c r="C239" s="187"/>
      <c r="D239" s="187"/>
      <c r="E239" s="188" t="s">
        <v>3</v>
      </c>
      <c r="F239" s="279" t="s">
        <v>219</v>
      </c>
      <c r="G239" s="280"/>
      <c r="H239" s="280"/>
      <c r="I239" s="280"/>
      <c r="J239" s="187"/>
      <c r="K239" s="189">
        <v>55</v>
      </c>
      <c r="L239" s="187"/>
      <c r="M239" s="187"/>
      <c r="N239" s="187"/>
      <c r="O239" s="187"/>
      <c r="P239" s="187"/>
      <c r="Q239" s="187"/>
      <c r="R239" s="190"/>
      <c r="T239" s="191"/>
      <c r="U239" s="187"/>
      <c r="V239" s="187"/>
      <c r="W239" s="187"/>
      <c r="X239" s="187"/>
      <c r="Y239" s="187"/>
      <c r="Z239" s="187"/>
      <c r="AA239" s="192"/>
      <c r="AT239" s="193" t="s">
        <v>202</v>
      </c>
      <c r="AU239" s="193" t="s">
        <v>105</v>
      </c>
      <c r="AV239" s="12" t="s">
        <v>148</v>
      </c>
      <c r="AW239" s="12" t="s">
        <v>35</v>
      </c>
      <c r="AX239" s="12" t="s">
        <v>22</v>
      </c>
      <c r="AY239" s="193" t="s">
        <v>143</v>
      </c>
    </row>
    <row r="240" spans="2:65" s="1" customFormat="1" ht="31.5" customHeight="1">
      <c r="B240" s="129"/>
      <c r="C240" s="158" t="s">
        <v>444</v>
      </c>
      <c r="D240" s="158" t="s">
        <v>144</v>
      </c>
      <c r="E240" s="159" t="s">
        <v>1000</v>
      </c>
      <c r="F240" s="259" t="s">
        <v>1001</v>
      </c>
      <c r="G240" s="260"/>
      <c r="H240" s="260"/>
      <c r="I240" s="260"/>
      <c r="J240" s="160" t="s">
        <v>163</v>
      </c>
      <c r="K240" s="161">
        <v>12375</v>
      </c>
      <c r="L240" s="261">
        <v>0</v>
      </c>
      <c r="M240" s="260"/>
      <c r="N240" s="262">
        <f>ROUND(L240*K240,2)</f>
        <v>0</v>
      </c>
      <c r="O240" s="260"/>
      <c r="P240" s="260"/>
      <c r="Q240" s="260"/>
      <c r="R240" s="131"/>
      <c r="T240" s="162" t="s">
        <v>3</v>
      </c>
      <c r="U240" s="42" t="s">
        <v>43</v>
      </c>
      <c r="V240" s="34"/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6" t="s">
        <v>148</v>
      </c>
      <c r="AT240" s="16" t="s">
        <v>144</v>
      </c>
      <c r="AU240" s="16" t="s">
        <v>105</v>
      </c>
      <c r="AY240" s="16" t="s">
        <v>143</v>
      </c>
      <c r="BE240" s="104">
        <f>IF(U240="základní",N240,0)</f>
        <v>0</v>
      </c>
      <c r="BF240" s="104">
        <f>IF(U240="snížená",N240,0)</f>
        <v>0</v>
      </c>
      <c r="BG240" s="104">
        <f>IF(U240="zákl. přenesená",N240,0)</f>
        <v>0</v>
      </c>
      <c r="BH240" s="104">
        <f>IF(U240="sníž. přenesená",N240,0)</f>
        <v>0</v>
      </c>
      <c r="BI240" s="104">
        <f>IF(U240="nulová",N240,0)</f>
        <v>0</v>
      </c>
      <c r="BJ240" s="16" t="s">
        <v>22</v>
      </c>
      <c r="BK240" s="104">
        <f>ROUND(L240*K240,2)</f>
        <v>0</v>
      </c>
      <c r="BL240" s="16" t="s">
        <v>148</v>
      </c>
      <c r="BM240" s="16" t="s">
        <v>1002</v>
      </c>
    </row>
    <row r="241" spans="2:51" s="11" customFormat="1" ht="22.5" customHeight="1">
      <c r="B241" s="178"/>
      <c r="C241" s="179"/>
      <c r="D241" s="179"/>
      <c r="E241" s="180" t="s">
        <v>3</v>
      </c>
      <c r="F241" s="276" t="s">
        <v>1003</v>
      </c>
      <c r="G241" s="277"/>
      <c r="H241" s="277"/>
      <c r="I241" s="277"/>
      <c r="J241" s="179"/>
      <c r="K241" s="181" t="s">
        <v>3</v>
      </c>
      <c r="L241" s="179"/>
      <c r="M241" s="179"/>
      <c r="N241" s="179"/>
      <c r="O241" s="179"/>
      <c r="P241" s="179"/>
      <c r="Q241" s="179"/>
      <c r="R241" s="182"/>
      <c r="T241" s="183"/>
      <c r="U241" s="179"/>
      <c r="V241" s="179"/>
      <c r="W241" s="179"/>
      <c r="X241" s="179"/>
      <c r="Y241" s="179"/>
      <c r="Z241" s="179"/>
      <c r="AA241" s="184"/>
      <c r="AT241" s="185" t="s">
        <v>202</v>
      </c>
      <c r="AU241" s="185" t="s">
        <v>105</v>
      </c>
      <c r="AV241" s="11" t="s">
        <v>22</v>
      </c>
      <c r="AW241" s="11" t="s">
        <v>35</v>
      </c>
      <c r="AX241" s="11" t="s">
        <v>78</v>
      </c>
      <c r="AY241" s="185" t="s">
        <v>143</v>
      </c>
    </row>
    <row r="242" spans="2:51" s="10" customFormat="1" ht="22.5" customHeight="1">
      <c r="B242" s="170"/>
      <c r="C242" s="171"/>
      <c r="D242" s="171"/>
      <c r="E242" s="172" t="s">
        <v>3</v>
      </c>
      <c r="F242" s="278" t="s">
        <v>1004</v>
      </c>
      <c r="G242" s="275"/>
      <c r="H242" s="275"/>
      <c r="I242" s="275"/>
      <c r="J242" s="171"/>
      <c r="K242" s="173">
        <v>12375</v>
      </c>
      <c r="L242" s="171"/>
      <c r="M242" s="171"/>
      <c r="N242" s="171"/>
      <c r="O242" s="171"/>
      <c r="P242" s="171"/>
      <c r="Q242" s="171"/>
      <c r="R242" s="174"/>
      <c r="T242" s="175"/>
      <c r="U242" s="171"/>
      <c r="V242" s="171"/>
      <c r="W242" s="171"/>
      <c r="X242" s="171"/>
      <c r="Y242" s="171"/>
      <c r="Z242" s="171"/>
      <c r="AA242" s="176"/>
      <c r="AT242" s="177" t="s">
        <v>202</v>
      </c>
      <c r="AU242" s="177" t="s">
        <v>105</v>
      </c>
      <c r="AV242" s="10" t="s">
        <v>105</v>
      </c>
      <c r="AW242" s="10" t="s">
        <v>35</v>
      </c>
      <c r="AX242" s="10" t="s">
        <v>22</v>
      </c>
      <c r="AY242" s="177" t="s">
        <v>143</v>
      </c>
    </row>
    <row r="243" spans="2:65" s="1" customFormat="1" ht="31.5" customHeight="1">
      <c r="B243" s="129"/>
      <c r="C243" s="158" t="s">
        <v>454</v>
      </c>
      <c r="D243" s="158" t="s">
        <v>144</v>
      </c>
      <c r="E243" s="159" t="s">
        <v>1005</v>
      </c>
      <c r="F243" s="259" t="s">
        <v>1006</v>
      </c>
      <c r="G243" s="260"/>
      <c r="H243" s="260"/>
      <c r="I243" s="260"/>
      <c r="J243" s="160" t="s">
        <v>163</v>
      </c>
      <c r="K243" s="161">
        <v>8</v>
      </c>
      <c r="L243" s="261">
        <v>0</v>
      </c>
      <c r="M243" s="260"/>
      <c r="N243" s="262">
        <f>ROUND(L243*K243,2)</f>
        <v>0</v>
      </c>
      <c r="O243" s="260"/>
      <c r="P243" s="260"/>
      <c r="Q243" s="260"/>
      <c r="R243" s="131"/>
      <c r="T243" s="162" t="s">
        <v>3</v>
      </c>
      <c r="U243" s="42" t="s">
        <v>43</v>
      </c>
      <c r="V243" s="34"/>
      <c r="W243" s="163">
        <f>V243*K243</f>
        <v>0</v>
      </c>
      <c r="X243" s="163">
        <v>0.0007</v>
      </c>
      <c r="Y243" s="163">
        <f>X243*K243</f>
        <v>0.0056</v>
      </c>
      <c r="Z243" s="163">
        <v>0</v>
      </c>
      <c r="AA243" s="164">
        <f>Z243*K243</f>
        <v>0</v>
      </c>
      <c r="AR243" s="16" t="s">
        <v>148</v>
      </c>
      <c r="AT243" s="16" t="s">
        <v>144</v>
      </c>
      <c r="AU243" s="16" t="s">
        <v>105</v>
      </c>
      <c r="AY243" s="16" t="s">
        <v>143</v>
      </c>
      <c r="BE243" s="104">
        <f>IF(U243="základní",N243,0)</f>
        <v>0</v>
      </c>
      <c r="BF243" s="104">
        <f>IF(U243="snížená",N243,0)</f>
        <v>0</v>
      </c>
      <c r="BG243" s="104">
        <f>IF(U243="zákl. přenesená",N243,0)</f>
        <v>0</v>
      </c>
      <c r="BH243" s="104">
        <f>IF(U243="sníž. přenesená",N243,0)</f>
        <v>0</v>
      </c>
      <c r="BI243" s="104">
        <f>IF(U243="nulová",N243,0)</f>
        <v>0</v>
      </c>
      <c r="BJ243" s="16" t="s">
        <v>22</v>
      </c>
      <c r="BK243" s="104">
        <f>ROUND(L243*K243,2)</f>
        <v>0</v>
      </c>
      <c r="BL243" s="16" t="s">
        <v>148</v>
      </c>
      <c r="BM243" s="16" t="s">
        <v>1007</v>
      </c>
    </row>
    <row r="244" spans="2:51" s="10" customFormat="1" ht="22.5" customHeight="1">
      <c r="B244" s="170"/>
      <c r="C244" s="171"/>
      <c r="D244" s="171"/>
      <c r="E244" s="172" t="s">
        <v>3</v>
      </c>
      <c r="F244" s="274" t="s">
        <v>1008</v>
      </c>
      <c r="G244" s="275"/>
      <c r="H244" s="275"/>
      <c r="I244" s="275"/>
      <c r="J244" s="171"/>
      <c r="K244" s="173">
        <v>2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6"/>
      <c r="AT244" s="177" t="s">
        <v>202</v>
      </c>
      <c r="AU244" s="177" t="s">
        <v>105</v>
      </c>
      <c r="AV244" s="10" t="s">
        <v>105</v>
      </c>
      <c r="AW244" s="10" t="s">
        <v>35</v>
      </c>
      <c r="AX244" s="10" t="s">
        <v>78</v>
      </c>
      <c r="AY244" s="177" t="s">
        <v>143</v>
      </c>
    </row>
    <row r="245" spans="2:51" s="10" customFormat="1" ht="22.5" customHeight="1">
      <c r="B245" s="170"/>
      <c r="C245" s="171"/>
      <c r="D245" s="171"/>
      <c r="E245" s="172" t="s">
        <v>3</v>
      </c>
      <c r="F245" s="278" t="s">
        <v>1009</v>
      </c>
      <c r="G245" s="275"/>
      <c r="H245" s="275"/>
      <c r="I245" s="275"/>
      <c r="J245" s="171"/>
      <c r="K245" s="173">
        <v>2</v>
      </c>
      <c r="L245" s="171"/>
      <c r="M245" s="171"/>
      <c r="N245" s="171"/>
      <c r="O245" s="171"/>
      <c r="P245" s="171"/>
      <c r="Q245" s="171"/>
      <c r="R245" s="174"/>
      <c r="T245" s="175"/>
      <c r="U245" s="171"/>
      <c r="V245" s="171"/>
      <c r="W245" s="171"/>
      <c r="X245" s="171"/>
      <c r="Y245" s="171"/>
      <c r="Z245" s="171"/>
      <c r="AA245" s="176"/>
      <c r="AT245" s="177" t="s">
        <v>202</v>
      </c>
      <c r="AU245" s="177" t="s">
        <v>105</v>
      </c>
      <c r="AV245" s="10" t="s">
        <v>105</v>
      </c>
      <c r="AW245" s="10" t="s">
        <v>35</v>
      </c>
      <c r="AX245" s="10" t="s">
        <v>78</v>
      </c>
      <c r="AY245" s="177" t="s">
        <v>143</v>
      </c>
    </row>
    <row r="246" spans="2:51" s="10" customFormat="1" ht="22.5" customHeight="1">
      <c r="B246" s="170"/>
      <c r="C246" s="171"/>
      <c r="D246" s="171"/>
      <c r="E246" s="172" t="s">
        <v>3</v>
      </c>
      <c r="F246" s="278" t="s">
        <v>1010</v>
      </c>
      <c r="G246" s="275"/>
      <c r="H246" s="275"/>
      <c r="I246" s="275"/>
      <c r="J246" s="171"/>
      <c r="K246" s="173">
        <v>2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202</v>
      </c>
      <c r="AU246" s="177" t="s">
        <v>105</v>
      </c>
      <c r="AV246" s="10" t="s">
        <v>105</v>
      </c>
      <c r="AW246" s="10" t="s">
        <v>35</v>
      </c>
      <c r="AX246" s="10" t="s">
        <v>78</v>
      </c>
      <c r="AY246" s="177" t="s">
        <v>143</v>
      </c>
    </row>
    <row r="247" spans="2:51" s="10" customFormat="1" ht="22.5" customHeight="1">
      <c r="B247" s="170"/>
      <c r="C247" s="171"/>
      <c r="D247" s="171"/>
      <c r="E247" s="172" t="s">
        <v>3</v>
      </c>
      <c r="F247" s="278" t="s">
        <v>1011</v>
      </c>
      <c r="G247" s="275"/>
      <c r="H247" s="275"/>
      <c r="I247" s="275"/>
      <c r="J247" s="171"/>
      <c r="K247" s="173">
        <v>2</v>
      </c>
      <c r="L247" s="171"/>
      <c r="M247" s="171"/>
      <c r="N247" s="171"/>
      <c r="O247" s="171"/>
      <c r="P247" s="171"/>
      <c r="Q247" s="171"/>
      <c r="R247" s="174"/>
      <c r="T247" s="175"/>
      <c r="U247" s="171"/>
      <c r="V247" s="171"/>
      <c r="W247" s="171"/>
      <c r="X247" s="171"/>
      <c r="Y247" s="171"/>
      <c r="Z247" s="171"/>
      <c r="AA247" s="176"/>
      <c r="AT247" s="177" t="s">
        <v>202</v>
      </c>
      <c r="AU247" s="177" t="s">
        <v>105</v>
      </c>
      <c r="AV247" s="10" t="s">
        <v>105</v>
      </c>
      <c r="AW247" s="10" t="s">
        <v>35</v>
      </c>
      <c r="AX247" s="10" t="s">
        <v>78</v>
      </c>
      <c r="AY247" s="177" t="s">
        <v>143</v>
      </c>
    </row>
    <row r="248" spans="2:51" s="12" customFormat="1" ht="22.5" customHeight="1">
      <c r="B248" s="186"/>
      <c r="C248" s="187"/>
      <c r="D248" s="187"/>
      <c r="E248" s="188" t="s">
        <v>3</v>
      </c>
      <c r="F248" s="279" t="s">
        <v>219</v>
      </c>
      <c r="G248" s="280"/>
      <c r="H248" s="280"/>
      <c r="I248" s="280"/>
      <c r="J248" s="187"/>
      <c r="K248" s="189">
        <v>8</v>
      </c>
      <c r="L248" s="187"/>
      <c r="M248" s="187"/>
      <c r="N248" s="187"/>
      <c r="O248" s="187"/>
      <c r="P248" s="187"/>
      <c r="Q248" s="187"/>
      <c r="R248" s="190"/>
      <c r="T248" s="191"/>
      <c r="U248" s="187"/>
      <c r="V248" s="187"/>
      <c r="W248" s="187"/>
      <c r="X248" s="187"/>
      <c r="Y248" s="187"/>
      <c r="Z248" s="187"/>
      <c r="AA248" s="192"/>
      <c r="AT248" s="193" t="s">
        <v>202</v>
      </c>
      <c r="AU248" s="193" t="s">
        <v>105</v>
      </c>
      <c r="AV248" s="12" t="s">
        <v>148</v>
      </c>
      <c r="AW248" s="12" t="s">
        <v>35</v>
      </c>
      <c r="AX248" s="12" t="s">
        <v>22</v>
      </c>
      <c r="AY248" s="193" t="s">
        <v>143</v>
      </c>
    </row>
    <row r="249" spans="2:65" s="1" customFormat="1" ht="22.5" customHeight="1">
      <c r="B249" s="129"/>
      <c r="C249" s="194" t="s">
        <v>458</v>
      </c>
      <c r="D249" s="194" t="s">
        <v>298</v>
      </c>
      <c r="E249" s="195" t="s">
        <v>1012</v>
      </c>
      <c r="F249" s="281" t="s">
        <v>1013</v>
      </c>
      <c r="G249" s="282"/>
      <c r="H249" s="282"/>
      <c r="I249" s="282"/>
      <c r="J249" s="196" t="s">
        <v>163</v>
      </c>
      <c r="K249" s="197">
        <v>6</v>
      </c>
      <c r="L249" s="283">
        <v>0</v>
      </c>
      <c r="M249" s="282"/>
      <c r="N249" s="284">
        <f>ROUND(L249*K249,2)</f>
        <v>0</v>
      </c>
      <c r="O249" s="260"/>
      <c r="P249" s="260"/>
      <c r="Q249" s="260"/>
      <c r="R249" s="131"/>
      <c r="T249" s="162" t="s">
        <v>3</v>
      </c>
      <c r="U249" s="42" t="s">
        <v>43</v>
      </c>
      <c r="V249" s="34"/>
      <c r="W249" s="163">
        <f>V249*K249</f>
        <v>0</v>
      </c>
      <c r="X249" s="163">
        <v>0.002</v>
      </c>
      <c r="Y249" s="163">
        <f>X249*K249</f>
        <v>0.012</v>
      </c>
      <c r="Z249" s="163">
        <v>0</v>
      </c>
      <c r="AA249" s="164">
        <f>Z249*K249</f>
        <v>0</v>
      </c>
      <c r="AR249" s="16" t="s">
        <v>164</v>
      </c>
      <c r="AT249" s="16" t="s">
        <v>298</v>
      </c>
      <c r="AU249" s="16" t="s">
        <v>105</v>
      </c>
      <c r="AY249" s="16" t="s">
        <v>143</v>
      </c>
      <c r="BE249" s="104">
        <f>IF(U249="základní",N249,0)</f>
        <v>0</v>
      </c>
      <c r="BF249" s="104">
        <f>IF(U249="snížená",N249,0)</f>
        <v>0</v>
      </c>
      <c r="BG249" s="104">
        <f>IF(U249="zákl. přenesená",N249,0)</f>
        <v>0</v>
      </c>
      <c r="BH249" s="104">
        <f>IF(U249="sníž. přenesená",N249,0)</f>
        <v>0</v>
      </c>
      <c r="BI249" s="104">
        <f>IF(U249="nulová",N249,0)</f>
        <v>0</v>
      </c>
      <c r="BJ249" s="16" t="s">
        <v>22</v>
      </c>
      <c r="BK249" s="104">
        <f>ROUND(L249*K249,2)</f>
        <v>0</v>
      </c>
      <c r="BL249" s="16" t="s">
        <v>148</v>
      </c>
      <c r="BM249" s="16" t="s">
        <v>1014</v>
      </c>
    </row>
    <row r="250" spans="2:51" s="10" customFormat="1" ht="22.5" customHeight="1">
      <c r="B250" s="170"/>
      <c r="C250" s="171"/>
      <c r="D250" s="171"/>
      <c r="E250" s="172" t="s">
        <v>3</v>
      </c>
      <c r="F250" s="274" t="s">
        <v>1008</v>
      </c>
      <c r="G250" s="275"/>
      <c r="H250" s="275"/>
      <c r="I250" s="275"/>
      <c r="J250" s="171"/>
      <c r="K250" s="173">
        <v>2</v>
      </c>
      <c r="L250" s="171"/>
      <c r="M250" s="171"/>
      <c r="N250" s="171"/>
      <c r="O250" s="171"/>
      <c r="P250" s="171"/>
      <c r="Q250" s="171"/>
      <c r="R250" s="174"/>
      <c r="T250" s="175"/>
      <c r="U250" s="171"/>
      <c r="V250" s="171"/>
      <c r="W250" s="171"/>
      <c r="X250" s="171"/>
      <c r="Y250" s="171"/>
      <c r="Z250" s="171"/>
      <c r="AA250" s="176"/>
      <c r="AT250" s="177" t="s">
        <v>202</v>
      </c>
      <c r="AU250" s="177" t="s">
        <v>105</v>
      </c>
      <c r="AV250" s="10" t="s">
        <v>105</v>
      </c>
      <c r="AW250" s="10" t="s">
        <v>35</v>
      </c>
      <c r="AX250" s="10" t="s">
        <v>78</v>
      </c>
      <c r="AY250" s="177" t="s">
        <v>143</v>
      </c>
    </row>
    <row r="251" spans="2:51" s="10" customFormat="1" ht="22.5" customHeight="1">
      <c r="B251" s="170"/>
      <c r="C251" s="171"/>
      <c r="D251" s="171"/>
      <c r="E251" s="172" t="s">
        <v>3</v>
      </c>
      <c r="F251" s="278" t="s">
        <v>1009</v>
      </c>
      <c r="G251" s="275"/>
      <c r="H251" s="275"/>
      <c r="I251" s="275"/>
      <c r="J251" s="171"/>
      <c r="K251" s="173">
        <v>2</v>
      </c>
      <c r="L251" s="171"/>
      <c r="M251" s="171"/>
      <c r="N251" s="171"/>
      <c r="O251" s="171"/>
      <c r="P251" s="171"/>
      <c r="Q251" s="171"/>
      <c r="R251" s="174"/>
      <c r="T251" s="175"/>
      <c r="U251" s="171"/>
      <c r="V251" s="171"/>
      <c r="W251" s="171"/>
      <c r="X251" s="171"/>
      <c r="Y251" s="171"/>
      <c r="Z251" s="171"/>
      <c r="AA251" s="176"/>
      <c r="AT251" s="177" t="s">
        <v>202</v>
      </c>
      <c r="AU251" s="177" t="s">
        <v>105</v>
      </c>
      <c r="AV251" s="10" t="s">
        <v>105</v>
      </c>
      <c r="AW251" s="10" t="s">
        <v>35</v>
      </c>
      <c r="AX251" s="10" t="s">
        <v>78</v>
      </c>
      <c r="AY251" s="177" t="s">
        <v>143</v>
      </c>
    </row>
    <row r="252" spans="2:51" s="10" customFormat="1" ht="22.5" customHeight="1">
      <c r="B252" s="170"/>
      <c r="C252" s="171"/>
      <c r="D252" s="171"/>
      <c r="E252" s="172" t="s">
        <v>3</v>
      </c>
      <c r="F252" s="278" t="s">
        <v>1010</v>
      </c>
      <c r="G252" s="275"/>
      <c r="H252" s="275"/>
      <c r="I252" s="275"/>
      <c r="J252" s="171"/>
      <c r="K252" s="173">
        <v>2</v>
      </c>
      <c r="L252" s="171"/>
      <c r="M252" s="171"/>
      <c r="N252" s="171"/>
      <c r="O252" s="171"/>
      <c r="P252" s="171"/>
      <c r="Q252" s="171"/>
      <c r="R252" s="174"/>
      <c r="T252" s="175"/>
      <c r="U252" s="171"/>
      <c r="V252" s="171"/>
      <c r="W252" s="171"/>
      <c r="X252" s="171"/>
      <c r="Y252" s="171"/>
      <c r="Z252" s="171"/>
      <c r="AA252" s="176"/>
      <c r="AT252" s="177" t="s">
        <v>202</v>
      </c>
      <c r="AU252" s="177" t="s">
        <v>105</v>
      </c>
      <c r="AV252" s="10" t="s">
        <v>105</v>
      </c>
      <c r="AW252" s="10" t="s">
        <v>35</v>
      </c>
      <c r="AX252" s="10" t="s">
        <v>78</v>
      </c>
      <c r="AY252" s="177" t="s">
        <v>143</v>
      </c>
    </row>
    <row r="253" spans="2:51" s="12" customFormat="1" ht="22.5" customHeight="1">
      <c r="B253" s="186"/>
      <c r="C253" s="187"/>
      <c r="D253" s="187"/>
      <c r="E253" s="188" t="s">
        <v>3</v>
      </c>
      <c r="F253" s="279" t="s">
        <v>219</v>
      </c>
      <c r="G253" s="280"/>
      <c r="H253" s="280"/>
      <c r="I253" s="280"/>
      <c r="J253" s="187"/>
      <c r="K253" s="189">
        <v>6</v>
      </c>
      <c r="L253" s="187"/>
      <c r="M253" s="187"/>
      <c r="N253" s="187"/>
      <c r="O253" s="187"/>
      <c r="P253" s="187"/>
      <c r="Q253" s="187"/>
      <c r="R253" s="190"/>
      <c r="T253" s="191"/>
      <c r="U253" s="187"/>
      <c r="V253" s="187"/>
      <c r="W253" s="187"/>
      <c r="X253" s="187"/>
      <c r="Y253" s="187"/>
      <c r="Z253" s="187"/>
      <c r="AA253" s="192"/>
      <c r="AT253" s="193" t="s">
        <v>202</v>
      </c>
      <c r="AU253" s="193" t="s">
        <v>105</v>
      </c>
      <c r="AV253" s="12" t="s">
        <v>148</v>
      </c>
      <c r="AW253" s="12" t="s">
        <v>35</v>
      </c>
      <c r="AX253" s="12" t="s">
        <v>22</v>
      </c>
      <c r="AY253" s="193" t="s">
        <v>143</v>
      </c>
    </row>
    <row r="254" spans="2:65" s="1" customFormat="1" ht="22.5" customHeight="1">
      <c r="B254" s="129"/>
      <c r="C254" s="194" t="s">
        <v>462</v>
      </c>
      <c r="D254" s="194" t="s">
        <v>298</v>
      </c>
      <c r="E254" s="195" t="s">
        <v>1015</v>
      </c>
      <c r="F254" s="281" t="s">
        <v>1016</v>
      </c>
      <c r="G254" s="282"/>
      <c r="H254" s="282"/>
      <c r="I254" s="282"/>
      <c r="J254" s="196" t="s">
        <v>163</v>
      </c>
      <c r="K254" s="197">
        <v>2</v>
      </c>
      <c r="L254" s="283">
        <v>0</v>
      </c>
      <c r="M254" s="282"/>
      <c r="N254" s="284">
        <f>ROUND(L254*K254,2)</f>
        <v>0</v>
      </c>
      <c r="O254" s="260"/>
      <c r="P254" s="260"/>
      <c r="Q254" s="260"/>
      <c r="R254" s="131"/>
      <c r="T254" s="162" t="s">
        <v>3</v>
      </c>
      <c r="U254" s="42" t="s">
        <v>43</v>
      </c>
      <c r="V254" s="34"/>
      <c r="W254" s="163">
        <f>V254*K254</f>
        <v>0</v>
      </c>
      <c r="X254" s="163">
        <v>0.003</v>
      </c>
      <c r="Y254" s="163">
        <f>X254*K254</f>
        <v>0.006</v>
      </c>
      <c r="Z254" s="163">
        <v>0</v>
      </c>
      <c r="AA254" s="164">
        <f>Z254*K254</f>
        <v>0</v>
      </c>
      <c r="AR254" s="16" t="s">
        <v>164</v>
      </c>
      <c r="AT254" s="16" t="s">
        <v>298</v>
      </c>
      <c r="AU254" s="16" t="s">
        <v>105</v>
      </c>
      <c r="AY254" s="16" t="s">
        <v>143</v>
      </c>
      <c r="BE254" s="104">
        <f>IF(U254="základní",N254,0)</f>
        <v>0</v>
      </c>
      <c r="BF254" s="104">
        <f>IF(U254="snížená",N254,0)</f>
        <v>0</v>
      </c>
      <c r="BG254" s="104">
        <f>IF(U254="zákl. přenesená",N254,0)</f>
        <v>0</v>
      </c>
      <c r="BH254" s="104">
        <f>IF(U254="sníž. přenesená",N254,0)</f>
        <v>0</v>
      </c>
      <c r="BI254" s="104">
        <f>IF(U254="nulová",N254,0)</f>
        <v>0</v>
      </c>
      <c r="BJ254" s="16" t="s">
        <v>22</v>
      </c>
      <c r="BK254" s="104">
        <f>ROUND(L254*K254,2)</f>
        <v>0</v>
      </c>
      <c r="BL254" s="16" t="s">
        <v>148</v>
      </c>
      <c r="BM254" s="16" t="s">
        <v>1017</v>
      </c>
    </row>
    <row r="255" spans="2:51" s="10" customFormat="1" ht="22.5" customHeight="1">
      <c r="B255" s="170"/>
      <c r="C255" s="171"/>
      <c r="D255" s="171"/>
      <c r="E255" s="172" t="s">
        <v>3</v>
      </c>
      <c r="F255" s="274" t="s">
        <v>1018</v>
      </c>
      <c r="G255" s="275"/>
      <c r="H255" s="275"/>
      <c r="I255" s="275"/>
      <c r="J255" s="171"/>
      <c r="K255" s="173">
        <v>2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6"/>
      <c r="AT255" s="177" t="s">
        <v>202</v>
      </c>
      <c r="AU255" s="177" t="s">
        <v>105</v>
      </c>
      <c r="AV255" s="10" t="s">
        <v>105</v>
      </c>
      <c r="AW255" s="10" t="s">
        <v>35</v>
      </c>
      <c r="AX255" s="10" t="s">
        <v>22</v>
      </c>
      <c r="AY255" s="177" t="s">
        <v>143</v>
      </c>
    </row>
    <row r="256" spans="2:65" s="1" customFormat="1" ht="31.5" customHeight="1">
      <c r="B256" s="129"/>
      <c r="C256" s="158" t="s">
        <v>466</v>
      </c>
      <c r="D256" s="158" t="s">
        <v>144</v>
      </c>
      <c r="E256" s="159" t="s">
        <v>1019</v>
      </c>
      <c r="F256" s="259" t="s">
        <v>1020</v>
      </c>
      <c r="G256" s="260"/>
      <c r="H256" s="260"/>
      <c r="I256" s="260"/>
      <c r="J256" s="160" t="s">
        <v>163</v>
      </c>
      <c r="K256" s="161">
        <v>2</v>
      </c>
      <c r="L256" s="261">
        <v>0</v>
      </c>
      <c r="M256" s="260"/>
      <c r="N256" s="262">
        <f aca="true" t="shared" si="5" ref="N256:N261">ROUND(L256*K256,2)</f>
        <v>0</v>
      </c>
      <c r="O256" s="260"/>
      <c r="P256" s="260"/>
      <c r="Q256" s="260"/>
      <c r="R256" s="131"/>
      <c r="T256" s="162" t="s">
        <v>3</v>
      </c>
      <c r="U256" s="42" t="s">
        <v>43</v>
      </c>
      <c r="V256" s="34"/>
      <c r="W256" s="163">
        <f aca="true" t="shared" si="6" ref="W256:W261">V256*K256</f>
        <v>0</v>
      </c>
      <c r="X256" s="163">
        <v>0.10941</v>
      </c>
      <c r="Y256" s="163">
        <f aca="true" t="shared" si="7" ref="Y256:Y261">X256*K256</f>
        <v>0.21882</v>
      </c>
      <c r="Z256" s="163">
        <v>0</v>
      </c>
      <c r="AA256" s="164">
        <f aca="true" t="shared" si="8" ref="AA256:AA261">Z256*K256</f>
        <v>0</v>
      </c>
      <c r="AR256" s="16" t="s">
        <v>148</v>
      </c>
      <c r="AT256" s="16" t="s">
        <v>144</v>
      </c>
      <c r="AU256" s="16" t="s">
        <v>105</v>
      </c>
      <c r="AY256" s="16" t="s">
        <v>143</v>
      </c>
      <c r="BE256" s="104">
        <f aca="true" t="shared" si="9" ref="BE256:BE261">IF(U256="základní",N256,0)</f>
        <v>0</v>
      </c>
      <c r="BF256" s="104">
        <f aca="true" t="shared" si="10" ref="BF256:BF261">IF(U256="snížená",N256,0)</f>
        <v>0</v>
      </c>
      <c r="BG256" s="104">
        <f aca="true" t="shared" si="11" ref="BG256:BG261">IF(U256="zákl. přenesená",N256,0)</f>
        <v>0</v>
      </c>
      <c r="BH256" s="104">
        <f aca="true" t="shared" si="12" ref="BH256:BH261">IF(U256="sníž. přenesená",N256,0)</f>
        <v>0</v>
      </c>
      <c r="BI256" s="104">
        <f aca="true" t="shared" si="13" ref="BI256:BI261">IF(U256="nulová",N256,0)</f>
        <v>0</v>
      </c>
      <c r="BJ256" s="16" t="s">
        <v>22</v>
      </c>
      <c r="BK256" s="104">
        <f aca="true" t="shared" si="14" ref="BK256:BK261">ROUND(L256*K256,2)</f>
        <v>0</v>
      </c>
      <c r="BL256" s="16" t="s">
        <v>148</v>
      </c>
      <c r="BM256" s="16" t="s">
        <v>1021</v>
      </c>
    </row>
    <row r="257" spans="2:65" s="1" customFormat="1" ht="22.5" customHeight="1">
      <c r="B257" s="129"/>
      <c r="C257" s="194" t="s">
        <v>470</v>
      </c>
      <c r="D257" s="194" t="s">
        <v>298</v>
      </c>
      <c r="E257" s="195" t="s">
        <v>1022</v>
      </c>
      <c r="F257" s="281" t="s">
        <v>1023</v>
      </c>
      <c r="G257" s="282"/>
      <c r="H257" s="282"/>
      <c r="I257" s="282"/>
      <c r="J257" s="196" t="s">
        <v>163</v>
      </c>
      <c r="K257" s="197">
        <v>2</v>
      </c>
      <c r="L257" s="283">
        <v>0</v>
      </c>
      <c r="M257" s="282"/>
      <c r="N257" s="284">
        <f t="shared" si="5"/>
        <v>0</v>
      </c>
      <c r="O257" s="260"/>
      <c r="P257" s="260"/>
      <c r="Q257" s="260"/>
      <c r="R257" s="131"/>
      <c r="T257" s="162" t="s">
        <v>3</v>
      </c>
      <c r="U257" s="42" t="s">
        <v>43</v>
      </c>
      <c r="V257" s="34"/>
      <c r="W257" s="163">
        <f t="shared" si="6"/>
        <v>0</v>
      </c>
      <c r="X257" s="163">
        <v>0.0065</v>
      </c>
      <c r="Y257" s="163">
        <f t="shared" si="7"/>
        <v>0.013</v>
      </c>
      <c r="Z257" s="163">
        <v>0</v>
      </c>
      <c r="AA257" s="164">
        <f t="shared" si="8"/>
        <v>0</v>
      </c>
      <c r="AR257" s="16" t="s">
        <v>164</v>
      </c>
      <c r="AT257" s="16" t="s">
        <v>298</v>
      </c>
      <c r="AU257" s="16" t="s">
        <v>105</v>
      </c>
      <c r="AY257" s="16" t="s">
        <v>143</v>
      </c>
      <c r="BE257" s="104">
        <f t="shared" si="9"/>
        <v>0</v>
      </c>
      <c r="BF257" s="104">
        <f t="shared" si="10"/>
        <v>0</v>
      </c>
      <c r="BG257" s="104">
        <f t="shared" si="11"/>
        <v>0</v>
      </c>
      <c r="BH257" s="104">
        <f t="shared" si="12"/>
        <v>0</v>
      </c>
      <c r="BI257" s="104">
        <f t="shared" si="13"/>
        <v>0</v>
      </c>
      <c r="BJ257" s="16" t="s">
        <v>22</v>
      </c>
      <c r="BK257" s="104">
        <f t="shared" si="14"/>
        <v>0</v>
      </c>
      <c r="BL257" s="16" t="s">
        <v>148</v>
      </c>
      <c r="BM257" s="16" t="s">
        <v>1024</v>
      </c>
    </row>
    <row r="258" spans="2:65" s="1" customFormat="1" ht="22.5" customHeight="1">
      <c r="B258" s="129"/>
      <c r="C258" s="194" t="s">
        <v>475</v>
      </c>
      <c r="D258" s="194" t="s">
        <v>298</v>
      </c>
      <c r="E258" s="195" t="s">
        <v>1025</v>
      </c>
      <c r="F258" s="281" t="s">
        <v>1026</v>
      </c>
      <c r="G258" s="282"/>
      <c r="H258" s="282"/>
      <c r="I258" s="282"/>
      <c r="J258" s="196" t="s">
        <v>163</v>
      </c>
      <c r="K258" s="197">
        <v>2</v>
      </c>
      <c r="L258" s="283">
        <v>0</v>
      </c>
      <c r="M258" s="282"/>
      <c r="N258" s="284">
        <f t="shared" si="5"/>
        <v>0</v>
      </c>
      <c r="O258" s="260"/>
      <c r="P258" s="260"/>
      <c r="Q258" s="260"/>
      <c r="R258" s="131"/>
      <c r="T258" s="162" t="s">
        <v>3</v>
      </c>
      <c r="U258" s="42" t="s">
        <v>43</v>
      </c>
      <c r="V258" s="34"/>
      <c r="W258" s="163">
        <f t="shared" si="6"/>
        <v>0</v>
      </c>
      <c r="X258" s="163">
        <v>0.0033</v>
      </c>
      <c r="Y258" s="163">
        <f t="shared" si="7"/>
        <v>0.0066</v>
      </c>
      <c r="Z258" s="163">
        <v>0</v>
      </c>
      <c r="AA258" s="164">
        <f t="shared" si="8"/>
        <v>0</v>
      </c>
      <c r="AR258" s="16" t="s">
        <v>164</v>
      </c>
      <c r="AT258" s="16" t="s">
        <v>298</v>
      </c>
      <c r="AU258" s="16" t="s">
        <v>105</v>
      </c>
      <c r="AY258" s="16" t="s">
        <v>143</v>
      </c>
      <c r="BE258" s="104">
        <f t="shared" si="9"/>
        <v>0</v>
      </c>
      <c r="BF258" s="104">
        <f t="shared" si="10"/>
        <v>0</v>
      </c>
      <c r="BG258" s="104">
        <f t="shared" si="11"/>
        <v>0</v>
      </c>
      <c r="BH258" s="104">
        <f t="shared" si="12"/>
        <v>0</v>
      </c>
      <c r="BI258" s="104">
        <f t="shared" si="13"/>
        <v>0</v>
      </c>
      <c r="BJ258" s="16" t="s">
        <v>22</v>
      </c>
      <c r="BK258" s="104">
        <f t="shared" si="14"/>
        <v>0</v>
      </c>
      <c r="BL258" s="16" t="s">
        <v>148</v>
      </c>
      <c r="BM258" s="16" t="s">
        <v>1027</v>
      </c>
    </row>
    <row r="259" spans="2:65" s="1" customFormat="1" ht="22.5" customHeight="1">
      <c r="B259" s="129"/>
      <c r="C259" s="194" t="s">
        <v>479</v>
      </c>
      <c r="D259" s="194" t="s">
        <v>298</v>
      </c>
      <c r="E259" s="195" t="s">
        <v>1028</v>
      </c>
      <c r="F259" s="281" t="s">
        <v>1029</v>
      </c>
      <c r="G259" s="282"/>
      <c r="H259" s="282"/>
      <c r="I259" s="282"/>
      <c r="J259" s="196" t="s">
        <v>163</v>
      </c>
      <c r="K259" s="197">
        <v>2</v>
      </c>
      <c r="L259" s="283">
        <v>0</v>
      </c>
      <c r="M259" s="282"/>
      <c r="N259" s="284">
        <f t="shared" si="5"/>
        <v>0</v>
      </c>
      <c r="O259" s="260"/>
      <c r="P259" s="260"/>
      <c r="Q259" s="260"/>
      <c r="R259" s="131"/>
      <c r="T259" s="162" t="s">
        <v>3</v>
      </c>
      <c r="U259" s="42" t="s">
        <v>43</v>
      </c>
      <c r="V259" s="34"/>
      <c r="W259" s="163">
        <f t="shared" si="6"/>
        <v>0</v>
      </c>
      <c r="X259" s="163">
        <v>0.00015</v>
      </c>
      <c r="Y259" s="163">
        <f t="shared" si="7"/>
        <v>0.0003</v>
      </c>
      <c r="Z259" s="163">
        <v>0</v>
      </c>
      <c r="AA259" s="164">
        <f t="shared" si="8"/>
        <v>0</v>
      </c>
      <c r="AR259" s="16" t="s">
        <v>164</v>
      </c>
      <c r="AT259" s="16" t="s">
        <v>298</v>
      </c>
      <c r="AU259" s="16" t="s">
        <v>105</v>
      </c>
      <c r="AY259" s="16" t="s">
        <v>143</v>
      </c>
      <c r="BE259" s="104">
        <f t="shared" si="9"/>
        <v>0</v>
      </c>
      <c r="BF259" s="104">
        <f t="shared" si="10"/>
        <v>0</v>
      </c>
      <c r="BG259" s="104">
        <f t="shared" si="11"/>
        <v>0</v>
      </c>
      <c r="BH259" s="104">
        <f t="shared" si="12"/>
        <v>0</v>
      </c>
      <c r="BI259" s="104">
        <f t="shared" si="13"/>
        <v>0</v>
      </c>
      <c r="BJ259" s="16" t="s">
        <v>22</v>
      </c>
      <c r="BK259" s="104">
        <f t="shared" si="14"/>
        <v>0</v>
      </c>
      <c r="BL259" s="16" t="s">
        <v>148</v>
      </c>
      <c r="BM259" s="16" t="s">
        <v>1030</v>
      </c>
    </row>
    <row r="260" spans="2:65" s="1" customFormat="1" ht="22.5" customHeight="1">
      <c r="B260" s="129"/>
      <c r="C260" s="194" t="s">
        <v>483</v>
      </c>
      <c r="D260" s="194" t="s">
        <v>298</v>
      </c>
      <c r="E260" s="195" t="s">
        <v>1031</v>
      </c>
      <c r="F260" s="281" t="s">
        <v>1032</v>
      </c>
      <c r="G260" s="282"/>
      <c r="H260" s="282"/>
      <c r="I260" s="282"/>
      <c r="J260" s="196" t="s">
        <v>1033</v>
      </c>
      <c r="K260" s="197">
        <v>2</v>
      </c>
      <c r="L260" s="283">
        <v>0</v>
      </c>
      <c r="M260" s="282"/>
      <c r="N260" s="284">
        <f t="shared" si="5"/>
        <v>0</v>
      </c>
      <c r="O260" s="260"/>
      <c r="P260" s="260"/>
      <c r="Q260" s="260"/>
      <c r="R260" s="131"/>
      <c r="T260" s="162" t="s">
        <v>3</v>
      </c>
      <c r="U260" s="42" t="s">
        <v>43</v>
      </c>
      <c r="V260" s="34"/>
      <c r="W260" s="163">
        <f t="shared" si="6"/>
        <v>0</v>
      </c>
      <c r="X260" s="163">
        <v>0.0005</v>
      </c>
      <c r="Y260" s="163">
        <f t="shared" si="7"/>
        <v>0.001</v>
      </c>
      <c r="Z260" s="163">
        <v>0</v>
      </c>
      <c r="AA260" s="164">
        <f t="shared" si="8"/>
        <v>0</v>
      </c>
      <c r="AR260" s="16" t="s">
        <v>164</v>
      </c>
      <c r="AT260" s="16" t="s">
        <v>298</v>
      </c>
      <c r="AU260" s="16" t="s">
        <v>105</v>
      </c>
      <c r="AY260" s="16" t="s">
        <v>143</v>
      </c>
      <c r="BE260" s="104">
        <f t="shared" si="9"/>
        <v>0</v>
      </c>
      <c r="BF260" s="104">
        <f t="shared" si="10"/>
        <v>0</v>
      </c>
      <c r="BG260" s="104">
        <f t="shared" si="11"/>
        <v>0</v>
      </c>
      <c r="BH260" s="104">
        <f t="shared" si="12"/>
        <v>0</v>
      </c>
      <c r="BI260" s="104">
        <f t="shared" si="13"/>
        <v>0</v>
      </c>
      <c r="BJ260" s="16" t="s">
        <v>22</v>
      </c>
      <c r="BK260" s="104">
        <f t="shared" si="14"/>
        <v>0</v>
      </c>
      <c r="BL260" s="16" t="s">
        <v>148</v>
      </c>
      <c r="BM260" s="16" t="s">
        <v>1034</v>
      </c>
    </row>
    <row r="261" spans="2:65" s="1" customFormat="1" ht="22.5" customHeight="1">
      <c r="B261" s="129"/>
      <c r="C261" s="158" t="s">
        <v>487</v>
      </c>
      <c r="D261" s="158" t="s">
        <v>144</v>
      </c>
      <c r="E261" s="159" t="s">
        <v>1035</v>
      </c>
      <c r="F261" s="259" t="s">
        <v>1036</v>
      </c>
      <c r="G261" s="260"/>
      <c r="H261" s="260"/>
      <c r="I261" s="260"/>
      <c r="J261" s="160" t="s">
        <v>263</v>
      </c>
      <c r="K261" s="161">
        <v>13.6</v>
      </c>
      <c r="L261" s="261">
        <v>0</v>
      </c>
      <c r="M261" s="260"/>
      <c r="N261" s="262">
        <f t="shared" si="5"/>
        <v>0</v>
      </c>
      <c r="O261" s="260"/>
      <c r="P261" s="260"/>
      <c r="Q261" s="260"/>
      <c r="R261" s="131"/>
      <c r="T261" s="162" t="s">
        <v>3</v>
      </c>
      <c r="U261" s="42" t="s">
        <v>43</v>
      </c>
      <c r="V261" s="34"/>
      <c r="W261" s="163">
        <f t="shared" si="6"/>
        <v>0</v>
      </c>
      <c r="X261" s="163">
        <v>0.12</v>
      </c>
      <c r="Y261" s="163">
        <f t="shared" si="7"/>
        <v>1.632</v>
      </c>
      <c r="Z261" s="163">
        <v>2.2</v>
      </c>
      <c r="AA261" s="164">
        <f t="shared" si="8"/>
        <v>29.92</v>
      </c>
      <c r="AR261" s="16" t="s">
        <v>148</v>
      </c>
      <c r="AT261" s="16" t="s">
        <v>144</v>
      </c>
      <c r="AU261" s="16" t="s">
        <v>105</v>
      </c>
      <c r="AY261" s="16" t="s">
        <v>143</v>
      </c>
      <c r="BE261" s="104">
        <f t="shared" si="9"/>
        <v>0</v>
      </c>
      <c r="BF261" s="104">
        <f t="shared" si="10"/>
        <v>0</v>
      </c>
      <c r="BG261" s="104">
        <f t="shared" si="11"/>
        <v>0</v>
      </c>
      <c r="BH261" s="104">
        <f t="shared" si="12"/>
        <v>0</v>
      </c>
      <c r="BI261" s="104">
        <f t="shared" si="13"/>
        <v>0</v>
      </c>
      <c r="BJ261" s="16" t="s">
        <v>22</v>
      </c>
      <c r="BK261" s="104">
        <f t="shared" si="14"/>
        <v>0</v>
      </c>
      <c r="BL261" s="16" t="s">
        <v>148</v>
      </c>
      <c r="BM261" s="16" t="s">
        <v>1037</v>
      </c>
    </row>
    <row r="262" spans="2:51" s="10" customFormat="1" ht="22.5" customHeight="1">
      <c r="B262" s="170"/>
      <c r="C262" s="171"/>
      <c r="D262" s="171"/>
      <c r="E262" s="172" t="s">
        <v>3</v>
      </c>
      <c r="F262" s="274" t="s">
        <v>1038</v>
      </c>
      <c r="G262" s="275"/>
      <c r="H262" s="275"/>
      <c r="I262" s="275"/>
      <c r="J262" s="171"/>
      <c r="K262" s="173">
        <v>9.6</v>
      </c>
      <c r="L262" s="171"/>
      <c r="M262" s="171"/>
      <c r="N262" s="171"/>
      <c r="O262" s="171"/>
      <c r="P262" s="171"/>
      <c r="Q262" s="171"/>
      <c r="R262" s="174"/>
      <c r="T262" s="175"/>
      <c r="U262" s="171"/>
      <c r="V262" s="171"/>
      <c r="W262" s="171"/>
      <c r="X262" s="171"/>
      <c r="Y262" s="171"/>
      <c r="Z262" s="171"/>
      <c r="AA262" s="176"/>
      <c r="AT262" s="177" t="s">
        <v>202</v>
      </c>
      <c r="AU262" s="177" t="s">
        <v>105</v>
      </c>
      <c r="AV262" s="10" t="s">
        <v>105</v>
      </c>
      <c r="AW262" s="10" t="s">
        <v>35</v>
      </c>
      <c r="AX262" s="10" t="s">
        <v>78</v>
      </c>
      <c r="AY262" s="177" t="s">
        <v>143</v>
      </c>
    </row>
    <row r="263" spans="2:51" s="10" customFormat="1" ht="22.5" customHeight="1">
      <c r="B263" s="170"/>
      <c r="C263" s="171"/>
      <c r="D263" s="171"/>
      <c r="E263" s="172" t="s">
        <v>3</v>
      </c>
      <c r="F263" s="278" t="s">
        <v>1039</v>
      </c>
      <c r="G263" s="275"/>
      <c r="H263" s="275"/>
      <c r="I263" s="275"/>
      <c r="J263" s="171"/>
      <c r="K263" s="173">
        <v>1.6</v>
      </c>
      <c r="L263" s="171"/>
      <c r="M263" s="171"/>
      <c r="N263" s="171"/>
      <c r="O263" s="171"/>
      <c r="P263" s="171"/>
      <c r="Q263" s="171"/>
      <c r="R263" s="174"/>
      <c r="T263" s="175"/>
      <c r="U263" s="171"/>
      <c r="V263" s="171"/>
      <c r="W263" s="171"/>
      <c r="X263" s="171"/>
      <c r="Y263" s="171"/>
      <c r="Z263" s="171"/>
      <c r="AA263" s="176"/>
      <c r="AT263" s="177" t="s">
        <v>202</v>
      </c>
      <c r="AU263" s="177" t="s">
        <v>105</v>
      </c>
      <c r="AV263" s="10" t="s">
        <v>105</v>
      </c>
      <c r="AW263" s="10" t="s">
        <v>35</v>
      </c>
      <c r="AX263" s="10" t="s">
        <v>78</v>
      </c>
      <c r="AY263" s="177" t="s">
        <v>143</v>
      </c>
    </row>
    <row r="264" spans="2:51" s="10" customFormat="1" ht="22.5" customHeight="1">
      <c r="B264" s="170"/>
      <c r="C264" s="171"/>
      <c r="D264" s="171"/>
      <c r="E264" s="172" t="s">
        <v>3</v>
      </c>
      <c r="F264" s="278" t="s">
        <v>1040</v>
      </c>
      <c r="G264" s="275"/>
      <c r="H264" s="275"/>
      <c r="I264" s="275"/>
      <c r="J264" s="171"/>
      <c r="K264" s="173">
        <v>2.4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202</v>
      </c>
      <c r="AU264" s="177" t="s">
        <v>105</v>
      </c>
      <c r="AV264" s="10" t="s">
        <v>105</v>
      </c>
      <c r="AW264" s="10" t="s">
        <v>35</v>
      </c>
      <c r="AX264" s="10" t="s">
        <v>78</v>
      </c>
      <c r="AY264" s="177" t="s">
        <v>143</v>
      </c>
    </row>
    <row r="265" spans="2:51" s="12" customFormat="1" ht="22.5" customHeight="1">
      <c r="B265" s="186"/>
      <c r="C265" s="187"/>
      <c r="D265" s="187"/>
      <c r="E265" s="188" t="s">
        <v>3</v>
      </c>
      <c r="F265" s="279" t="s">
        <v>219</v>
      </c>
      <c r="G265" s="280"/>
      <c r="H265" s="280"/>
      <c r="I265" s="280"/>
      <c r="J265" s="187"/>
      <c r="K265" s="189">
        <v>13.6</v>
      </c>
      <c r="L265" s="187"/>
      <c r="M265" s="187"/>
      <c r="N265" s="187"/>
      <c r="O265" s="187"/>
      <c r="P265" s="187"/>
      <c r="Q265" s="187"/>
      <c r="R265" s="190"/>
      <c r="T265" s="191"/>
      <c r="U265" s="187"/>
      <c r="V265" s="187"/>
      <c r="W265" s="187"/>
      <c r="X265" s="187"/>
      <c r="Y265" s="187"/>
      <c r="Z265" s="187"/>
      <c r="AA265" s="192"/>
      <c r="AT265" s="193" t="s">
        <v>202</v>
      </c>
      <c r="AU265" s="193" t="s">
        <v>105</v>
      </c>
      <c r="AV265" s="12" t="s">
        <v>148</v>
      </c>
      <c r="AW265" s="12" t="s">
        <v>35</v>
      </c>
      <c r="AX265" s="12" t="s">
        <v>22</v>
      </c>
      <c r="AY265" s="193" t="s">
        <v>143</v>
      </c>
    </row>
    <row r="266" spans="2:65" s="1" customFormat="1" ht="22.5" customHeight="1">
      <c r="B266" s="129"/>
      <c r="C266" s="158" t="s">
        <v>491</v>
      </c>
      <c r="D266" s="158" t="s">
        <v>144</v>
      </c>
      <c r="E266" s="159" t="s">
        <v>1041</v>
      </c>
      <c r="F266" s="259" t="s">
        <v>1042</v>
      </c>
      <c r="G266" s="260"/>
      <c r="H266" s="260"/>
      <c r="I266" s="260"/>
      <c r="J266" s="160" t="s">
        <v>263</v>
      </c>
      <c r="K266" s="161">
        <v>9.738</v>
      </c>
      <c r="L266" s="261">
        <v>0</v>
      </c>
      <c r="M266" s="260"/>
      <c r="N266" s="262">
        <f>ROUND(L266*K266,2)</f>
        <v>0</v>
      </c>
      <c r="O266" s="260"/>
      <c r="P266" s="260"/>
      <c r="Q266" s="260"/>
      <c r="R266" s="131"/>
      <c r="T266" s="162" t="s">
        <v>3</v>
      </c>
      <c r="U266" s="42" t="s">
        <v>43</v>
      </c>
      <c r="V266" s="34"/>
      <c r="W266" s="163">
        <f>V266*K266</f>
        <v>0</v>
      </c>
      <c r="X266" s="163">
        <v>0.12171</v>
      </c>
      <c r="Y266" s="163">
        <f>X266*K266</f>
        <v>1.1852119799999998</v>
      </c>
      <c r="Z266" s="163">
        <v>2.4</v>
      </c>
      <c r="AA266" s="164">
        <f>Z266*K266</f>
        <v>23.371199999999998</v>
      </c>
      <c r="AR266" s="16" t="s">
        <v>148</v>
      </c>
      <c r="AT266" s="16" t="s">
        <v>144</v>
      </c>
      <c r="AU266" s="16" t="s">
        <v>105</v>
      </c>
      <c r="AY266" s="16" t="s">
        <v>143</v>
      </c>
      <c r="BE266" s="104">
        <f>IF(U266="základní",N266,0)</f>
        <v>0</v>
      </c>
      <c r="BF266" s="104">
        <f>IF(U266="snížená",N266,0)</f>
        <v>0</v>
      </c>
      <c r="BG266" s="104">
        <f>IF(U266="zákl. přenesená",N266,0)</f>
        <v>0</v>
      </c>
      <c r="BH266" s="104">
        <f>IF(U266="sníž. přenesená",N266,0)</f>
        <v>0</v>
      </c>
      <c r="BI266" s="104">
        <f>IF(U266="nulová",N266,0)</f>
        <v>0</v>
      </c>
      <c r="BJ266" s="16" t="s">
        <v>22</v>
      </c>
      <c r="BK266" s="104">
        <f>ROUND(L266*K266,2)</f>
        <v>0</v>
      </c>
      <c r="BL266" s="16" t="s">
        <v>148</v>
      </c>
      <c r="BM266" s="16" t="s">
        <v>1043</v>
      </c>
    </row>
    <row r="267" spans="2:51" s="10" customFormat="1" ht="22.5" customHeight="1">
      <c r="B267" s="170"/>
      <c r="C267" s="171"/>
      <c r="D267" s="171"/>
      <c r="E267" s="172" t="s">
        <v>3</v>
      </c>
      <c r="F267" s="274" t="s">
        <v>1044</v>
      </c>
      <c r="G267" s="275"/>
      <c r="H267" s="275"/>
      <c r="I267" s="275"/>
      <c r="J267" s="171"/>
      <c r="K267" s="173">
        <v>9.738</v>
      </c>
      <c r="L267" s="171"/>
      <c r="M267" s="171"/>
      <c r="N267" s="171"/>
      <c r="O267" s="171"/>
      <c r="P267" s="171"/>
      <c r="Q267" s="171"/>
      <c r="R267" s="174"/>
      <c r="T267" s="175"/>
      <c r="U267" s="171"/>
      <c r="V267" s="171"/>
      <c r="W267" s="171"/>
      <c r="X267" s="171"/>
      <c r="Y267" s="171"/>
      <c r="Z267" s="171"/>
      <c r="AA267" s="176"/>
      <c r="AT267" s="177" t="s">
        <v>202</v>
      </c>
      <c r="AU267" s="177" t="s">
        <v>105</v>
      </c>
      <c r="AV267" s="10" t="s">
        <v>105</v>
      </c>
      <c r="AW267" s="10" t="s">
        <v>35</v>
      </c>
      <c r="AX267" s="10" t="s">
        <v>22</v>
      </c>
      <c r="AY267" s="177" t="s">
        <v>143</v>
      </c>
    </row>
    <row r="268" spans="2:65" s="1" customFormat="1" ht="31.5" customHeight="1">
      <c r="B268" s="129"/>
      <c r="C268" s="158" t="s">
        <v>495</v>
      </c>
      <c r="D268" s="158" t="s">
        <v>144</v>
      </c>
      <c r="E268" s="159" t="s">
        <v>437</v>
      </c>
      <c r="F268" s="259" t="s">
        <v>438</v>
      </c>
      <c r="G268" s="260"/>
      <c r="H268" s="260"/>
      <c r="I268" s="260"/>
      <c r="J268" s="160" t="s">
        <v>163</v>
      </c>
      <c r="K268" s="161">
        <v>2</v>
      </c>
      <c r="L268" s="261">
        <v>0</v>
      </c>
      <c r="M268" s="260"/>
      <c r="N268" s="262">
        <f>ROUND(L268*K268,2)</f>
        <v>0</v>
      </c>
      <c r="O268" s="260"/>
      <c r="P268" s="260"/>
      <c r="Q268" s="260"/>
      <c r="R268" s="131"/>
      <c r="T268" s="162" t="s">
        <v>3</v>
      </c>
      <c r="U268" s="42" t="s">
        <v>43</v>
      </c>
      <c r="V268" s="34"/>
      <c r="W268" s="163">
        <f>V268*K268</f>
        <v>0</v>
      </c>
      <c r="X268" s="163">
        <v>0</v>
      </c>
      <c r="Y268" s="163">
        <f>X268*K268</f>
        <v>0</v>
      </c>
      <c r="Z268" s="163">
        <v>0.082</v>
      </c>
      <c r="AA268" s="164">
        <f>Z268*K268</f>
        <v>0.164</v>
      </c>
      <c r="AR268" s="16" t="s">
        <v>148</v>
      </c>
      <c r="AT268" s="16" t="s">
        <v>144</v>
      </c>
      <c r="AU268" s="16" t="s">
        <v>105</v>
      </c>
      <c r="AY268" s="16" t="s">
        <v>143</v>
      </c>
      <c r="BE268" s="104">
        <f>IF(U268="základní",N268,0)</f>
        <v>0</v>
      </c>
      <c r="BF268" s="104">
        <f>IF(U268="snížená",N268,0)</f>
        <v>0</v>
      </c>
      <c r="BG268" s="104">
        <f>IF(U268="zákl. přenesená",N268,0)</f>
        <v>0</v>
      </c>
      <c r="BH268" s="104">
        <f>IF(U268="sníž. přenesená",N268,0)</f>
        <v>0</v>
      </c>
      <c r="BI268" s="104">
        <f>IF(U268="nulová",N268,0)</f>
        <v>0</v>
      </c>
      <c r="BJ268" s="16" t="s">
        <v>22</v>
      </c>
      <c r="BK268" s="104">
        <f>ROUND(L268*K268,2)</f>
        <v>0</v>
      </c>
      <c r="BL268" s="16" t="s">
        <v>148</v>
      </c>
      <c r="BM268" s="16" t="s">
        <v>1045</v>
      </c>
    </row>
    <row r="269" spans="2:65" s="1" customFormat="1" ht="31.5" customHeight="1">
      <c r="B269" s="129"/>
      <c r="C269" s="158" t="s">
        <v>507</v>
      </c>
      <c r="D269" s="158" t="s">
        <v>144</v>
      </c>
      <c r="E269" s="159" t="s">
        <v>1046</v>
      </c>
      <c r="F269" s="259" t="s">
        <v>1047</v>
      </c>
      <c r="G269" s="260"/>
      <c r="H269" s="260"/>
      <c r="I269" s="260"/>
      <c r="J269" s="160" t="s">
        <v>163</v>
      </c>
      <c r="K269" s="161">
        <v>2</v>
      </c>
      <c r="L269" s="261">
        <v>0</v>
      </c>
      <c r="M269" s="260"/>
      <c r="N269" s="262">
        <f>ROUND(L269*K269,2)</f>
        <v>0</v>
      </c>
      <c r="O269" s="260"/>
      <c r="P269" s="260"/>
      <c r="Q269" s="260"/>
      <c r="R269" s="131"/>
      <c r="T269" s="162" t="s">
        <v>3</v>
      </c>
      <c r="U269" s="42" t="s">
        <v>43</v>
      </c>
      <c r="V269" s="34"/>
      <c r="W269" s="163">
        <f>V269*K269</f>
        <v>0</v>
      </c>
      <c r="X269" s="163">
        <v>0</v>
      </c>
      <c r="Y269" s="163">
        <f>X269*K269</f>
        <v>0</v>
      </c>
      <c r="Z269" s="163">
        <v>0.005</v>
      </c>
      <c r="AA269" s="164">
        <f>Z269*K269</f>
        <v>0.01</v>
      </c>
      <c r="AR269" s="16" t="s">
        <v>148</v>
      </c>
      <c r="AT269" s="16" t="s">
        <v>144</v>
      </c>
      <c r="AU269" s="16" t="s">
        <v>105</v>
      </c>
      <c r="AY269" s="16" t="s">
        <v>143</v>
      </c>
      <c r="BE269" s="104">
        <f>IF(U269="základní",N269,0)</f>
        <v>0</v>
      </c>
      <c r="BF269" s="104">
        <f>IF(U269="snížená",N269,0)</f>
        <v>0</v>
      </c>
      <c r="BG269" s="104">
        <f>IF(U269="zákl. přenesená",N269,0)</f>
        <v>0</v>
      </c>
      <c r="BH269" s="104">
        <f>IF(U269="sníž. přenesená",N269,0)</f>
        <v>0</v>
      </c>
      <c r="BI269" s="104">
        <f>IF(U269="nulová",N269,0)</f>
        <v>0</v>
      </c>
      <c r="BJ269" s="16" t="s">
        <v>22</v>
      </c>
      <c r="BK269" s="104">
        <f>ROUND(L269*K269,2)</f>
        <v>0</v>
      </c>
      <c r="BL269" s="16" t="s">
        <v>148</v>
      </c>
      <c r="BM269" s="16" t="s">
        <v>1048</v>
      </c>
    </row>
    <row r="270" spans="2:63" s="9" customFormat="1" ht="29.85" customHeight="1">
      <c r="B270" s="147"/>
      <c r="C270" s="148"/>
      <c r="D270" s="157" t="s">
        <v>189</v>
      </c>
      <c r="E270" s="157"/>
      <c r="F270" s="157"/>
      <c r="G270" s="157"/>
      <c r="H270" s="157"/>
      <c r="I270" s="157"/>
      <c r="J270" s="157"/>
      <c r="K270" s="157"/>
      <c r="L270" s="157"/>
      <c r="M270" s="157"/>
      <c r="N270" s="286">
        <f>BK270</f>
        <v>0</v>
      </c>
      <c r="O270" s="287"/>
      <c r="P270" s="287"/>
      <c r="Q270" s="287"/>
      <c r="R270" s="150"/>
      <c r="T270" s="151"/>
      <c r="U270" s="148"/>
      <c r="V270" s="148"/>
      <c r="W270" s="152">
        <f>SUM(W271:W278)</f>
        <v>0</v>
      </c>
      <c r="X270" s="148"/>
      <c r="Y270" s="152">
        <f>SUM(Y271:Y278)</f>
        <v>0</v>
      </c>
      <c r="Z270" s="148"/>
      <c r="AA270" s="153">
        <f>SUM(AA271:AA278)</f>
        <v>0</v>
      </c>
      <c r="AR270" s="154" t="s">
        <v>22</v>
      </c>
      <c r="AT270" s="155" t="s">
        <v>77</v>
      </c>
      <c r="AU270" s="155" t="s">
        <v>22</v>
      </c>
      <c r="AY270" s="154" t="s">
        <v>143</v>
      </c>
      <c r="BK270" s="156">
        <f>SUM(BK271:BK278)</f>
        <v>0</v>
      </c>
    </row>
    <row r="271" spans="2:65" s="1" customFormat="1" ht="31.5" customHeight="1">
      <c r="B271" s="129"/>
      <c r="C271" s="158" t="s">
        <v>512</v>
      </c>
      <c r="D271" s="158" t="s">
        <v>144</v>
      </c>
      <c r="E271" s="159" t="s">
        <v>1049</v>
      </c>
      <c r="F271" s="259" t="s">
        <v>1050</v>
      </c>
      <c r="G271" s="260"/>
      <c r="H271" s="260"/>
      <c r="I271" s="260"/>
      <c r="J271" s="160" t="s">
        <v>301</v>
      </c>
      <c r="K271" s="161">
        <v>502.749</v>
      </c>
      <c r="L271" s="261">
        <v>0</v>
      </c>
      <c r="M271" s="260"/>
      <c r="N271" s="262">
        <f>ROUND(L271*K271,2)</f>
        <v>0</v>
      </c>
      <c r="O271" s="260"/>
      <c r="P271" s="260"/>
      <c r="Q271" s="260"/>
      <c r="R271" s="131"/>
      <c r="T271" s="162" t="s">
        <v>3</v>
      </c>
      <c r="U271" s="42" t="s">
        <v>43</v>
      </c>
      <c r="V271" s="34"/>
      <c r="W271" s="163">
        <f>V271*K271</f>
        <v>0</v>
      </c>
      <c r="X271" s="163">
        <v>0</v>
      </c>
      <c r="Y271" s="163">
        <f>X271*K271</f>
        <v>0</v>
      </c>
      <c r="Z271" s="163">
        <v>0</v>
      </c>
      <c r="AA271" s="164">
        <f>Z271*K271</f>
        <v>0</v>
      </c>
      <c r="AR271" s="16" t="s">
        <v>148</v>
      </c>
      <c r="AT271" s="16" t="s">
        <v>144</v>
      </c>
      <c r="AU271" s="16" t="s">
        <v>105</v>
      </c>
      <c r="AY271" s="16" t="s">
        <v>143</v>
      </c>
      <c r="BE271" s="104">
        <f>IF(U271="základní",N271,0)</f>
        <v>0</v>
      </c>
      <c r="BF271" s="104">
        <f>IF(U271="snížená",N271,0)</f>
        <v>0</v>
      </c>
      <c r="BG271" s="104">
        <f>IF(U271="zákl. přenesená",N271,0)</f>
        <v>0</v>
      </c>
      <c r="BH271" s="104">
        <f>IF(U271="sníž. přenesená",N271,0)</f>
        <v>0</v>
      </c>
      <c r="BI271" s="104">
        <f>IF(U271="nulová",N271,0)</f>
        <v>0</v>
      </c>
      <c r="BJ271" s="16" t="s">
        <v>22</v>
      </c>
      <c r="BK271" s="104">
        <f>ROUND(L271*K271,2)</f>
        <v>0</v>
      </c>
      <c r="BL271" s="16" t="s">
        <v>148</v>
      </c>
      <c r="BM271" s="16" t="s">
        <v>1051</v>
      </c>
    </row>
    <row r="272" spans="2:65" s="1" customFormat="1" ht="31.5" customHeight="1">
      <c r="B272" s="129"/>
      <c r="C272" s="158" t="s">
        <v>516</v>
      </c>
      <c r="D272" s="158" t="s">
        <v>144</v>
      </c>
      <c r="E272" s="159" t="s">
        <v>1052</v>
      </c>
      <c r="F272" s="259" t="s">
        <v>1053</v>
      </c>
      <c r="G272" s="260"/>
      <c r="H272" s="260"/>
      <c r="I272" s="260"/>
      <c r="J272" s="160" t="s">
        <v>301</v>
      </c>
      <c r="K272" s="161">
        <v>11563.227</v>
      </c>
      <c r="L272" s="261">
        <v>0</v>
      </c>
      <c r="M272" s="260"/>
      <c r="N272" s="262">
        <f>ROUND(L272*K272,2)</f>
        <v>0</v>
      </c>
      <c r="O272" s="260"/>
      <c r="P272" s="260"/>
      <c r="Q272" s="260"/>
      <c r="R272" s="131"/>
      <c r="T272" s="162" t="s">
        <v>3</v>
      </c>
      <c r="U272" s="42" t="s">
        <v>43</v>
      </c>
      <c r="V272" s="34"/>
      <c r="W272" s="163">
        <f>V272*K272</f>
        <v>0</v>
      </c>
      <c r="X272" s="163">
        <v>0</v>
      </c>
      <c r="Y272" s="163">
        <f>X272*K272</f>
        <v>0</v>
      </c>
      <c r="Z272" s="163">
        <v>0</v>
      </c>
      <c r="AA272" s="164">
        <f>Z272*K272</f>
        <v>0</v>
      </c>
      <c r="AR272" s="16" t="s">
        <v>148</v>
      </c>
      <c r="AT272" s="16" t="s">
        <v>144</v>
      </c>
      <c r="AU272" s="16" t="s">
        <v>105</v>
      </c>
      <c r="AY272" s="16" t="s">
        <v>143</v>
      </c>
      <c r="BE272" s="104">
        <f>IF(U272="základní",N272,0)</f>
        <v>0</v>
      </c>
      <c r="BF272" s="104">
        <f>IF(U272="snížená",N272,0)</f>
        <v>0</v>
      </c>
      <c r="BG272" s="104">
        <f>IF(U272="zákl. přenesená",N272,0)</f>
        <v>0</v>
      </c>
      <c r="BH272" s="104">
        <f>IF(U272="sníž. přenesená",N272,0)</f>
        <v>0</v>
      </c>
      <c r="BI272" s="104">
        <f>IF(U272="nulová",N272,0)</f>
        <v>0</v>
      </c>
      <c r="BJ272" s="16" t="s">
        <v>22</v>
      </c>
      <c r="BK272" s="104">
        <f>ROUND(L272*K272,2)</f>
        <v>0</v>
      </c>
      <c r="BL272" s="16" t="s">
        <v>148</v>
      </c>
      <c r="BM272" s="16" t="s">
        <v>1054</v>
      </c>
    </row>
    <row r="273" spans="2:65" s="1" customFormat="1" ht="31.5" customHeight="1">
      <c r="B273" s="129"/>
      <c r="C273" s="158" t="s">
        <v>520</v>
      </c>
      <c r="D273" s="158" t="s">
        <v>144</v>
      </c>
      <c r="E273" s="159" t="s">
        <v>471</v>
      </c>
      <c r="F273" s="259" t="s">
        <v>472</v>
      </c>
      <c r="G273" s="260"/>
      <c r="H273" s="260"/>
      <c r="I273" s="260"/>
      <c r="J273" s="160" t="s">
        <v>301</v>
      </c>
      <c r="K273" s="161">
        <v>53.291</v>
      </c>
      <c r="L273" s="261">
        <v>0</v>
      </c>
      <c r="M273" s="260"/>
      <c r="N273" s="262">
        <f>ROUND(L273*K273,2)</f>
        <v>0</v>
      </c>
      <c r="O273" s="260"/>
      <c r="P273" s="260"/>
      <c r="Q273" s="260"/>
      <c r="R273" s="131"/>
      <c r="T273" s="162" t="s">
        <v>3</v>
      </c>
      <c r="U273" s="42" t="s">
        <v>43</v>
      </c>
      <c r="V273" s="34"/>
      <c r="W273" s="163">
        <f>V273*K273</f>
        <v>0</v>
      </c>
      <c r="X273" s="163">
        <v>0</v>
      </c>
      <c r="Y273" s="163">
        <f>X273*K273</f>
        <v>0</v>
      </c>
      <c r="Z273" s="163">
        <v>0</v>
      </c>
      <c r="AA273" s="164">
        <f>Z273*K273</f>
        <v>0</v>
      </c>
      <c r="AR273" s="16" t="s">
        <v>148</v>
      </c>
      <c r="AT273" s="16" t="s">
        <v>144</v>
      </c>
      <c r="AU273" s="16" t="s">
        <v>105</v>
      </c>
      <c r="AY273" s="16" t="s">
        <v>143</v>
      </c>
      <c r="BE273" s="104">
        <f>IF(U273="základní",N273,0)</f>
        <v>0</v>
      </c>
      <c r="BF273" s="104">
        <f>IF(U273="snížená",N273,0)</f>
        <v>0</v>
      </c>
      <c r="BG273" s="104">
        <f>IF(U273="zákl. přenesená",N273,0)</f>
        <v>0</v>
      </c>
      <c r="BH273" s="104">
        <f>IF(U273="sníž. přenesená",N273,0)</f>
        <v>0</v>
      </c>
      <c r="BI273" s="104">
        <f>IF(U273="nulová",N273,0)</f>
        <v>0</v>
      </c>
      <c r="BJ273" s="16" t="s">
        <v>22</v>
      </c>
      <c r="BK273" s="104">
        <f>ROUND(L273*K273,2)</f>
        <v>0</v>
      </c>
      <c r="BL273" s="16" t="s">
        <v>148</v>
      </c>
      <c r="BM273" s="16" t="s">
        <v>1055</v>
      </c>
    </row>
    <row r="274" spans="2:51" s="10" customFormat="1" ht="22.5" customHeight="1">
      <c r="B274" s="170"/>
      <c r="C274" s="171"/>
      <c r="D274" s="171"/>
      <c r="E274" s="172" t="s">
        <v>3</v>
      </c>
      <c r="F274" s="274" t="s">
        <v>1056</v>
      </c>
      <c r="G274" s="275"/>
      <c r="H274" s="275"/>
      <c r="I274" s="275"/>
      <c r="J274" s="171"/>
      <c r="K274" s="173">
        <v>53.291</v>
      </c>
      <c r="L274" s="171"/>
      <c r="M274" s="171"/>
      <c r="N274" s="171"/>
      <c r="O274" s="171"/>
      <c r="P274" s="171"/>
      <c r="Q274" s="171"/>
      <c r="R274" s="174"/>
      <c r="T274" s="175"/>
      <c r="U274" s="171"/>
      <c r="V274" s="171"/>
      <c r="W274" s="171"/>
      <c r="X274" s="171"/>
      <c r="Y274" s="171"/>
      <c r="Z274" s="171"/>
      <c r="AA274" s="176"/>
      <c r="AT274" s="177" t="s">
        <v>202</v>
      </c>
      <c r="AU274" s="177" t="s">
        <v>105</v>
      </c>
      <c r="AV274" s="10" t="s">
        <v>105</v>
      </c>
      <c r="AW274" s="10" t="s">
        <v>35</v>
      </c>
      <c r="AX274" s="10" t="s">
        <v>22</v>
      </c>
      <c r="AY274" s="177" t="s">
        <v>143</v>
      </c>
    </row>
    <row r="275" spans="2:65" s="1" customFormat="1" ht="31.5" customHeight="1">
      <c r="B275" s="129"/>
      <c r="C275" s="158" t="s">
        <v>768</v>
      </c>
      <c r="D275" s="158" t="s">
        <v>144</v>
      </c>
      <c r="E275" s="159" t="s">
        <v>480</v>
      </c>
      <c r="F275" s="259" t="s">
        <v>481</v>
      </c>
      <c r="G275" s="260"/>
      <c r="H275" s="260"/>
      <c r="I275" s="260"/>
      <c r="J275" s="160" t="s">
        <v>301</v>
      </c>
      <c r="K275" s="161">
        <v>121.284</v>
      </c>
      <c r="L275" s="261">
        <v>0</v>
      </c>
      <c r="M275" s="260"/>
      <c r="N275" s="262">
        <f>ROUND(L275*K275,2)</f>
        <v>0</v>
      </c>
      <c r="O275" s="260"/>
      <c r="P275" s="260"/>
      <c r="Q275" s="260"/>
      <c r="R275" s="131"/>
      <c r="T275" s="162" t="s">
        <v>3</v>
      </c>
      <c r="U275" s="42" t="s">
        <v>43</v>
      </c>
      <c r="V275" s="34"/>
      <c r="W275" s="163">
        <f>V275*K275</f>
        <v>0</v>
      </c>
      <c r="X275" s="163">
        <v>0</v>
      </c>
      <c r="Y275" s="163">
        <f>X275*K275</f>
        <v>0</v>
      </c>
      <c r="Z275" s="163">
        <v>0</v>
      </c>
      <c r="AA275" s="164">
        <f>Z275*K275</f>
        <v>0</v>
      </c>
      <c r="AR275" s="16" t="s">
        <v>148</v>
      </c>
      <c r="AT275" s="16" t="s">
        <v>144</v>
      </c>
      <c r="AU275" s="16" t="s">
        <v>105</v>
      </c>
      <c r="AY275" s="16" t="s">
        <v>143</v>
      </c>
      <c r="BE275" s="104">
        <f>IF(U275="základní",N275,0)</f>
        <v>0</v>
      </c>
      <c r="BF275" s="104">
        <f>IF(U275="snížená",N275,0)</f>
        <v>0</v>
      </c>
      <c r="BG275" s="104">
        <f>IF(U275="zákl. přenesená",N275,0)</f>
        <v>0</v>
      </c>
      <c r="BH275" s="104">
        <f>IF(U275="sníž. přenesená",N275,0)</f>
        <v>0</v>
      </c>
      <c r="BI275" s="104">
        <f>IF(U275="nulová",N275,0)</f>
        <v>0</v>
      </c>
      <c r="BJ275" s="16" t="s">
        <v>22</v>
      </c>
      <c r="BK275" s="104">
        <f>ROUND(L275*K275,2)</f>
        <v>0</v>
      </c>
      <c r="BL275" s="16" t="s">
        <v>148</v>
      </c>
      <c r="BM275" s="16" t="s">
        <v>1057</v>
      </c>
    </row>
    <row r="276" spans="2:51" s="10" customFormat="1" ht="22.5" customHeight="1">
      <c r="B276" s="170"/>
      <c r="C276" s="171"/>
      <c r="D276" s="171"/>
      <c r="E276" s="172" t="s">
        <v>3</v>
      </c>
      <c r="F276" s="274" t="s">
        <v>1058</v>
      </c>
      <c r="G276" s="275"/>
      <c r="H276" s="275"/>
      <c r="I276" s="275"/>
      <c r="J276" s="171"/>
      <c r="K276" s="173">
        <v>121.284</v>
      </c>
      <c r="L276" s="171"/>
      <c r="M276" s="171"/>
      <c r="N276" s="171"/>
      <c r="O276" s="171"/>
      <c r="P276" s="171"/>
      <c r="Q276" s="171"/>
      <c r="R276" s="174"/>
      <c r="T276" s="175"/>
      <c r="U276" s="171"/>
      <c r="V276" s="171"/>
      <c r="W276" s="171"/>
      <c r="X276" s="171"/>
      <c r="Y276" s="171"/>
      <c r="Z276" s="171"/>
      <c r="AA276" s="176"/>
      <c r="AT276" s="177" t="s">
        <v>202</v>
      </c>
      <c r="AU276" s="177" t="s">
        <v>105</v>
      </c>
      <c r="AV276" s="10" t="s">
        <v>105</v>
      </c>
      <c r="AW276" s="10" t="s">
        <v>35</v>
      </c>
      <c r="AX276" s="10" t="s">
        <v>22</v>
      </c>
      <c r="AY276" s="177" t="s">
        <v>143</v>
      </c>
    </row>
    <row r="277" spans="2:65" s="1" customFormat="1" ht="31.5" customHeight="1">
      <c r="B277" s="129"/>
      <c r="C277" s="158" t="s">
        <v>772</v>
      </c>
      <c r="D277" s="158" t="s">
        <v>144</v>
      </c>
      <c r="E277" s="159" t="s">
        <v>484</v>
      </c>
      <c r="F277" s="259" t="s">
        <v>485</v>
      </c>
      <c r="G277" s="260"/>
      <c r="H277" s="260"/>
      <c r="I277" s="260"/>
      <c r="J277" s="160" t="s">
        <v>301</v>
      </c>
      <c r="K277" s="161">
        <v>327.982</v>
      </c>
      <c r="L277" s="261">
        <v>0</v>
      </c>
      <c r="M277" s="260"/>
      <c r="N277" s="262">
        <f>ROUND(L277*K277,2)</f>
        <v>0</v>
      </c>
      <c r="O277" s="260"/>
      <c r="P277" s="260"/>
      <c r="Q277" s="260"/>
      <c r="R277" s="131"/>
      <c r="T277" s="162" t="s">
        <v>3</v>
      </c>
      <c r="U277" s="42" t="s">
        <v>43</v>
      </c>
      <c r="V277" s="34"/>
      <c r="W277" s="163">
        <f>V277*K277</f>
        <v>0</v>
      </c>
      <c r="X277" s="163">
        <v>0</v>
      </c>
      <c r="Y277" s="163">
        <f>X277*K277</f>
        <v>0</v>
      </c>
      <c r="Z277" s="163">
        <v>0</v>
      </c>
      <c r="AA277" s="164">
        <f>Z277*K277</f>
        <v>0</v>
      </c>
      <c r="AR277" s="16" t="s">
        <v>148</v>
      </c>
      <c r="AT277" s="16" t="s">
        <v>144</v>
      </c>
      <c r="AU277" s="16" t="s">
        <v>105</v>
      </c>
      <c r="AY277" s="16" t="s">
        <v>143</v>
      </c>
      <c r="BE277" s="104">
        <f>IF(U277="základní",N277,0)</f>
        <v>0</v>
      </c>
      <c r="BF277" s="104">
        <f>IF(U277="snížená",N277,0)</f>
        <v>0</v>
      </c>
      <c r="BG277" s="104">
        <f>IF(U277="zákl. přenesená",N277,0)</f>
        <v>0</v>
      </c>
      <c r="BH277" s="104">
        <f>IF(U277="sníž. přenesená",N277,0)</f>
        <v>0</v>
      </c>
      <c r="BI277" s="104">
        <f>IF(U277="nulová",N277,0)</f>
        <v>0</v>
      </c>
      <c r="BJ277" s="16" t="s">
        <v>22</v>
      </c>
      <c r="BK277" s="104">
        <f>ROUND(L277*K277,2)</f>
        <v>0</v>
      </c>
      <c r="BL277" s="16" t="s">
        <v>148</v>
      </c>
      <c r="BM277" s="16" t="s">
        <v>1059</v>
      </c>
    </row>
    <row r="278" spans="2:51" s="10" customFormat="1" ht="22.5" customHeight="1">
      <c r="B278" s="170"/>
      <c r="C278" s="171"/>
      <c r="D278" s="171"/>
      <c r="E278" s="172" t="s">
        <v>3</v>
      </c>
      <c r="F278" s="274" t="s">
        <v>1060</v>
      </c>
      <c r="G278" s="275"/>
      <c r="H278" s="275"/>
      <c r="I278" s="275"/>
      <c r="J278" s="171"/>
      <c r="K278" s="173">
        <v>327.982</v>
      </c>
      <c r="L278" s="171"/>
      <c r="M278" s="171"/>
      <c r="N278" s="171"/>
      <c r="O278" s="171"/>
      <c r="P278" s="171"/>
      <c r="Q278" s="171"/>
      <c r="R278" s="174"/>
      <c r="T278" s="175"/>
      <c r="U278" s="171"/>
      <c r="V278" s="171"/>
      <c r="W278" s="171"/>
      <c r="X278" s="171"/>
      <c r="Y278" s="171"/>
      <c r="Z278" s="171"/>
      <c r="AA278" s="176"/>
      <c r="AT278" s="177" t="s">
        <v>202</v>
      </c>
      <c r="AU278" s="177" t="s">
        <v>105</v>
      </c>
      <c r="AV278" s="10" t="s">
        <v>105</v>
      </c>
      <c r="AW278" s="10" t="s">
        <v>35</v>
      </c>
      <c r="AX278" s="10" t="s">
        <v>22</v>
      </c>
      <c r="AY278" s="177" t="s">
        <v>143</v>
      </c>
    </row>
    <row r="279" spans="2:63" s="9" customFormat="1" ht="29.85" customHeight="1">
      <c r="B279" s="147"/>
      <c r="C279" s="148"/>
      <c r="D279" s="157" t="s">
        <v>190</v>
      </c>
      <c r="E279" s="157"/>
      <c r="F279" s="157"/>
      <c r="G279" s="157"/>
      <c r="H279" s="157"/>
      <c r="I279" s="157"/>
      <c r="J279" s="157"/>
      <c r="K279" s="157"/>
      <c r="L279" s="157"/>
      <c r="M279" s="157"/>
      <c r="N279" s="270">
        <f>BK279</f>
        <v>0</v>
      </c>
      <c r="O279" s="271"/>
      <c r="P279" s="271"/>
      <c r="Q279" s="271"/>
      <c r="R279" s="150"/>
      <c r="T279" s="151"/>
      <c r="U279" s="148"/>
      <c r="V279" s="148"/>
      <c r="W279" s="152">
        <f>SUM(W280:W282)</f>
        <v>0</v>
      </c>
      <c r="X279" s="148"/>
      <c r="Y279" s="152">
        <f>SUM(Y280:Y282)</f>
        <v>0</v>
      </c>
      <c r="Z279" s="148"/>
      <c r="AA279" s="153">
        <f>SUM(AA280:AA282)</f>
        <v>0</v>
      </c>
      <c r="AR279" s="154" t="s">
        <v>22</v>
      </c>
      <c r="AT279" s="155" t="s">
        <v>77</v>
      </c>
      <c r="AU279" s="155" t="s">
        <v>22</v>
      </c>
      <c r="AY279" s="154" t="s">
        <v>143</v>
      </c>
      <c r="BK279" s="156">
        <f>SUM(BK280:BK282)</f>
        <v>0</v>
      </c>
    </row>
    <row r="280" spans="2:65" s="1" customFormat="1" ht="31.5" customHeight="1">
      <c r="B280" s="129"/>
      <c r="C280" s="158" t="s">
        <v>776</v>
      </c>
      <c r="D280" s="158" t="s">
        <v>144</v>
      </c>
      <c r="E280" s="159" t="s">
        <v>488</v>
      </c>
      <c r="F280" s="259" t="s">
        <v>489</v>
      </c>
      <c r="G280" s="260"/>
      <c r="H280" s="260"/>
      <c r="I280" s="260"/>
      <c r="J280" s="160" t="s">
        <v>301</v>
      </c>
      <c r="K280" s="161">
        <v>139.533</v>
      </c>
      <c r="L280" s="261">
        <v>0</v>
      </c>
      <c r="M280" s="260"/>
      <c r="N280" s="262">
        <f>ROUND(L280*K280,2)</f>
        <v>0</v>
      </c>
      <c r="O280" s="260"/>
      <c r="P280" s="260"/>
      <c r="Q280" s="260"/>
      <c r="R280" s="131"/>
      <c r="T280" s="162" t="s">
        <v>3</v>
      </c>
      <c r="U280" s="42" t="s">
        <v>43</v>
      </c>
      <c r="V280" s="34"/>
      <c r="W280" s="163">
        <f>V280*K280</f>
        <v>0</v>
      </c>
      <c r="X280" s="163">
        <v>0</v>
      </c>
      <c r="Y280" s="163">
        <f>X280*K280</f>
        <v>0</v>
      </c>
      <c r="Z280" s="163">
        <v>0</v>
      </c>
      <c r="AA280" s="164">
        <f>Z280*K280</f>
        <v>0</v>
      </c>
      <c r="AR280" s="16" t="s">
        <v>148</v>
      </c>
      <c r="AT280" s="16" t="s">
        <v>144</v>
      </c>
      <c r="AU280" s="16" t="s">
        <v>105</v>
      </c>
      <c r="AY280" s="16" t="s">
        <v>143</v>
      </c>
      <c r="BE280" s="104">
        <f>IF(U280="základní",N280,0)</f>
        <v>0</v>
      </c>
      <c r="BF280" s="104">
        <f>IF(U280="snížená",N280,0)</f>
        <v>0</v>
      </c>
      <c r="BG280" s="104">
        <f>IF(U280="zákl. přenesená",N280,0)</f>
        <v>0</v>
      </c>
      <c r="BH280" s="104">
        <f>IF(U280="sníž. přenesená",N280,0)</f>
        <v>0</v>
      </c>
      <c r="BI280" s="104">
        <f>IF(U280="nulová",N280,0)</f>
        <v>0</v>
      </c>
      <c r="BJ280" s="16" t="s">
        <v>22</v>
      </c>
      <c r="BK280" s="104">
        <f>ROUND(L280*K280,2)</f>
        <v>0</v>
      </c>
      <c r="BL280" s="16" t="s">
        <v>148</v>
      </c>
      <c r="BM280" s="16" t="s">
        <v>1061</v>
      </c>
    </row>
    <row r="281" spans="2:65" s="1" customFormat="1" ht="44.25" customHeight="1">
      <c r="B281" s="129"/>
      <c r="C281" s="158" t="s">
        <v>780</v>
      </c>
      <c r="D281" s="158" t="s">
        <v>144</v>
      </c>
      <c r="E281" s="159" t="s">
        <v>1062</v>
      </c>
      <c r="F281" s="259" t="s">
        <v>1063</v>
      </c>
      <c r="G281" s="260"/>
      <c r="H281" s="260"/>
      <c r="I281" s="260"/>
      <c r="J281" s="160" t="s">
        <v>301</v>
      </c>
      <c r="K281" s="161">
        <v>139.533</v>
      </c>
      <c r="L281" s="261">
        <v>0</v>
      </c>
      <c r="M281" s="260"/>
      <c r="N281" s="262">
        <f>ROUND(L281*K281,2)</f>
        <v>0</v>
      </c>
      <c r="O281" s="260"/>
      <c r="P281" s="260"/>
      <c r="Q281" s="260"/>
      <c r="R281" s="131"/>
      <c r="T281" s="162" t="s">
        <v>3</v>
      </c>
      <c r="U281" s="42" t="s">
        <v>43</v>
      </c>
      <c r="V281" s="34"/>
      <c r="W281" s="163">
        <f>V281*K281</f>
        <v>0</v>
      </c>
      <c r="X281" s="163">
        <v>0</v>
      </c>
      <c r="Y281" s="163">
        <f>X281*K281</f>
        <v>0</v>
      </c>
      <c r="Z281" s="163">
        <v>0</v>
      </c>
      <c r="AA281" s="164">
        <f>Z281*K281</f>
        <v>0</v>
      </c>
      <c r="AR281" s="16" t="s">
        <v>148</v>
      </c>
      <c r="AT281" s="16" t="s">
        <v>144</v>
      </c>
      <c r="AU281" s="16" t="s">
        <v>105</v>
      </c>
      <c r="AY281" s="16" t="s">
        <v>143</v>
      </c>
      <c r="BE281" s="104">
        <f>IF(U281="základní",N281,0)</f>
        <v>0</v>
      </c>
      <c r="BF281" s="104">
        <f>IF(U281="snížená",N281,0)</f>
        <v>0</v>
      </c>
      <c r="BG281" s="104">
        <f>IF(U281="zákl. přenesená",N281,0)</f>
        <v>0</v>
      </c>
      <c r="BH281" s="104">
        <f>IF(U281="sníž. přenesená",N281,0)</f>
        <v>0</v>
      </c>
      <c r="BI281" s="104">
        <f>IF(U281="nulová",N281,0)</f>
        <v>0</v>
      </c>
      <c r="BJ281" s="16" t="s">
        <v>22</v>
      </c>
      <c r="BK281" s="104">
        <f>ROUND(L281*K281,2)</f>
        <v>0</v>
      </c>
      <c r="BL281" s="16" t="s">
        <v>148</v>
      </c>
      <c r="BM281" s="16" t="s">
        <v>1064</v>
      </c>
    </row>
    <row r="282" spans="2:65" s="1" customFormat="1" ht="44.25" customHeight="1">
      <c r="B282" s="129"/>
      <c r="C282" s="158" t="s">
        <v>784</v>
      </c>
      <c r="D282" s="158" t="s">
        <v>144</v>
      </c>
      <c r="E282" s="159" t="s">
        <v>492</v>
      </c>
      <c r="F282" s="259" t="s">
        <v>493</v>
      </c>
      <c r="G282" s="260"/>
      <c r="H282" s="260"/>
      <c r="I282" s="260"/>
      <c r="J282" s="160" t="s">
        <v>301</v>
      </c>
      <c r="K282" s="161">
        <v>139.533</v>
      </c>
      <c r="L282" s="261">
        <v>0</v>
      </c>
      <c r="M282" s="260"/>
      <c r="N282" s="262">
        <f>ROUND(L282*K282,2)</f>
        <v>0</v>
      </c>
      <c r="O282" s="260"/>
      <c r="P282" s="260"/>
      <c r="Q282" s="260"/>
      <c r="R282" s="131"/>
      <c r="T282" s="162" t="s">
        <v>3</v>
      </c>
      <c r="U282" s="42" t="s">
        <v>43</v>
      </c>
      <c r="V282" s="34"/>
      <c r="W282" s="163">
        <f>V282*K282</f>
        <v>0</v>
      </c>
      <c r="X282" s="163">
        <v>0</v>
      </c>
      <c r="Y282" s="163">
        <f>X282*K282</f>
        <v>0</v>
      </c>
      <c r="Z282" s="163">
        <v>0</v>
      </c>
      <c r="AA282" s="164">
        <f>Z282*K282</f>
        <v>0</v>
      </c>
      <c r="AR282" s="16" t="s">
        <v>148</v>
      </c>
      <c r="AT282" s="16" t="s">
        <v>144</v>
      </c>
      <c r="AU282" s="16" t="s">
        <v>105</v>
      </c>
      <c r="AY282" s="16" t="s">
        <v>143</v>
      </c>
      <c r="BE282" s="104">
        <f>IF(U282="základní",N282,0)</f>
        <v>0</v>
      </c>
      <c r="BF282" s="104">
        <f>IF(U282="snížená",N282,0)</f>
        <v>0</v>
      </c>
      <c r="BG282" s="104">
        <f>IF(U282="zákl. přenesená",N282,0)</f>
        <v>0</v>
      </c>
      <c r="BH282" s="104">
        <f>IF(U282="sníž. přenesená",N282,0)</f>
        <v>0</v>
      </c>
      <c r="BI282" s="104">
        <f>IF(U282="nulová",N282,0)</f>
        <v>0</v>
      </c>
      <c r="BJ282" s="16" t="s">
        <v>22</v>
      </c>
      <c r="BK282" s="104">
        <f>ROUND(L282*K282,2)</f>
        <v>0</v>
      </c>
      <c r="BL282" s="16" t="s">
        <v>148</v>
      </c>
      <c r="BM282" s="16" t="s">
        <v>1065</v>
      </c>
    </row>
    <row r="283" spans="2:63" s="9" customFormat="1" ht="37.35" customHeight="1">
      <c r="B283" s="147"/>
      <c r="C283" s="148"/>
      <c r="D283" s="149" t="s">
        <v>193</v>
      </c>
      <c r="E283" s="149"/>
      <c r="F283" s="149"/>
      <c r="G283" s="149"/>
      <c r="H283" s="149"/>
      <c r="I283" s="149"/>
      <c r="J283" s="149"/>
      <c r="K283" s="149"/>
      <c r="L283" s="149"/>
      <c r="M283" s="149"/>
      <c r="N283" s="288">
        <f>BK283</f>
        <v>0</v>
      </c>
      <c r="O283" s="289"/>
      <c r="P283" s="289"/>
      <c r="Q283" s="289"/>
      <c r="R283" s="150"/>
      <c r="T283" s="151"/>
      <c r="U283" s="148"/>
      <c r="V283" s="148"/>
      <c r="W283" s="152">
        <f>W284+W288</f>
        <v>0</v>
      </c>
      <c r="X283" s="148"/>
      <c r="Y283" s="152">
        <f>Y284+Y288</f>
        <v>0.10023</v>
      </c>
      <c r="Z283" s="148"/>
      <c r="AA283" s="153">
        <f>AA284+AA288</f>
        <v>0</v>
      </c>
      <c r="AR283" s="154" t="s">
        <v>153</v>
      </c>
      <c r="AT283" s="155" t="s">
        <v>77</v>
      </c>
      <c r="AU283" s="155" t="s">
        <v>78</v>
      </c>
      <c r="AY283" s="154" t="s">
        <v>143</v>
      </c>
      <c r="BK283" s="156">
        <f>BK284+BK288</f>
        <v>0</v>
      </c>
    </row>
    <row r="284" spans="2:63" s="9" customFormat="1" ht="19.95" customHeight="1">
      <c r="B284" s="147"/>
      <c r="C284" s="148"/>
      <c r="D284" s="157" t="s">
        <v>831</v>
      </c>
      <c r="E284" s="157"/>
      <c r="F284" s="157"/>
      <c r="G284" s="157"/>
      <c r="H284" s="157"/>
      <c r="I284" s="157"/>
      <c r="J284" s="157"/>
      <c r="K284" s="157"/>
      <c r="L284" s="157"/>
      <c r="M284" s="157"/>
      <c r="N284" s="270">
        <f>BK284</f>
        <v>0</v>
      </c>
      <c r="O284" s="271"/>
      <c r="P284" s="271"/>
      <c r="Q284" s="271"/>
      <c r="R284" s="150"/>
      <c r="T284" s="151"/>
      <c r="U284" s="148"/>
      <c r="V284" s="148"/>
      <c r="W284" s="152">
        <f>SUM(W285:W287)</f>
        <v>0</v>
      </c>
      <c r="X284" s="148"/>
      <c r="Y284" s="152">
        <f>SUM(Y285:Y287)</f>
        <v>0.01823</v>
      </c>
      <c r="Z284" s="148"/>
      <c r="AA284" s="153">
        <f>SUM(AA285:AA287)</f>
        <v>0</v>
      </c>
      <c r="AR284" s="154" t="s">
        <v>153</v>
      </c>
      <c r="AT284" s="155" t="s">
        <v>77</v>
      </c>
      <c r="AU284" s="155" t="s">
        <v>22</v>
      </c>
      <c r="AY284" s="154" t="s">
        <v>143</v>
      </c>
      <c r="BK284" s="156">
        <f>SUM(BK285:BK287)</f>
        <v>0</v>
      </c>
    </row>
    <row r="285" spans="2:65" s="1" customFormat="1" ht="31.5" customHeight="1">
      <c r="B285" s="129"/>
      <c r="C285" s="158" t="s">
        <v>788</v>
      </c>
      <c r="D285" s="158" t="s">
        <v>144</v>
      </c>
      <c r="E285" s="159" t="s">
        <v>1066</v>
      </c>
      <c r="F285" s="259" t="s">
        <v>1067</v>
      </c>
      <c r="G285" s="260"/>
      <c r="H285" s="260"/>
      <c r="I285" s="260"/>
      <c r="J285" s="160" t="s">
        <v>163</v>
      </c>
      <c r="K285" s="161">
        <v>1</v>
      </c>
      <c r="L285" s="261">
        <v>0</v>
      </c>
      <c r="M285" s="260"/>
      <c r="N285" s="262">
        <f>ROUND(L285*K285,2)</f>
        <v>0</v>
      </c>
      <c r="O285" s="260"/>
      <c r="P285" s="260"/>
      <c r="Q285" s="260"/>
      <c r="R285" s="131"/>
      <c r="T285" s="162" t="s">
        <v>3</v>
      </c>
      <c r="U285" s="42" t="s">
        <v>43</v>
      </c>
      <c r="V285" s="34"/>
      <c r="W285" s="163">
        <f>V285*K285</f>
        <v>0</v>
      </c>
      <c r="X285" s="163">
        <v>0.00791</v>
      </c>
      <c r="Y285" s="163">
        <f>X285*K285</f>
        <v>0.00791</v>
      </c>
      <c r="Z285" s="163">
        <v>0</v>
      </c>
      <c r="AA285" s="164">
        <f>Z285*K285</f>
        <v>0</v>
      </c>
      <c r="AR285" s="16" t="s">
        <v>516</v>
      </c>
      <c r="AT285" s="16" t="s">
        <v>144</v>
      </c>
      <c r="AU285" s="16" t="s">
        <v>105</v>
      </c>
      <c r="AY285" s="16" t="s">
        <v>143</v>
      </c>
      <c r="BE285" s="104">
        <f>IF(U285="základní",N285,0)</f>
        <v>0</v>
      </c>
      <c r="BF285" s="104">
        <f>IF(U285="snížená",N285,0)</f>
        <v>0</v>
      </c>
      <c r="BG285" s="104">
        <f>IF(U285="zákl. přenesená",N285,0)</f>
        <v>0</v>
      </c>
      <c r="BH285" s="104">
        <f>IF(U285="sníž. přenesená",N285,0)</f>
        <v>0</v>
      </c>
      <c r="BI285" s="104">
        <f>IF(U285="nulová",N285,0)</f>
        <v>0</v>
      </c>
      <c r="BJ285" s="16" t="s">
        <v>22</v>
      </c>
      <c r="BK285" s="104">
        <f>ROUND(L285*K285,2)</f>
        <v>0</v>
      </c>
      <c r="BL285" s="16" t="s">
        <v>516</v>
      </c>
      <c r="BM285" s="16" t="s">
        <v>1068</v>
      </c>
    </row>
    <row r="286" spans="2:65" s="1" customFormat="1" ht="31.5" customHeight="1">
      <c r="B286" s="129"/>
      <c r="C286" s="158" t="s">
        <v>792</v>
      </c>
      <c r="D286" s="158" t="s">
        <v>144</v>
      </c>
      <c r="E286" s="159" t="s">
        <v>1069</v>
      </c>
      <c r="F286" s="259" t="s">
        <v>1070</v>
      </c>
      <c r="G286" s="260"/>
      <c r="H286" s="260"/>
      <c r="I286" s="260"/>
      <c r="J286" s="160" t="s">
        <v>163</v>
      </c>
      <c r="K286" s="161">
        <v>1</v>
      </c>
      <c r="L286" s="261">
        <v>0</v>
      </c>
      <c r="M286" s="260"/>
      <c r="N286" s="262">
        <f>ROUND(L286*K286,2)</f>
        <v>0</v>
      </c>
      <c r="O286" s="260"/>
      <c r="P286" s="260"/>
      <c r="Q286" s="260"/>
      <c r="R286" s="131"/>
      <c r="T286" s="162" t="s">
        <v>3</v>
      </c>
      <c r="U286" s="42" t="s">
        <v>43</v>
      </c>
      <c r="V286" s="34"/>
      <c r="W286" s="163">
        <f>V286*K286</f>
        <v>0</v>
      </c>
      <c r="X286" s="163">
        <v>0.00699</v>
      </c>
      <c r="Y286" s="163">
        <f>X286*K286</f>
        <v>0.00699</v>
      </c>
      <c r="Z286" s="163">
        <v>0</v>
      </c>
      <c r="AA286" s="164">
        <f>Z286*K286</f>
        <v>0</v>
      </c>
      <c r="AR286" s="16" t="s">
        <v>516</v>
      </c>
      <c r="AT286" s="16" t="s">
        <v>144</v>
      </c>
      <c r="AU286" s="16" t="s">
        <v>105</v>
      </c>
      <c r="AY286" s="16" t="s">
        <v>143</v>
      </c>
      <c r="BE286" s="104">
        <f>IF(U286="základní",N286,0)</f>
        <v>0</v>
      </c>
      <c r="BF286" s="104">
        <f>IF(U286="snížená",N286,0)</f>
        <v>0</v>
      </c>
      <c r="BG286" s="104">
        <f>IF(U286="zákl. přenesená",N286,0)</f>
        <v>0</v>
      </c>
      <c r="BH286" s="104">
        <f>IF(U286="sníž. přenesená",N286,0)</f>
        <v>0</v>
      </c>
      <c r="BI286" s="104">
        <f>IF(U286="nulová",N286,0)</f>
        <v>0</v>
      </c>
      <c r="BJ286" s="16" t="s">
        <v>22</v>
      </c>
      <c r="BK286" s="104">
        <f>ROUND(L286*K286,2)</f>
        <v>0</v>
      </c>
      <c r="BL286" s="16" t="s">
        <v>516</v>
      </c>
      <c r="BM286" s="16" t="s">
        <v>1071</v>
      </c>
    </row>
    <row r="287" spans="2:65" s="1" customFormat="1" ht="31.5" customHeight="1">
      <c r="B287" s="129"/>
      <c r="C287" s="158" t="s">
        <v>797</v>
      </c>
      <c r="D287" s="158" t="s">
        <v>144</v>
      </c>
      <c r="E287" s="159" t="s">
        <v>1072</v>
      </c>
      <c r="F287" s="259" t="s">
        <v>1073</v>
      </c>
      <c r="G287" s="260"/>
      <c r="H287" s="260"/>
      <c r="I287" s="260"/>
      <c r="J287" s="160" t="s">
        <v>163</v>
      </c>
      <c r="K287" s="161">
        <v>1</v>
      </c>
      <c r="L287" s="261">
        <v>0</v>
      </c>
      <c r="M287" s="260"/>
      <c r="N287" s="262">
        <f>ROUND(L287*K287,2)</f>
        <v>0</v>
      </c>
      <c r="O287" s="260"/>
      <c r="P287" s="260"/>
      <c r="Q287" s="260"/>
      <c r="R287" s="131"/>
      <c r="T287" s="162" t="s">
        <v>3</v>
      </c>
      <c r="U287" s="42" t="s">
        <v>43</v>
      </c>
      <c r="V287" s="34"/>
      <c r="W287" s="163">
        <f>V287*K287</f>
        <v>0</v>
      </c>
      <c r="X287" s="163">
        <v>0.00333</v>
      </c>
      <c r="Y287" s="163">
        <f>X287*K287</f>
        <v>0.00333</v>
      </c>
      <c r="Z287" s="163">
        <v>0</v>
      </c>
      <c r="AA287" s="164">
        <f>Z287*K287</f>
        <v>0</v>
      </c>
      <c r="AR287" s="16" t="s">
        <v>516</v>
      </c>
      <c r="AT287" s="16" t="s">
        <v>144</v>
      </c>
      <c r="AU287" s="16" t="s">
        <v>105</v>
      </c>
      <c r="AY287" s="16" t="s">
        <v>143</v>
      </c>
      <c r="BE287" s="104">
        <f>IF(U287="základní",N287,0)</f>
        <v>0</v>
      </c>
      <c r="BF287" s="104">
        <f>IF(U287="snížená",N287,0)</f>
        <v>0</v>
      </c>
      <c r="BG287" s="104">
        <f>IF(U287="zákl. přenesená",N287,0)</f>
        <v>0</v>
      </c>
      <c r="BH287" s="104">
        <f>IF(U287="sníž. přenesená",N287,0)</f>
        <v>0</v>
      </c>
      <c r="BI287" s="104">
        <f>IF(U287="nulová",N287,0)</f>
        <v>0</v>
      </c>
      <c r="BJ287" s="16" t="s">
        <v>22</v>
      </c>
      <c r="BK287" s="104">
        <f>ROUND(L287*K287,2)</f>
        <v>0</v>
      </c>
      <c r="BL287" s="16" t="s">
        <v>516</v>
      </c>
      <c r="BM287" s="16" t="s">
        <v>1074</v>
      </c>
    </row>
    <row r="288" spans="2:63" s="9" customFormat="1" ht="29.85" customHeight="1">
      <c r="B288" s="147"/>
      <c r="C288" s="148"/>
      <c r="D288" s="157" t="s">
        <v>194</v>
      </c>
      <c r="E288" s="157"/>
      <c r="F288" s="157"/>
      <c r="G288" s="157"/>
      <c r="H288" s="157"/>
      <c r="I288" s="157"/>
      <c r="J288" s="157"/>
      <c r="K288" s="157"/>
      <c r="L288" s="157"/>
      <c r="M288" s="157"/>
      <c r="N288" s="286">
        <f>BK288</f>
        <v>0</v>
      </c>
      <c r="O288" s="287"/>
      <c r="P288" s="287"/>
      <c r="Q288" s="287"/>
      <c r="R288" s="150"/>
      <c r="T288" s="151"/>
      <c r="U288" s="148"/>
      <c r="V288" s="148"/>
      <c r="W288" s="152">
        <f>SUM(W289:W290)</f>
        <v>0</v>
      </c>
      <c r="X288" s="148"/>
      <c r="Y288" s="152">
        <f>SUM(Y289:Y290)</f>
        <v>0.082</v>
      </c>
      <c r="Z288" s="148"/>
      <c r="AA288" s="153">
        <f>SUM(AA289:AA290)</f>
        <v>0</v>
      </c>
      <c r="AR288" s="154" t="s">
        <v>153</v>
      </c>
      <c r="AT288" s="155" t="s">
        <v>77</v>
      </c>
      <c r="AU288" s="155" t="s">
        <v>22</v>
      </c>
      <c r="AY288" s="154" t="s">
        <v>143</v>
      </c>
      <c r="BK288" s="156">
        <f>SUM(BK289:BK290)</f>
        <v>0</v>
      </c>
    </row>
    <row r="289" spans="2:65" s="1" customFormat="1" ht="31.5" customHeight="1">
      <c r="B289" s="129"/>
      <c r="C289" s="158" t="s">
        <v>801</v>
      </c>
      <c r="D289" s="158" t="s">
        <v>144</v>
      </c>
      <c r="E289" s="159" t="s">
        <v>1075</v>
      </c>
      <c r="F289" s="259" t="s">
        <v>1076</v>
      </c>
      <c r="G289" s="260"/>
      <c r="H289" s="260"/>
      <c r="I289" s="260"/>
      <c r="J289" s="160" t="s">
        <v>239</v>
      </c>
      <c r="K289" s="161">
        <v>20</v>
      </c>
      <c r="L289" s="261">
        <v>0</v>
      </c>
      <c r="M289" s="260"/>
      <c r="N289" s="262">
        <f>ROUND(L289*K289,2)</f>
        <v>0</v>
      </c>
      <c r="O289" s="260"/>
      <c r="P289" s="260"/>
      <c r="Q289" s="260"/>
      <c r="R289" s="131"/>
      <c r="T289" s="162" t="s">
        <v>3</v>
      </c>
      <c r="U289" s="42" t="s">
        <v>43</v>
      </c>
      <c r="V289" s="34"/>
      <c r="W289" s="163">
        <f>V289*K289</f>
        <v>0</v>
      </c>
      <c r="X289" s="163">
        <v>0</v>
      </c>
      <c r="Y289" s="163">
        <f>X289*K289</f>
        <v>0</v>
      </c>
      <c r="Z289" s="163">
        <v>0</v>
      </c>
      <c r="AA289" s="164">
        <f>Z289*K289</f>
        <v>0</v>
      </c>
      <c r="AR289" s="16" t="s">
        <v>516</v>
      </c>
      <c r="AT289" s="16" t="s">
        <v>144</v>
      </c>
      <c r="AU289" s="16" t="s">
        <v>105</v>
      </c>
      <c r="AY289" s="16" t="s">
        <v>143</v>
      </c>
      <c r="BE289" s="104">
        <f>IF(U289="základní",N289,0)</f>
        <v>0</v>
      </c>
      <c r="BF289" s="104">
        <f>IF(U289="snížená",N289,0)</f>
        <v>0</v>
      </c>
      <c r="BG289" s="104">
        <f>IF(U289="zákl. přenesená",N289,0)</f>
        <v>0</v>
      </c>
      <c r="BH289" s="104">
        <f>IF(U289="sníž. přenesená",N289,0)</f>
        <v>0</v>
      </c>
      <c r="BI289" s="104">
        <f>IF(U289="nulová",N289,0)</f>
        <v>0</v>
      </c>
      <c r="BJ289" s="16" t="s">
        <v>22</v>
      </c>
      <c r="BK289" s="104">
        <f>ROUND(L289*K289,2)</f>
        <v>0</v>
      </c>
      <c r="BL289" s="16" t="s">
        <v>516</v>
      </c>
      <c r="BM289" s="16" t="s">
        <v>1077</v>
      </c>
    </row>
    <row r="290" spans="2:65" s="1" customFormat="1" ht="31.5" customHeight="1">
      <c r="B290" s="129"/>
      <c r="C290" s="194" t="s">
        <v>809</v>
      </c>
      <c r="D290" s="194" t="s">
        <v>298</v>
      </c>
      <c r="E290" s="195" t="s">
        <v>1078</v>
      </c>
      <c r="F290" s="281" t="s">
        <v>1079</v>
      </c>
      <c r="G290" s="282"/>
      <c r="H290" s="282"/>
      <c r="I290" s="282"/>
      <c r="J290" s="196" t="s">
        <v>163</v>
      </c>
      <c r="K290" s="197">
        <v>4</v>
      </c>
      <c r="L290" s="283">
        <v>0</v>
      </c>
      <c r="M290" s="282"/>
      <c r="N290" s="284">
        <f>ROUND(L290*K290,2)</f>
        <v>0</v>
      </c>
      <c r="O290" s="260"/>
      <c r="P290" s="260"/>
      <c r="Q290" s="260"/>
      <c r="R290" s="131"/>
      <c r="T290" s="162" t="s">
        <v>3</v>
      </c>
      <c r="U290" s="42" t="s">
        <v>43</v>
      </c>
      <c r="V290" s="34"/>
      <c r="W290" s="163">
        <f>V290*K290</f>
        <v>0</v>
      </c>
      <c r="X290" s="163">
        <v>0.0205</v>
      </c>
      <c r="Y290" s="163">
        <f>X290*K290</f>
        <v>0.082</v>
      </c>
      <c r="Z290" s="163">
        <v>0</v>
      </c>
      <c r="AA290" s="164">
        <f>Z290*K290</f>
        <v>0</v>
      </c>
      <c r="AR290" s="16" t="s">
        <v>1080</v>
      </c>
      <c r="AT290" s="16" t="s">
        <v>298</v>
      </c>
      <c r="AU290" s="16" t="s">
        <v>105</v>
      </c>
      <c r="AY290" s="16" t="s">
        <v>143</v>
      </c>
      <c r="BE290" s="104">
        <f>IF(U290="základní",N290,0)</f>
        <v>0</v>
      </c>
      <c r="BF290" s="104">
        <f>IF(U290="snížená",N290,0)</f>
        <v>0</v>
      </c>
      <c r="BG290" s="104">
        <f>IF(U290="zákl. přenesená",N290,0)</f>
        <v>0</v>
      </c>
      <c r="BH290" s="104">
        <f>IF(U290="sníž. přenesená",N290,0)</f>
        <v>0</v>
      </c>
      <c r="BI290" s="104">
        <f>IF(U290="nulová",N290,0)</f>
        <v>0</v>
      </c>
      <c r="BJ290" s="16" t="s">
        <v>22</v>
      </c>
      <c r="BK290" s="104">
        <f>ROUND(L290*K290,2)</f>
        <v>0</v>
      </c>
      <c r="BL290" s="16" t="s">
        <v>1080</v>
      </c>
      <c r="BM290" s="16" t="s">
        <v>1081</v>
      </c>
    </row>
    <row r="291" spans="2:63" s="9" customFormat="1" ht="37.35" customHeight="1">
      <c r="B291" s="147"/>
      <c r="C291" s="148"/>
      <c r="D291" s="149" t="s">
        <v>117</v>
      </c>
      <c r="E291" s="149"/>
      <c r="F291" s="149"/>
      <c r="G291" s="149"/>
      <c r="H291" s="149"/>
      <c r="I291" s="149"/>
      <c r="J291" s="149"/>
      <c r="K291" s="149"/>
      <c r="L291" s="149"/>
      <c r="M291" s="149"/>
      <c r="N291" s="288">
        <f>BK291</f>
        <v>0</v>
      </c>
      <c r="O291" s="289"/>
      <c r="P291" s="289"/>
      <c r="Q291" s="289"/>
      <c r="R291" s="150"/>
      <c r="T291" s="151"/>
      <c r="U291" s="148"/>
      <c r="V291" s="148"/>
      <c r="W291" s="152">
        <f>W292</f>
        <v>0</v>
      </c>
      <c r="X291" s="148"/>
      <c r="Y291" s="152">
        <f>Y292</f>
        <v>0</v>
      </c>
      <c r="Z291" s="148"/>
      <c r="AA291" s="153">
        <f>AA292</f>
        <v>0</v>
      </c>
      <c r="AR291" s="154" t="s">
        <v>160</v>
      </c>
      <c r="AT291" s="155" t="s">
        <v>77</v>
      </c>
      <c r="AU291" s="155" t="s">
        <v>78</v>
      </c>
      <c r="AY291" s="154" t="s">
        <v>143</v>
      </c>
      <c r="BK291" s="156">
        <f>BK292</f>
        <v>0</v>
      </c>
    </row>
    <row r="292" spans="2:63" s="9" customFormat="1" ht="19.95" customHeight="1">
      <c r="B292" s="147"/>
      <c r="C292" s="148"/>
      <c r="D292" s="157" t="s">
        <v>832</v>
      </c>
      <c r="E292" s="157"/>
      <c r="F292" s="157"/>
      <c r="G292" s="157"/>
      <c r="H292" s="157"/>
      <c r="I292" s="157"/>
      <c r="J292" s="157"/>
      <c r="K292" s="157"/>
      <c r="L292" s="157"/>
      <c r="M292" s="157"/>
      <c r="N292" s="270">
        <f>BK292</f>
        <v>0</v>
      </c>
      <c r="O292" s="271"/>
      <c r="P292" s="271"/>
      <c r="Q292" s="271"/>
      <c r="R292" s="150"/>
      <c r="T292" s="151"/>
      <c r="U292" s="148"/>
      <c r="V292" s="148"/>
      <c r="W292" s="152">
        <f>SUM(W293:W295)</f>
        <v>0</v>
      </c>
      <c r="X292" s="148"/>
      <c r="Y292" s="152">
        <f>SUM(Y293:Y295)</f>
        <v>0</v>
      </c>
      <c r="Z292" s="148"/>
      <c r="AA292" s="153">
        <f>SUM(AA293:AA295)</f>
        <v>0</v>
      </c>
      <c r="AR292" s="154" t="s">
        <v>160</v>
      </c>
      <c r="AT292" s="155" t="s">
        <v>77</v>
      </c>
      <c r="AU292" s="155" t="s">
        <v>22</v>
      </c>
      <c r="AY292" s="154" t="s">
        <v>143</v>
      </c>
      <c r="BK292" s="156">
        <f>SUM(BK293:BK295)</f>
        <v>0</v>
      </c>
    </row>
    <row r="293" spans="2:65" s="1" customFormat="1" ht="22.5" customHeight="1">
      <c r="B293" s="129"/>
      <c r="C293" s="158" t="s">
        <v>811</v>
      </c>
      <c r="D293" s="158" t="s">
        <v>144</v>
      </c>
      <c r="E293" s="159" t="s">
        <v>1082</v>
      </c>
      <c r="F293" s="259" t="s">
        <v>1083</v>
      </c>
      <c r="G293" s="260"/>
      <c r="H293" s="260"/>
      <c r="I293" s="260"/>
      <c r="J293" s="160" t="s">
        <v>243</v>
      </c>
      <c r="K293" s="161">
        <v>1792</v>
      </c>
      <c r="L293" s="261">
        <v>0</v>
      </c>
      <c r="M293" s="260"/>
      <c r="N293" s="262">
        <f>ROUND(L293*K293,2)</f>
        <v>0</v>
      </c>
      <c r="O293" s="260"/>
      <c r="P293" s="260"/>
      <c r="Q293" s="260"/>
      <c r="R293" s="131"/>
      <c r="T293" s="162" t="s">
        <v>3</v>
      </c>
      <c r="U293" s="42" t="s">
        <v>43</v>
      </c>
      <c r="V293" s="34"/>
      <c r="W293" s="163">
        <f>V293*K293</f>
        <v>0</v>
      </c>
      <c r="X293" s="163">
        <v>0</v>
      </c>
      <c r="Y293" s="163">
        <f>X293*K293</f>
        <v>0</v>
      </c>
      <c r="Z293" s="163">
        <v>0</v>
      </c>
      <c r="AA293" s="164">
        <f>Z293*K293</f>
        <v>0</v>
      </c>
      <c r="AR293" s="16" t="s">
        <v>178</v>
      </c>
      <c r="AT293" s="16" t="s">
        <v>144</v>
      </c>
      <c r="AU293" s="16" t="s">
        <v>105</v>
      </c>
      <c r="AY293" s="16" t="s">
        <v>143</v>
      </c>
      <c r="BE293" s="104">
        <f>IF(U293="základní",N293,0)</f>
        <v>0</v>
      </c>
      <c r="BF293" s="104">
        <f>IF(U293="snížená",N293,0)</f>
        <v>0</v>
      </c>
      <c r="BG293" s="104">
        <f>IF(U293="zákl. přenesená",N293,0)</f>
        <v>0</v>
      </c>
      <c r="BH293" s="104">
        <f>IF(U293="sníž. přenesená",N293,0)</f>
        <v>0</v>
      </c>
      <c r="BI293" s="104">
        <f>IF(U293="nulová",N293,0)</f>
        <v>0</v>
      </c>
      <c r="BJ293" s="16" t="s">
        <v>22</v>
      </c>
      <c r="BK293" s="104">
        <f>ROUND(L293*K293,2)</f>
        <v>0</v>
      </c>
      <c r="BL293" s="16" t="s">
        <v>178</v>
      </c>
      <c r="BM293" s="16" t="s">
        <v>1084</v>
      </c>
    </row>
    <row r="294" spans="2:51" s="11" customFormat="1" ht="22.5" customHeight="1">
      <c r="B294" s="178"/>
      <c r="C294" s="179"/>
      <c r="D294" s="179"/>
      <c r="E294" s="180" t="s">
        <v>3</v>
      </c>
      <c r="F294" s="276" t="s">
        <v>1085</v>
      </c>
      <c r="G294" s="277"/>
      <c r="H294" s="277"/>
      <c r="I294" s="277"/>
      <c r="J294" s="179"/>
      <c r="K294" s="181" t="s">
        <v>3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202</v>
      </c>
      <c r="AU294" s="185" t="s">
        <v>105</v>
      </c>
      <c r="AV294" s="11" t="s">
        <v>22</v>
      </c>
      <c r="AW294" s="11" t="s">
        <v>35</v>
      </c>
      <c r="AX294" s="11" t="s">
        <v>78</v>
      </c>
      <c r="AY294" s="185" t="s">
        <v>143</v>
      </c>
    </row>
    <row r="295" spans="2:51" s="10" customFormat="1" ht="22.5" customHeight="1">
      <c r="B295" s="170"/>
      <c r="C295" s="171"/>
      <c r="D295" s="171"/>
      <c r="E295" s="172" t="s">
        <v>3</v>
      </c>
      <c r="F295" s="278" t="s">
        <v>1086</v>
      </c>
      <c r="G295" s="275"/>
      <c r="H295" s="275"/>
      <c r="I295" s="275"/>
      <c r="J295" s="171"/>
      <c r="K295" s="173">
        <v>1792</v>
      </c>
      <c r="L295" s="171"/>
      <c r="M295" s="171"/>
      <c r="N295" s="171"/>
      <c r="O295" s="171"/>
      <c r="P295" s="171"/>
      <c r="Q295" s="171"/>
      <c r="R295" s="174"/>
      <c r="T295" s="175"/>
      <c r="U295" s="171"/>
      <c r="V295" s="171"/>
      <c r="W295" s="171"/>
      <c r="X295" s="171"/>
      <c r="Y295" s="171"/>
      <c r="Z295" s="171"/>
      <c r="AA295" s="176"/>
      <c r="AT295" s="177" t="s">
        <v>202</v>
      </c>
      <c r="AU295" s="177" t="s">
        <v>105</v>
      </c>
      <c r="AV295" s="10" t="s">
        <v>105</v>
      </c>
      <c r="AW295" s="10" t="s">
        <v>35</v>
      </c>
      <c r="AX295" s="10" t="s">
        <v>22</v>
      </c>
      <c r="AY295" s="177" t="s">
        <v>143</v>
      </c>
    </row>
    <row r="296" spans="2:63" s="1" customFormat="1" ht="49.95" customHeight="1">
      <c r="B296" s="33"/>
      <c r="C296" s="34"/>
      <c r="D296" s="149" t="s">
        <v>181</v>
      </c>
      <c r="E296" s="34"/>
      <c r="F296" s="34"/>
      <c r="G296" s="34"/>
      <c r="H296" s="34"/>
      <c r="I296" s="34"/>
      <c r="J296" s="34"/>
      <c r="K296" s="34"/>
      <c r="L296" s="34"/>
      <c r="M296" s="34"/>
      <c r="N296" s="272">
        <f aca="true" t="shared" si="15" ref="N296:N301">BK296</f>
        <v>0</v>
      </c>
      <c r="O296" s="273"/>
      <c r="P296" s="273"/>
      <c r="Q296" s="273"/>
      <c r="R296" s="35"/>
      <c r="T296" s="72"/>
      <c r="U296" s="34"/>
      <c r="V296" s="34"/>
      <c r="W296" s="34"/>
      <c r="X296" s="34"/>
      <c r="Y296" s="34"/>
      <c r="Z296" s="34"/>
      <c r="AA296" s="73"/>
      <c r="AT296" s="16" t="s">
        <v>77</v>
      </c>
      <c r="AU296" s="16" t="s">
        <v>78</v>
      </c>
      <c r="AY296" s="16" t="s">
        <v>182</v>
      </c>
      <c r="BK296" s="104">
        <f>SUM(BK297:BK301)</f>
        <v>0</v>
      </c>
    </row>
    <row r="297" spans="2:63" s="1" customFormat="1" ht="22.35" customHeight="1">
      <c r="B297" s="33"/>
      <c r="C297" s="165" t="s">
        <v>3</v>
      </c>
      <c r="D297" s="165" t="s">
        <v>144</v>
      </c>
      <c r="E297" s="166" t="s">
        <v>3</v>
      </c>
      <c r="F297" s="264" t="s">
        <v>3</v>
      </c>
      <c r="G297" s="265"/>
      <c r="H297" s="265"/>
      <c r="I297" s="265"/>
      <c r="J297" s="167" t="s">
        <v>3</v>
      </c>
      <c r="K297" s="168"/>
      <c r="L297" s="261"/>
      <c r="M297" s="266"/>
      <c r="N297" s="267">
        <f t="shared" si="15"/>
        <v>0</v>
      </c>
      <c r="O297" s="266"/>
      <c r="P297" s="266"/>
      <c r="Q297" s="266"/>
      <c r="R297" s="35"/>
      <c r="T297" s="162" t="s">
        <v>3</v>
      </c>
      <c r="U297" s="169" t="s">
        <v>43</v>
      </c>
      <c r="V297" s="34"/>
      <c r="W297" s="34"/>
      <c r="X297" s="34"/>
      <c r="Y297" s="34"/>
      <c r="Z297" s="34"/>
      <c r="AA297" s="73"/>
      <c r="AT297" s="16" t="s">
        <v>182</v>
      </c>
      <c r="AU297" s="16" t="s">
        <v>22</v>
      </c>
      <c r="AY297" s="16" t="s">
        <v>182</v>
      </c>
      <c r="BE297" s="104">
        <f>IF(U297="základní",N297,0)</f>
        <v>0</v>
      </c>
      <c r="BF297" s="104">
        <f>IF(U297="snížená",N297,0)</f>
        <v>0</v>
      </c>
      <c r="BG297" s="104">
        <f>IF(U297="zákl. přenesená",N297,0)</f>
        <v>0</v>
      </c>
      <c r="BH297" s="104">
        <f>IF(U297="sníž. přenesená",N297,0)</f>
        <v>0</v>
      </c>
      <c r="BI297" s="104">
        <f>IF(U297="nulová",N297,0)</f>
        <v>0</v>
      </c>
      <c r="BJ297" s="16" t="s">
        <v>22</v>
      </c>
      <c r="BK297" s="104">
        <f>L297*K297</f>
        <v>0</v>
      </c>
    </row>
    <row r="298" spans="2:63" s="1" customFormat="1" ht="22.35" customHeight="1">
      <c r="B298" s="33"/>
      <c r="C298" s="165" t="s">
        <v>3</v>
      </c>
      <c r="D298" s="165" t="s">
        <v>144</v>
      </c>
      <c r="E298" s="166" t="s">
        <v>3</v>
      </c>
      <c r="F298" s="264" t="s">
        <v>3</v>
      </c>
      <c r="G298" s="265"/>
      <c r="H298" s="265"/>
      <c r="I298" s="265"/>
      <c r="J298" s="167" t="s">
        <v>3</v>
      </c>
      <c r="K298" s="168"/>
      <c r="L298" s="261"/>
      <c r="M298" s="266"/>
      <c r="N298" s="267">
        <f t="shared" si="15"/>
        <v>0</v>
      </c>
      <c r="O298" s="266"/>
      <c r="P298" s="266"/>
      <c r="Q298" s="266"/>
      <c r="R298" s="35"/>
      <c r="T298" s="162" t="s">
        <v>3</v>
      </c>
      <c r="U298" s="169" t="s">
        <v>43</v>
      </c>
      <c r="V298" s="34"/>
      <c r="W298" s="34"/>
      <c r="X298" s="34"/>
      <c r="Y298" s="34"/>
      <c r="Z298" s="34"/>
      <c r="AA298" s="73"/>
      <c r="AT298" s="16" t="s">
        <v>182</v>
      </c>
      <c r="AU298" s="16" t="s">
        <v>22</v>
      </c>
      <c r="AY298" s="16" t="s">
        <v>182</v>
      </c>
      <c r="BE298" s="104">
        <f>IF(U298="základní",N298,0)</f>
        <v>0</v>
      </c>
      <c r="BF298" s="104">
        <f>IF(U298="snížená",N298,0)</f>
        <v>0</v>
      </c>
      <c r="BG298" s="104">
        <f>IF(U298="zákl. přenesená",N298,0)</f>
        <v>0</v>
      </c>
      <c r="BH298" s="104">
        <f>IF(U298="sníž. přenesená",N298,0)</f>
        <v>0</v>
      </c>
      <c r="BI298" s="104">
        <f>IF(U298="nulová",N298,0)</f>
        <v>0</v>
      </c>
      <c r="BJ298" s="16" t="s">
        <v>22</v>
      </c>
      <c r="BK298" s="104">
        <f>L298*K298</f>
        <v>0</v>
      </c>
    </row>
    <row r="299" spans="2:63" s="1" customFormat="1" ht="22.35" customHeight="1">
      <c r="B299" s="33"/>
      <c r="C299" s="165" t="s">
        <v>3</v>
      </c>
      <c r="D299" s="165" t="s">
        <v>144</v>
      </c>
      <c r="E299" s="166" t="s">
        <v>3</v>
      </c>
      <c r="F299" s="264" t="s">
        <v>3</v>
      </c>
      <c r="G299" s="265"/>
      <c r="H299" s="265"/>
      <c r="I299" s="265"/>
      <c r="J299" s="167" t="s">
        <v>3</v>
      </c>
      <c r="K299" s="168"/>
      <c r="L299" s="261"/>
      <c r="M299" s="266"/>
      <c r="N299" s="267">
        <f t="shared" si="15"/>
        <v>0</v>
      </c>
      <c r="O299" s="266"/>
      <c r="P299" s="266"/>
      <c r="Q299" s="266"/>
      <c r="R299" s="35"/>
      <c r="T299" s="162" t="s">
        <v>3</v>
      </c>
      <c r="U299" s="169" t="s">
        <v>43</v>
      </c>
      <c r="V299" s="34"/>
      <c r="W299" s="34"/>
      <c r="X299" s="34"/>
      <c r="Y299" s="34"/>
      <c r="Z299" s="34"/>
      <c r="AA299" s="73"/>
      <c r="AT299" s="16" t="s">
        <v>182</v>
      </c>
      <c r="AU299" s="16" t="s">
        <v>22</v>
      </c>
      <c r="AY299" s="16" t="s">
        <v>182</v>
      </c>
      <c r="BE299" s="104">
        <f>IF(U299="základní",N299,0)</f>
        <v>0</v>
      </c>
      <c r="BF299" s="104">
        <f>IF(U299="snížená",N299,0)</f>
        <v>0</v>
      </c>
      <c r="BG299" s="104">
        <f>IF(U299="zákl. přenesená",N299,0)</f>
        <v>0</v>
      </c>
      <c r="BH299" s="104">
        <f>IF(U299="sníž. přenesená",N299,0)</f>
        <v>0</v>
      </c>
      <c r="BI299" s="104">
        <f>IF(U299="nulová",N299,0)</f>
        <v>0</v>
      </c>
      <c r="BJ299" s="16" t="s">
        <v>22</v>
      </c>
      <c r="BK299" s="104">
        <f>L299*K299</f>
        <v>0</v>
      </c>
    </row>
    <row r="300" spans="2:63" s="1" customFormat="1" ht="22.35" customHeight="1">
      <c r="B300" s="33"/>
      <c r="C300" s="165" t="s">
        <v>3</v>
      </c>
      <c r="D300" s="165" t="s">
        <v>144</v>
      </c>
      <c r="E300" s="166" t="s">
        <v>3</v>
      </c>
      <c r="F300" s="264" t="s">
        <v>3</v>
      </c>
      <c r="G300" s="265"/>
      <c r="H300" s="265"/>
      <c r="I300" s="265"/>
      <c r="J300" s="167" t="s">
        <v>3</v>
      </c>
      <c r="K300" s="168"/>
      <c r="L300" s="261"/>
      <c r="M300" s="266"/>
      <c r="N300" s="267">
        <f t="shared" si="15"/>
        <v>0</v>
      </c>
      <c r="O300" s="266"/>
      <c r="P300" s="266"/>
      <c r="Q300" s="266"/>
      <c r="R300" s="35"/>
      <c r="T300" s="162" t="s">
        <v>3</v>
      </c>
      <c r="U300" s="169" t="s">
        <v>43</v>
      </c>
      <c r="V300" s="34"/>
      <c r="W300" s="34"/>
      <c r="X300" s="34"/>
      <c r="Y300" s="34"/>
      <c r="Z300" s="34"/>
      <c r="AA300" s="73"/>
      <c r="AT300" s="16" t="s">
        <v>182</v>
      </c>
      <c r="AU300" s="16" t="s">
        <v>22</v>
      </c>
      <c r="AY300" s="16" t="s">
        <v>182</v>
      </c>
      <c r="BE300" s="104">
        <f>IF(U300="základní",N300,0)</f>
        <v>0</v>
      </c>
      <c r="BF300" s="104">
        <f>IF(U300="snížená",N300,0)</f>
        <v>0</v>
      </c>
      <c r="BG300" s="104">
        <f>IF(U300="zákl. přenesená",N300,0)</f>
        <v>0</v>
      </c>
      <c r="BH300" s="104">
        <f>IF(U300="sníž. přenesená",N300,0)</f>
        <v>0</v>
      </c>
      <c r="BI300" s="104">
        <f>IF(U300="nulová",N300,0)</f>
        <v>0</v>
      </c>
      <c r="BJ300" s="16" t="s">
        <v>22</v>
      </c>
      <c r="BK300" s="104">
        <f>L300*K300</f>
        <v>0</v>
      </c>
    </row>
    <row r="301" spans="2:63" s="1" customFormat="1" ht="22.35" customHeight="1">
      <c r="B301" s="33"/>
      <c r="C301" s="165" t="s">
        <v>3</v>
      </c>
      <c r="D301" s="165" t="s">
        <v>144</v>
      </c>
      <c r="E301" s="166" t="s">
        <v>3</v>
      </c>
      <c r="F301" s="264" t="s">
        <v>3</v>
      </c>
      <c r="G301" s="265"/>
      <c r="H301" s="265"/>
      <c r="I301" s="265"/>
      <c r="J301" s="167" t="s">
        <v>3</v>
      </c>
      <c r="K301" s="168"/>
      <c r="L301" s="261"/>
      <c r="M301" s="266"/>
      <c r="N301" s="267">
        <f t="shared" si="15"/>
        <v>0</v>
      </c>
      <c r="O301" s="266"/>
      <c r="P301" s="266"/>
      <c r="Q301" s="266"/>
      <c r="R301" s="35"/>
      <c r="T301" s="162" t="s">
        <v>3</v>
      </c>
      <c r="U301" s="169" t="s">
        <v>43</v>
      </c>
      <c r="V301" s="54"/>
      <c r="W301" s="54"/>
      <c r="X301" s="54"/>
      <c r="Y301" s="54"/>
      <c r="Z301" s="54"/>
      <c r="AA301" s="56"/>
      <c r="AT301" s="16" t="s">
        <v>182</v>
      </c>
      <c r="AU301" s="16" t="s">
        <v>22</v>
      </c>
      <c r="AY301" s="16" t="s">
        <v>182</v>
      </c>
      <c r="BE301" s="104">
        <f>IF(U301="základní",N301,0)</f>
        <v>0</v>
      </c>
      <c r="BF301" s="104">
        <f>IF(U301="snížená",N301,0)</f>
        <v>0</v>
      </c>
      <c r="BG301" s="104">
        <f>IF(U301="zákl. přenesená",N301,0)</f>
        <v>0</v>
      </c>
      <c r="BH301" s="104">
        <f>IF(U301="sníž. přenesená",N301,0)</f>
        <v>0</v>
      </c>
      <c r="BI301" s="104">
        <f>IF(U301="nulová",N301,0)</f>
        <v>0</v>
      </c>
      <c r="BJ301" s="16" t="s">
        <v>22</v>
      </c>
      <c r="BK301" s="104">
        <f>L301*K301</f>
        <v>0</v>
      </c>
    </row>
    <row r="302" spans="2:18" s="1" customFormat="1" ht="6.9" customHeight="1">
      <c r="B302" s="57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9"/>
    </row>
  </sheetData>
  <mergeCells count="411">
    <mergeCell ref="H1:K1"/>
    <mergeCell ref="S2:AC2"/>
    <mergeCell ref="F300:I300"/>
    <mergeCell ref="L300:M300"/>
    <mergeCell ref="N300:Q300"/>
    <mergeCell ref="F301:I301"/>
    <mergeCell ref="L301:M301"/>
    <mergeCell ref="N301:Q301"/>
    <mergeCell ref="N130:Q130"/>
    <mergeCell ref="N131:Q131"/>
    <mergeCell ref="N132:Q132"/>
    <mergeCell ref="N184:Q184"/>
    <mergeCell ref="N192:Q192"/>
    <mergeCell ref="N199:Q199"/>
    <mergeCell ref="N217:Q217"/>
    <mergeCell ref="N228:Q228"/>
    <mergeCell ref="N270:Q270"/>
    <mergeCell ref="N279:Q279"/>
    <mergeCell ref="N283:Q283"/>
    <mergeCell ref="N284:Q284"/>
    <mergeCell ref="N288:Q288"/>
    <mergeCell ref="N291:Q291"/>
    <mergeCell ref="N292:Q292"/>
    <mergeCell ref="N296:Q296"/>
    <mergeCell ref="F294:I294"/>
    <mergeCell ref="F295:I295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289:I289"/>
    <mergeCell ref="L289:M289"/>
    <mergeCell ref="N289:Q289"/>
    <mergeCell ref="F290:I290"/>
    <mergeCell ref="L290:M290"/>
    <mergeCell ref="N290:Q290"/>
    <mergeCell ref="F293:I293"/>
    <mergeCell ref="L293:M293"/>
    <mergeCell ref="N293:Q293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F249:I249"/>
    <mergeCell ref="L249:M249"/>
    <mergeCell ref="N249:Q249"/>
    <mergeCell ref="F236:I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35:I235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4:I214"/>
    <mergeCell ref="F215:I215"/>
    <mergeCell ref="L215:M215"/>
    <mergeCell ref="N215:Q215"/>
    <mergeCell ref="F216:I216"/>
    <mergeCell ref="F218:I218"/>
    <mergeCell ref="L218:M218"/>
    <mergeCell ref="N218:Q218"/>
    <mergeCell ref="F219:I219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F204:I20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81:I181"/>
    <mergeCell ref="L181:M181"/>
    <mergeCell ref="N181:Q181"/>
    <mergeCell ref="F182:I182"/>
    <mergeCell ref="F183:I183"/>
    <mergeCell ref="L183:M183"/>
    <mergeCell ref="N183:Q183"/>
    <mergeCell ref="F185:I185"/>
    <mergeCell ref="L185:M185"/>
    <mergeCell ref="N185:Q18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L175:M175"/>
    <mergeCell ref="N175:Q175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F168:I168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297:D302">
      <formula1>"K,M"</formula1>
    </dataValidation>
    <dataValidation type="list" allowBlank="1" showInputMessage="1" showErrorMessage="1" error="Povoleny jsou hodnoty základní, snížená, zákl. přenesená, sníž. přenesená, nulová." sqref="U297:U30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2016-11-29T07:09:25Z</dcterms:created>
  <dcterms:modified xsi:type="dcterms:W3CDTF">2016-11-29T07:09:35Z</dcterms:modified>
  <cp:category/>
  <cp:version/>
  <cp:contentType/>
  <cp:contentStatus/>
</cp:coreProperties>
</file>