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</sheets>
  <definedNames/>
  <calcPr fullCalcOnLoad="1"/>
</workbook>
</file>

<file path=xl/sharedStrings.xml><?xml version="1.0" encoding="utf-8"?>
<sst xmlns="http://schemas.openxmlformats.org/spreadsheetml/2006/main" count="117" uniqueCount="85">
  <si>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</si>
  <si>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</si>
  <si>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</si>
  <si>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</si>
  <si>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</si>
  <si>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</si>
  <si>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</si>
  <si>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</si>
  <si>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</si>
  <si>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</si>
  <si>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</si>
  <si>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</si>
  <si>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</si>
  <si>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Poznámka:</t>
  </si>
  <si>
    <t>Objekt</t>
  </si>
  <si>
    <t>Kód</t>
  </si>
  <si>
    <t>11</t>
  </si>
  <si>
    <t>113151114R00</t>
  </si>
  <si>
    <t>57</t>
  </si>
  <si>
    <t>573231111R00</t>
  </si>
  <si>
    <t>572753111R00</t>
  </si>
  <si>
    <t>577132111R00</t>
  </si>
  <si>
    <t>59</t>
  </si>
  <si>
    <t>599142111R00</t>
  </si>
  <si>
    <t>89</t>
  </si>
  <si>
    <t>899431111R00</t>
  </si>
  <si>
    <t>Oprava silnice III/19527Chodov x Pec</t>
  </si>
  <si>
    <t>Vyrovnávka, kryt ACO 11</t>
  </si>
  <si>
    <t>Chodov - xPec</t>
  </si>
  <si>
    <t>Zkrácený popis</t>
  </si>
  <si>
    <t>Rozměry</t>
  </si>
  <si>
    <t>Přípravné a přidružené práce</t>
  </si>
  <si>
    <t>Fréz.živič.krytu pl.do 500 m2,pruh do 75 cm,tl.5cm</t>
  </si>
  <si>
    <t>Kryty štěrkových a živičných pozemních komunikací a zpevněných ploch</t>
  </si>
  <si>
    <t>Postřik živičný spojovací z emulze 0,5-0,7 kg/m2</t>
  </si>
  <si>
    <t>Vyrovnání povrchu krytů asfaltovým betonem</t>
  </si>
  <si>
    <t>Beton asfalt. ACO 11+ obrusný, š.nad 3 m, tl. 4 cm</t>
  </si>
  <si>
    <t>Dlažby a předlažby pozemních komunikací a zpevněných ploch</t>
  </si>
  <si>
    <t>Úprava zálivky dil.spár hloubky do 4 cm š. do 4 cm</t>
  </si>
  <si>
    <t>Ostatní konstrukce a práce na trubním vedení</t>
  </si>
  <si>
    <t>Výšková úprava do 20 cm, zvýšení krytu šoupěte</t>
  </si>
  <si>
    <t>Doba výstavby:</t>
  </si>
  <si>
    <t>Začátek výstavby:</t>
  </si>
  <si>
    <t>Konec výstavby:</t>
  </si>
  <si>
    <t>Zpracováno dne:</t>
  </si>
  <si>
    <t>M.j.</t>
  </si>
  <si>
    <t>m2</t>
  </si>
  <si>
    <t>t</t>
  </si>
  <si>
    <t>m</t>
  </si>
  <si>
    <t>kus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</si>
  <si>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</si>
  <si>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</si>
  <si>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</si>
  <si>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</si>
  <si>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</si>
  <si>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</si>
  <si>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</si>
  <si>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</si>
  <si>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</si>
  <si>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</si>
  <si>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</si>
  <si>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SÚS PK stř. DO</t>
  </si>
  <si>
    <t>Celkem</t>
  </si>
  <si>
    <t>Hmotnost (t)</t>
  </si>
  <si>
    <t>Cenová</t>
  </si>
  <si>
    <t>soustava</t>
  </si>
  <si>
    <t>RTS I / 2015</t>
  </si>
  <si>
    <t>Přesuny</t>
  </si>
  <si>
    <t>Typ skupiny</t>
  </si>
  <si>
    <t>HS</t>
  </si>
  <si>
    <t>HSV mat</t>
  </si>
  <si>
    <t>HSV prac</t>
  </si>
  <si>
    <t>PSV mat</t>
  </si>
  <si>
    <t>PSV prac</t>
  </si>
  <si>
    <t>Mont mat</t>
  </si>
  <si>
    <t>Mont prac</t>
  </si>
  <si>
    <t>Ostatní mat.</t>
  </si>
  <si>
    <t>11_</t>
  </si>
  <si>
    <t>57_</t>
  </si>
  <si>
    <t>59_</t>
  </si>
  <si>
    <t>89_</t>
  </si>
  <si>
    <t>1_</t>
  </si>
  <si>
    <t>5_</t>
  </si>
  <si>
    <t>8_</t>
  </si>
  <si>
    <t>_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</si>
</sst>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1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27" fillId="20" borderId="0" applyNumberFormat="0" applyBorder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4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7" fillId="33" borderId="12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7" fillId="33" borderId="12" xfId="0" applyNumberFormat="1" applyFont="1" applyFill="1" applyBorder="1" applyAlignment="1" applyProtection="1">
      <alignment horizontal="right" vertical="center"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7" fillId="33" borderId="12" xfId="0" applyNumberFormat="1" applyFont="1" applyFill="1" applyBorder="1" applyAlignment="1" applyProtection="1">
      <alignment horizontal="right" vertical="center"/>
      <protection/>
    </xf>
    <xf numFmtId="4" fontId="7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49" fontId="7" fillId="33" borderId="12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0" fontId="7" fillId="33" borderId="0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4"/>
  <sheetViews>
    <sheetView tabSelected="1" zoomScalePageLayoutView="0" workbookViewId="0" topLeftCell="A1">
      <selection activeCell="I35" sqref="I35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43.5742187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7" width="12.140625" style="0" hidden="1" customWidth="1"/>
  </cols>
  <sheetData>
    <row r="1" spans="1:13" ht="72.75" customHeigh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4" ht="12.75">
      <c r="A2" s="57" t="s">
        <v>1</v>
      </c>
      <c r="B2" s="58"/>
      <c r="C2" s="58"/>
      <c r="D2" s="59" t="s">
        <v>26</v>
      </c>
      <c r="E2" s="61" t="s">
        <v>41</v>
      </c>
      <c r="F2" s="58"/>
      <c r="G2" s="61"/>
      <c r="H2" s="58"/>
      <c r="I2" s="62" t="s">
        <v>56</v>
      </c>
      <c r="J2" s="62" t="s">
        <v>61</v>
      </c>
      <c r="K2" s="58"/>
      <c r="L2" s="58"/>
      <c r="M2" s="63"/>
      <c r="N2" s="28"/>
    </row>
    <row r="3" spans="1:14" ht="12.75">
      <c r="A3" s="54"/>
      <c r="B3" s="39"/>
      <c r="C3" s="39"/>
      <c r="D3" s="60"/>
      <c r="E3" s="39"/>
      <c r="F3" s="39"/>
      <c r="G3" s="39"/>
      <c r="H3" s="39"/>
      <c r="I3" s="39"/>
      <c r="J3" s="39"/>
      <c r="K3" s="39"/>
      <c r="L3" s="39"/>
      <c r="M3" s="52"/>
      <c r="N3" s="28"/>
    </row>
    <row r="4" spans="1:14" ht="12.75">
      <c r="A4" s="47" t="s">
        <v>2</v>
      </c>
      <c r="B4" s="39"/>
      <c r="C4" s="39"/>
      <c r="D4" s="38" t="s">
        <v>27</v>
      </c>
      <c r="E4" s="50" t="s">
        <v>42</v>
      </c>
      <c r="F4" s="39"/>
      <c r="G4" s="51"/>
      <c r="H4" s="39"/>
      <c r="I4" s="38" t="s">
        <v>57</v>
      </c>
      <c r="J4" s="38"/>
      <c r="K4" s="39"/>
      <c r="L4" s="39"/>
      <c r="M4" s="52"/>
      <c r="N4" s="28"/>
    </row>
    <row r="5" spans="1:14" ht="12.75">
      <c r="A5" s="54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52"/>
      <c r="N5" s="28"/>
    </row>
    <row r="6" spans="1:14" ht="12.75">
      <c r="A6" s="47" t="s">
        <v>3</v>
      </c>
      <c r="B6" s="39"/>
      <c r="C6" s="39"/>
      <c r="D6" s="38" t="s">
        <v>28</v>
      </c>
      <c r="E6" s="50" t="s">
        <v>43</v>
      </c>
      <c r="F6" s="39"/>
      <c r="G6" s="51"/>
      <c r="H6" s="39"/>
      <c r="I6" s="38" t="s">
        <v>58</v>
      </c>
      <c r="J6" s="38"/>
      <c r="K6" s="39"/>
      <c r="L6" s="39"/>
      <c r="M6" s="52"/>
      <c r="N6" s="28"/>
    </row>
    <row r="7" spans="1:14" ht="12.75">
      <c r="A7" s="5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52"/>
      <c r="N7" s="28"/>
    </row>
    <row r="8" spans="1:14" ht="12.75">
      <c r="A8" s="47" t="s">
        <v>4</v>
      </c>
      <c r="B8" s="39"/>
      <c r="C8" s="39"/>
      <c r="D8" s="38"/>
      <c r="E8" s="50" t="s">
        <v>44</v>
      </c>
      <c r="F8" s="39"/>
      <c r="G8" s="51"/>
      <c r="H8" s="39"/>
      <c r="I8" s="38" t="s">
        <v>59</v>
      </c>
      <c r="J8" s="38"/>
      <c r="K8" s="39"/>
      <c r="L8" s="39"/>
      <c r="M8" s="52"/>
      <c r="N8" s="28"/>
    </row>
    <row r="9" spans="1:14" ht="12.75">
      <c r="A9" s="48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53"/>
      <c r="N9" s="28"/>
    </row>
    <row r="10" spans="1:14" ht="12.75">
      <c r="A10" s="1" t="s">
        <v>5</v>
      </c>
      <c r="B10" s="9" t="s">
        <v>14</v>
      </c>
      <c r="C10" s="9" t="s">
        <v>15</v>
      </c>
      <c r="D10" s="9" t="s">
        <v>29</v>
      </c>
      <c r="E10" s="9" t="s">
        <v>45</v>
      </c>
      <c r="F10" s="14" t="s">
        <v>50</v>
      </c>
      <c r="G10" s="17" t="s">
        <v>51</v>
      </c>
      <c r="H10" s="40" t="s">
        <v>53</v>
      </c>
      <c r="I10" s="41"/>
      <c r="J10" s="42"/>
      <c r="K10" s="40" t="s">
        <v>63</v>
      </c>
      <c r="L10" s="42"/>
      <c r="M10" s="24" t="s">
        <v>64</v>
      </c>
      <c r="N10" s="29"/>
    </row>
    <row r="11" spans="1:24" ht="12.75">
      <c r="A11" s="2" t="s">
        <v>6</v>
      </c>
      <c r="B11" s="10" t="s">
        <v>6</v>
      </c>
      <c r="C11" s="10" t="s">
        <v>6</v>
      </c>
      <c r="D11" s="13" t="s">
        <v>30</v>
      </c>
      <c r="E11" s="10" t="s">
        <v>6</v>
      </c>
      <c r="F11" s="10" t="s">
        <v>6</v>
      </c>
      <c r="G11" s="18" t="s">
        <v>52</v>
      </c>
      <c r="H11" s="19" t="s">
        <v>54</v>
      </c>
      <c r="I11" s="20" t="s">
        <v>60</v>
      </c>
      <c r="J11" s="21" t="s">
        <v>62</v>
      </c>
      <c r="K11" s="19" t="s">
        <v>51</v>
      </c>
      <c r="L11" s="21" t="s">
        <v>62</v>
      </c>
      <c r="M11" s="25" t="s">
        <v>65</v>
      </c>
      <c r="N11" s="29"/>
      <c r="P11" s="23" t="s">
        <v>67</v>
      </c>
      <c r="Q11" s="23" t="s">
        <v>68</v>
      </c>
      <c r="R11" s="23" t="s">
        <v>70</v>
      </c>
      <c r="S11" s="23" t="s">
        <v>71</v>
      </c>
      <c r="T11" s="23" t="s">
        <v>72</v>
      </c>
      <c r="U11" s="23" t="s">
        <v>73</v>
      </c>
      <c r="V11" s="23" t="s">
        <v>74</v>
      </c>
      <c r="W11" s="23" t="s">
        <v>75</v>
      </c>
      <c r="X11" s="23" t="s">
        <v>76</v>
      </c>
    </row>
    <row r="12" spans="1:37" ht="12.75">
      <c r="A12" s="3"/>
      <c r="B12" s="11"/>
      <c r="C12" s="11" t="s">
        <v>16</v>
      </c>
      <c r="D12" s="43" t="s">
        <v>31</v>
      </c>
      <c r="E12" s="44"/>
      <c r="F12" s="44"/>
      <c r="G12" s="44"/>
      <c r="H12" s="32">
        <f>SUM(H13:H13)</f>
        <v>0</v>
      </c>
      <c r="I12" s="32">
        <f>SUM(I13:I13)</f>
        <v>0</v>
      </c>
      <c r="J12" s="32">
        <f>H12+I12</f>
        <v>0</v>
      </c>
      <c r="K12" s="22"/>
      <c r="L12" s="32">
        <f>SUM(L13:L13)</f>
        <v>45.1</v>
      </c>
      <c r="M12" s="22"/>
      <c r="P12" s="33">
        <f>IF(Q12="PR",J12,SUM(O13:O13))</f>
        <v>0</v>
      </c>
      <c r="Q12" s="23" t="s">
        <v>69</v>
      </c>
      <c r="R12" s="33">
        <f>IF(Q12="HS",H12,0)</f>
        <v>0</v>
      </c>
      <c r="S12" s="33">
        <f>IF(Q12="HS",I12-P12,0)</f>
        <v>0</v>
      </c>
      <c r="T12" s="33">
        <f>IF(Q12="PS",H12,0)</f>
        <v>0</v>
      </c>
      <c r="U12" s="33">
        <f>IF(Q12="PS",I12-P12,0)</f>
        <v>0</v>
      </c>
      <c r="V12" s="33">
        <f>IF(Q12="MP",H12,0)</f>
        <v>0</v>
      </c>
      <c r="W12" s="33">
        <f>IF(Q12="MP",I12-P12,0)</f>
        <v>0</v>
      </c>
      <c r="X12" s="33">
        <f>IF(Q12="OM",H12,0)</f>
        <v>0</v>
      </c>
      <c r="Y12" s="23"/>
      <c r="AI12" s="33">
        <f>SUM(Z13:Z13)</f>
        <v>0</v>
      </c>
      <c r="AJ12" s="33">
        <f>SUM(AA13:AA13)</f>
        <v>0</v>
      </c>
      <c r="AK12" s="33">
        <f>SUM(AB13:AB13)</f>
        <v>0</v>
      </c>
    </row>
    <row r="13" spans="1:43" ht="12.75">
      <c r="A13" s="4" t="s">
        <v>7</v>
      </c>
      <c r="B13" s="4"/>
      <c r="C13" s="4" t="s">
        <v>17</v>
      </c>
      <c r="D13" s="4" t="s">
        <v>32</v>
      </c>
      <c r="E13" s="4" t="s">
        <v>46</v>
      </c>
      <c r="F13" s="15">
        <v>410</v>
      </c>
      <c r="G13" s="15">
        <v>0</v>
      </c>
      <c r="H13" s="15">
        <f>ROUND(F13*AE13,2)</f>
        <v>0</v>
      </c>
      <c r="I13" s="15">
        <f>J13-H13</f>
        <v>0</v>
      </c>
      <c r="J13" s="15">
        <f>ROUND(F13*G13,2)</f>
        <v>0</v>
      </c>
      <c r="K13" s="15">
        <v>0.11</v>
      </c>
      <c r="L13" s="15">
        <f>F13*K13</f>
        <v>45.1</v>
      </c>
      <c r="M13" s="26" t="s">
        <v>66</v>
      </c>
      <c r="N13" s="26" t="s">
        <v>7</v>
      </c>
      <c r="O13" s="15">
        <f>IF(N13="5",I13,0)</f>
        <v>0</v>
      </c>
      <c r="Z13" s="15">
        <f>IF(AD13=0,J13,0)</f>
        <v>0</v>
      </c>
      <c r="AA13" s="15">
        <f>IF(AD13=15,J13,0)</f>
        <v>0</v>
      </c>
      <c r="AB13" s="15">
        <f>IF(AD13=21,J13,0)</f>
        <v>0</v>
      </c>
      <c r="AD13" s="30">
        <v>21</v>
      </c>
      <c r="AE13" s="30">
        <f>G13*0</f>
        <v>0</v>
      </c>
      <c r="AF13" s="30">
        <f>G13*(1-0)</f>
        <v>0</v>
      </c>
      <c r="AM13" s="30">
        <f>F13*AE13</f>
        <v>0</v>
      </c>
      <c r="AN13" s="30">
        <f>F13*AF13</f>
        <v>0</v>
      </c>
      <c r="AO13" s="31" t="s">
        <v>77</v>
      </c>
      <c r="AP13" s="31" t="s">
        <v>81</v>
      </c>
      <c r="AQ13" s="23" t="s">
        <v>84</v>
      </c>
    </row>
    <row r="14" spans="1:37" ht="12.75">
      <c r="A14" s="5"/>
      <c r="B14" s="12"/>
      <c r="C14" s="12" t="s">
        <v>18</v>
      </c>
      <c r="D14" s="45" t="s">
        <v>33</v>
      </c>
      <c r="E14" s="46"/>
      <c r="F14" s="46"/>
      <c r="G14" s="46"/>
      <c r="H14" s="33">
        <f>SUM(H15:H17)</f>
        <v>0</v>
      </c>
      <c r="I14" s="33">
        <f>SUM(I15:I17)</f>
        <v>0</v>
      </c>
      <c r="J14" s="33">
        <f>H14+I14</f>
        <v>0</v>
      </c>
      <c r="K14" s="23"/>
      <c r="L14" s="33">
        <f>SUM(L15:L17)</f>
        <v>1310.0416</v>
      </c>
      <c r="M14" s="23"/>
      <c r="P14" s="33">
        <f>IF(Q14="PR",J14,SUM(O15:O17))</f>
        <v>0</v>
      </c>
      <c r="Q14" s="23" t="s">
        <v>69</v>
      </c>
      <c r="R14" s="33">
        <f>IF(Q14="HS",H14,0)</f>
        <v>0</v>
      </c>
      <c r="S14" s="33">
        <f>IF(Q14="HS",I14-P14,0)</f>
        <v>0</v>
      </c>
      <c r="T14" s="33">
        <f>IF(Q14="PS",H14,0)</f>
        <v>0</v>
      </c>
      <c r="U14" s="33">
        <f>IF(Q14="PS",I14-P14,0)</f>
        <v>0</v>
      </c>
      <c r="V14" s="33">
        <f>IF(Q14="MP",H14,0)</f>
        <v>0</v>
      </c>
      <c r="W14" s="33">
        <f>IF(Q14="MP",I14-P14,0)</f>
        <v>0</v>
      </c>
      <c r="X14" s="33">
        <f>IF(Q14="OM",H14,0)</f>
        <v>0</v>
      </c>
      <c r="Y14" s="23"/>
      <c r="AI14" s="33">
        <f>SUM(Z15:Z17)</f>
        <v>0</v>
      </c>
      <c r="AJ14" s="33">
        <f>SUM(AA15:AA17)</f>
        <v>0</v>
      </c>
      <c r="AK14" s="33">
        <f>SUM(AB15:AB17)</f>
        <v>0</v>
      </c>
    </row>
    <row r="15" spans="1:43" ht="12.75">
      <c r="A15" s="4" t="s">
        <v>8</v>
      </c>
      <c r="B15" s="4"/>
      <c r="C15" s="4" t="s">
        <v>19</v>
      </c>
      <c r="D15" s="4" t="s">
        <v>34</v>
      </c>
      <c r="E15" s="4" t="s">
        <v>46</v>
      </c>
      <c r="F15" s="15">
        <v>5640</v>
      </c>
      <c r="G15" s="15">
        <v>0</v>
      </c>
      <c r="H15" s="15">
        <f>ROUND(F15*AE15,2)</f>
        <v>0</v>
      </c>
      <c r="I15" s="15">
        <f>J15-H15</f>
        <v>0</v>
      </c>
      <c r="J15" s="15">
        <f>ROUND(F15*G15,2)</f>
        <v>0</v>
      </c>
      <c r="K15" s="15">
        <v>0.00071</v>
      </c>
      <c r="L15" s="15">
        <f>F15*K15</f>
        <v>4.0044</v>
      </c>
      <c r="M15" s="26" t="s">
        <v>66</v>
      </c>
      <c r="N15" s="26" t="s">
        <v>7</v>
      </c>
      <c r="O15" s="15">
        <f>IF(N15="5",I15,0)</f>
        <v>0</v>
      </c>
      <c r="Z15" s="15">
        <f>IF(AD15=0,J15,0)</f>
        <v>0</v>
      </c>
      <c r="AA15" s="15">
        <f>IF(AD15=15,J15,0)</f>
        <v>0</v>
      </c>
      <c r="AB15" s="15">
        <f>IF(AD15=21,J15,0)</f>
        <v>0</v>
      </c>
      <c r="AD15" s="30">
        <v>21</v>
      </c>
      <c r="AE15" s="30">
        <f>G15*0.921077065923863</f>
        <v>0</v>
      </c>
      <c r="AF15" s="30">
        <f>G15*(1-0.921077065923863)</f>
        <v>0</v>
      </c>
      <c r="AM15" s="30">
        <f>F15*AE15</f>
        <v>0</v>
      </c>
      <c r="AN15" s="30">
        <f>F15*AF15</f>
        <v>0</v>
      </c>
      <c r="AO15" s="31" t="s">
        <v>78</v>
      </c>
      <c r="AP15" s="31" t="s">
        <v>82</v>
      </c>
      <c r="AQ15" s="23" t="s">
        <v>84</v>
      </c>
    </row>
    <row r="16" spans="1:43" ht="12.75">
      <c r="A16" s="4" t="s">
        <v>9</v>
      </c>
      <c r="B16" s="4"/>
      <c r="C16" s="4" t="s">
        <v>20</v>
      </c>
      <c r="D16" s="4" t="s">
        <v>35</v>
      </c>
      <c r="E16" s="4" t="s">
        <v>47</v>
      </c>
      <c r="F16" s="15">
        <v>721</v>
      </c>
      <c r="G16" s="15">
        <v>0</v>
      </c>
      <c r="H16" s="15">
        <f>ROUND(F16*AE16,2)</f>
        <v>0</v>
      </c>
      <c r="I16" s="15">
        <f>J16-H16</f>
        <v>0</v>
      </c>
      <c r="J16" s="15">
        <f>ROUND(F16*G16,2)</f>
        <v>0</v>
      </c>
      <c r="K16" s="15">
        <v>1</v>
      </c>
      <c r="L16" s="15">
        <f>F16*K16</f>
        <v>721</v>
      </c>
      <c r="M16" s="26" t="s">
        <v>66</v>
      </c>
      <c r="N16" s="26" t="s">
        <v>7</v>
      </c>
      <c r="O16" s="15">
        <f>IF(N16="5",I16,0)</f>
        <v>0</v>
      </c>
      <c r="Z16" s="15">
        <f>IF(AD16=0,J16,0)</f>
        <v>0</v>
      </c>
      <c r="AA16" s="15">
        <f>IF(AD16=15,J16,0)</f>
        <v>0</v>
      </c>
      <c r="AB16" s="15">
        <f>IF(AD16=21,J16,0)</f>
        <v>0</v>
      </c>
      <c r="AD16" s="30">
        <v>21</v>
      </c>
      <c r="AE16" s="30">
        <f>G16*0.910687814108204</f>
        <v>0</v>
      </c>
      <c r="AF16" s="30">
        <f>G16*(1-0.910687814108204)</f>
        <v>0</v>
      </c>
      <c r="AM16" s="30">
        <f>F16*AE16</f>
        <v>0</v>
      </c>
      <c r="AN16" s="30">
        <f>F16*AF16</f>
        <v>0</v>
      </c>
      <c r="AO16" s="31" t="s">
        <v>78</v>
      </c>
      <c r="AP16" s="31" t="s">
        <v>82</v>
      </c>
      <c r="AQ16" s="23" t="s">
        <v>84</v>
      </c>
    </row>
    <row r="17" spans="1:43" ht="12.75">
      <c r="A17" s="4" t="s">
        <v>10</v>
      </c>
      <c r="B17" s="4"/>
      <c r="C17" s="4" t="s">
        <v>21</v>
      </c>
      <c r="D17" s="4" t="s">
        <v>36</v>
      </c>
      <c r="E17" s="4" t="s">
        <v>46</v>
      </c>
      <c r="F17" s="15">
        <v>5640</v>
      </c>
      <c r="G17" s="15">
        <v>0</v>
      </c>
      <c r="H17" s="15">
        <f>ROUND(F17*AE17,2)</f>
        <v>0</v>
      </c>
      <c r="I17" s="15">
        <f>J17-H17</f>
        <v>0</v>
      </c>
      <c r="J17" s="15">
        <f>ROUND(F17*G17,2)</f>
        <v>0</v>
      </c>
      <c r="K17" s="15">
        <v>0.10373</v>
      </c>
      <c r="L17" s="15">
        <f>F17*K17</f>
        <v>585.0372</v>
      </c>
      <c r="M17" s="26" t="s">
        <v>66</v>
      </c>
      <c r="N17" s="26" t="s">
        <v>7</v>
      </c>
      <c r="O17" s="15">
        <f>IF(N17="5",I17,0)</f>
        <v>0</v>
      </c>
      <c r="Z17" s="15">
        <f>IF(AD17=0,J17,0)</f>
        <v>0</v>
      </c>
      <c r="AA17" s="15">
        <f>IF(AD17=15,J17,0)</f>
        <v>0</v>
      </c>
      <c r="AB17" s="15">
        <f>IF(AD17=21,J17,0)</f>
        <v>0</v>
      </c>
      <c r="AD17" s="30">
        <v>21</v>
      </c>
      <c r="AE17" s="30">
        <f>G17*0.922992814745392</f>
        <v>0</v>
      </c>
      <c r="AF17" s="30">
        <f>G17*(1-0.922992814745392)</f>
        <v>0</v>
      </c>
      <c r="AM17" s="30">
        <f>F17*AE17</f>
        <v>0</v>
      </c>
      <c r="AN17" s="30">
        <f>F17*AF17</f>
        <v>0</v>
      </c>
      <c r="AO17" s="31" t="s">
        <v>78</v>
      </c>
      <c r="AP17" s="31" t="s">
        <v>82</v>
      </c>
      <c r="AQ17" s="23" t="s">
        <v>84</v>
      </c>
    </row>
    <row r="18" spans="1:37" ht="12.75">
      <c r="A18" s="5"/>
      <c r="B18" s="12"/>
      <c r="C18" s="12" t="s">
        <v>22</v>
      </c>
      <c r="D18" s="45" t="s">
        <v>37</v>
      </c>
      <c r="E18" s="46"/>
      <c r="F18" s="46"/>
      <c r="G18" s="46"/>
      <c r="H18" s="33">
        <f>SUM(H19:H19)</f>
        <v>0</v>
      </c>
      <c r="I18" s="33">
        <f>SUM(I19:I19)</f>
        <v>0</v>
      </c>
      <c r="J18" s="33">
        <f>H18+I18</f>
        <v>0</v>
      </c>
      <c r="K18" s="23"/>
      <c r="L18" s="33">
        <f>SUM(L19:L19)</f>
        <v>0.29568</v>
      </c>
      <c r="M18" s="23"/>
      <c r="P18" s="33">
        <f>IF(Q18="PR",J18,SUM(O19:O19))</f>
        <v>0</v>
      </c>
      <c r="Q18" s="23" t="s">
        <v>69</v>
      </c>
      <c r="R18" s="33">
        <f>IF(Q18="HS",H18,0)</f>
        <v>0</v>
      </c>
      <c r="S18" s="33">
        <f>IF(Q18="HS",I18-P18,0)</f>
        <v>0</v>
      </c>
      <c r="T18" s="33">
        <f>IF(Q18="PS",H18,0)</f>
        <v>0</v>
      </c>
      <c r="U18" s="33">
        <f>IF(Q18="PS",I18-P18,0)</f>
        <v>0</v>
      </c>
      <c r="V18" s="33">
        <f>IF(Q18="MP",H18,0)</f>
        <v>0</v>
      </c>
      <c r="W18" s="33">
        <f>IF(Q18="MP",I18-P18,0)</f>
        <v>0</v>
      </c>
      <c r="X18" s="33">
        <f>IF(Q18="OM",H18,0)</f>
        <v>0</v>
      </c>
      <c r="Y18" s="23"/>
      <c r="AI18" s="33">
        <f>SUM(Z19:Z19)</f>
        <v>0</v>
      </c>
      <c r="AJ18" s="33">
        <f>SUM(AA19:AA19)</f>
        <v>0</v>
      </c>
      <c r="AK18" s="33">
        <f>SUM(AB19:AB19)</f>
        <v>0</v>
      </c>
    </row>
    <row r="19" spans="1:43" ht="12.75">
      <c r="A19" s="4" t="s">
        <v>11</v>
      </c>
      <c r="B19" s="4"/>
      <c r="C19" s="4" t="s">
        <v>23</v>
      </c>
      <c r="D19" s="4" t="s">
        <v>38</v>
      </c>
      <c r="E19" s="4" t="s">
        <v>48</v>
      </c>
      <c r="F19" s="15">
        <v>132</v>
      </c>
      <c r="G19" s="15">
        <v>0</v>
      </c>
      <c r="H19" s="15">
        <f>ROUND(F19*AE19,2)</f>
        <v>0</v>
      </c>
      <c r="I19" s="15">
        <f>J19-H19</f>
        <v>0</v>
      </c>
      <c r="J19" s="15">
        <f>ROUND(F19*G19,2)</f>
        <v>0</v>
      </c>
      <c r="K19" s="15">
        <v>0.00224</v>
      </c>
      <c r="L19" s="15">
        <f>F19*K19</f>
        <v>0.29568</v>
      </c>
      <c r="M19" s="26" t="s">
        <v>66</v>
      </c>
      <c r="N19" s="26" t="s">
        <v>7</v>
      </c>
      <c r="O19" s="15">
        <f>IF(N19="5",I19,0)</f>
        <v>0</v>
      </c>
      <c r="Z19" s="15">
        <f>IF(AD19=0,J19,0)</f>
        <v>0</v>
      </c>
      <c r="AA19" s="15">
        <f>IF(AD19=15,J19,0)</f>
        <v>0</v>
      </c>
      <c r="AB19" s="15">
        <f>IF(AD19=21,J19,0)</f>
        <v>0</v>
      </c>
      <c r="AD19" s="30">
        <v>21</v>
      </c>
      <c r="AE19" s="30">
        <f>G19*0.302139037433155</f>
        <v>0</v>
      </c>
      <c r="AF19" s="30">
        <f>G19*(1-0.302139037433155)</f>
        <v>0</v>
      </c>
      <c r="AM19" s="30">
        <f>F19*AE19</f>
        <v>0</v>
      </c>
      <c r="AN19" s="30">
        <f>F19*AF19</f>
        <v>0</v>
      </c>
      <c r="AO19" s="31" t="s">
        <v>79</v>
      </c>
      <c r="AP19" s="31" t="s">
        <v>82</v>
      </c>
      <c r="AQ19" s="23" t="s">
        <v>84</v>
      </c>
    </row>
    <row r="20" spans="1:37" ht="12.75">
      <c r="A20" s="5"/>
      <c r="B20" s="12"/>
      <c r="C20" s="12" t="s">
        <v>24</v>
      </c>
      <c r="D20" s="45" t="s">
        <v>39</v>
      </c>
      <c r="E20" s="46"/>
      <c r="F20" s="46"/>
      <c r="G20" s="46"/>
      <c r="H20" s="33">
        <f>SUM(H21:H21)</f>
        <v>0</v>
      </c>
      <c r="I20" s="33">
        <f>SUM(I21:I21)</f>
        <v>0</v>
      </c>
      <c r="J20" s="33">
        <f>H20+I20</f>
        <v>0</v>
      </c>
      <c r="K20" s="23"/>
      <c r="L20" s="33">
        <f>SUM(L21:L21)</f>
        <v>7.265700000000001</v>
      </c>
      <c r="M20" s="23"/>
      <c r="P20" s="33">
        <f>IF(Q20="PR",J20,SUM(O21:O21))</f>
        <v>0</v>
      </c>
      <c r="Q20" s="23" t="s">
        <v>69</v>
      </c>
      <c r="R20" s="33">
        <f>IF(Q20="HS",H20,0)</f>
        <v>0</v>
      </c>
      <c r="S20" s="33">
        <f>IF(Q20="HS",I20-P20,0)</f>
        <v>0</v>
      </c>
      <c r="T20" s="33">
        <f>IF(Q20="PS",H20,0)</f>
        <v>0</v>
      </c>
      <c r="U20" s="33">
        <f>IF(Q20="PS",I20-P20,0)</f>
        <v>0</v>
      </c>
      <c r="V20" s="33">
        <f>IF(Q20="MP",H20,0)</f>
        <v>0</v>
      </c>
      <c r="W20" s="33">
        <f>IF(Q20="MP",I20-P20,0)</f>
        <v>0</v>
      </c>
      <c r="X20" s="33">
        <f>IF(Q20="OM",H20,0)</f>
        <v>0</v>
      </c>
      <c r="Y20" s="23"/>
      <c r="AI20" s="33">
        <f>SUM(Z21:Z21)</f>
        <v>0</v>
      </c>
      <c r="AJ20" s="33">
        <f>SUM(AA21:AA21)</f>
        <v>0</v>
      </c>
      <c r="AK20" s="33">
        <f>SUM(AB21:AB21)</f>
        <v>0</v>
      </c>
    </row>
    <row r="21" spans="1:43" ht="12.75">
      <c r="A21" s="6" t="s">
        <v>12</v>
      </c>
      <c r="B21" s="6"/>
      <c r="C21" s="6" t="s">
        <v>25</v>
      </c>
      <c r="D21" s="6" t="s">
        <v>40</v>
      </c>
      <c r="E21" s="6" t="s">
        <v>49</v>
      </c>
      <c r="F21" s="16">
        <v>23</v>
      </c>
      <c r="G21" s="16">
        <v>0</v>
      </c>
      <c r="H21" s="16">
        <f>ROUND(F21*AE21,2)</f>
        <v>0</v>
      </c>
      <c r="I21" s="16">
        <f>J21-H21</f>
        <v>0</v>
      </c>
      <c r="J21" s="16">
        <f>ROUND(F21*G21,2)</f>
        <v>0</v>
      </c>
      <c r="K21" s="16">
        <v>0.3159</v>
      </c>
      <c r="L21" s="16">
        <f>F21*K21</f>
        <v>7.265700000000001</v>
      </c>
      <c r="M21" s="27" t="s">
        <v>66</v>
      </c>
      <c r="N21" s="26" t="s">
        <v>7</v>
      </c>
      <c r="O21" s="15">
        <f>IF(N21="5",I21,0)</f>
        <v>0</v>
      </c>
      <c r="Z21" s="15">
        <f>IF(AD21=0,J21,0)</f>
        <v>0</v>
      </c>
      <c r="AA21" s="15">
        <f>IF(AD21=15,J21,0)</f>
        <v>0</v>
      </c>
      <c r="AB21" s="15">
        <f>IF(AD21=21,J21,0)</f>
        <v>0</v>
      </c>
      <c r="AD21" s="30">
        <v>21</v>
      </c>
      <c r="AE21" s="30">
        <f>G21*0.582225237449118</f>
        <v>0</v>
      </c>
      <c r="AF21" s="30">
        <f>G21*(1-0.582225237449118)</f>
        <v>0</v>
      </c>
      <c r="AM21" s="30">
        <f>F21*AE21</f>
        <v>0</v>
      </c>
      <c r="AN21" s="30">
        <f>F21*AF21</f>
        <v>0</v>
      </c>
      <c r="AO21" s="31" t="s">
        <v>80</v>
      </c>
      <c r="AP21" s="31" t="s">
        <v>83</v>
      </c>
      <c r="AQ21" s="23" t="s">
        <v>84</v>
      </c>
    </row>
    <row r="22" spans="1:28" ht="12.75">
      <c r="A22" s="7"/>
      <c r="B22" s="7"/>
      <c r="C22" s="7"/>
      <c r="D22" s="7"/>
      <c r="E22" s="7"/>
      <c r="F22" s="7"/>
      <c r="G22" s="7"/>
      <c r="H22" s="36" t="s">
        <v>55</v>
      </c>
      <c r="I22" s="37"/>
      <c r="J22" s="34">
        <f>J12+J14+J18+J20</f>
        <v>0</v>
      </c>
      <c r="K22" s="7"/>
      <c r="L22" s="7"/>
      <c r="M22" s="7"/>
      <c r="Z22" s="35">
        <f>SUM(Z13:Z21)</f>
        <v>0</v>
      </c>
      <c r="AA22" s="35">
        <f>SUM(AA13:AA21)</f>
        <v>0</v>
      </c>
      <c r="AB22" s="35">
        <f>SUM(AB13:AB21)</f>
        <v>0</v>
      </c>
    </row>
    <row r="23" ht="11.25" customHeight="1">
      <c r="A23" s="8" t="s">
        <v>13</v>
      </c>
    </row>
    <row r="24" spans="1:13" ht="409.5" customHeight="1" hidden="1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</sheetData>
  <sheetProtection/>
  <mergeCells count="33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H22:I22"/>
    <mergeCell ref="A24:M24"/>
    <mergeCell ref="H10:J10"/>
    <mergeCell ref="K10:L10"/>
    <mergeCell ref="D12:G12"/>
    <mergeCell ref="D14:G14"/>
    <mergeCell ref="D18:G18"/>
    <mergeCell ref="D20:G20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Liska Jan</dc:creator>
  <cp:keywords/>
  <dc:description/>
  <cp:lastModifiedBy>Sušický Miroslav</cp:lastModifiedBy>
  <dcterms:created xsi:type="dcterms:W3CDTF">2016-08-05T04:36:40Z</dcterms:created>
  <dcterms:modified xsi:type="dcterms:W3CDTF">2016-08-09T06:28:11Z</dcterms:modified>
  <cp:category/>
  <cp:version/>
  <cp:contentType/>
  <cp:contentStatus/>
</cp:coreProperties>
</file>