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610" windowHeight="12165" tabRatio="726" activeTab="1"/>
  </bookViews>
  <sheets>
    <sheet name="rostliny" sheetId="1" r:id="rId1"/>
    <sheet name="operace, materiál, rekapitulace" sheetId="2" r:id="rId2"/>
  </sheets>
  <definedNames>
    <definedName name="_xlnm.Print_Area" localSheetId="1">'operace, materiál, rekapitulace'!$A$1:$E$163</definedName>
    <definedName name="_xlnm.Print_Area" localSheetId="0">'rostliny'!$A$1:$G$65</definedName>
  </definedNames>
  <calcPr fullCalcOnLoad="1"/>
</workbook>
</file>

<file path=xl/sharedStrings.xml><?xml version="1.0" encoding="utf-8"?>
<sst xmlns="http://schemas.openxmlformats.org/spreadsheetml/2006/main" count="513" uniqueCount="312">
  <si>
    <t>Rostlinný materiál</t>
  </si>
  <si>
    <t>Tilia cordata</t>
  </si>
  <si>
    <t>Carpinus betulus</t>
  </si>
  <si>
    <t>Quercus robur</t>
  </si>
  <si>
    <t>Acer platanoides</t>
  </si>
  <si>
    <t>Acer pseudoplatanus ´Leopoldii´</t>
  </si>
  <si>
    <t>Fraxinus excelsior</t>
  </si>
  <si>
    <t>Jehličnaté stromy</t>
  </si>
  <si>
    <t>Listnaté keře</t>
  </si>
  <si>
    <t>Philadelphus coronarius</t>
  </si>
  <si>
    <t>počet ks</t>
  </si>
  <si>
    <t>specifikace</t>
  </si>
  <si>
    <t>cena za ks</t>
  </si>
  <si>
    <t>cena celkem</t>
  </si>
  <si>
    <t>Larix decidua</t>
  </si>
  <si>
    <t>m2</t>
  </si>
  <si>
    <t>Operace</t>
  </si>
  <si>
    <t>ks</t>
  </si>
  <si>
    <t>APS2</t>
  </si>
  <si>
    <t>APL1</t>
  </si>
  <si>
    <t>APL</t>
  </si>
  <si>
    <t>TC</t>
  </si>
  <si>
    <t>CB</t>
  </si>
  <si>
    <t>QR</t>
  </si>
  <si>
    <t>FX</t>
  </si>
  <si>
    <t>Pinus strobus</t>
  </si>
  <si>
    <t>Pinus sylvestris</t>
  </si>
  <si>
    <t>Pinus nigra</t>
  </si>
  <si>
    <t>LX</t>
  </si>
  <si>
    <t>PST</t>
  </si>
  <si>
    <t>PS</t>
  </si>
  <si>
    <t>PN</t>
  </si>
  <si>
    <t xml:space="preserve">Taxus baccata </t>
  </si>
  <si>
    <t>BP</t>
  </si>
  <si>
    <t>Betula pendula</t>
  </si>
  <si>
    <t>MA</t>
  </si>
  <si>
    <t>CBF</t>
  </si>
  <si>
    <t>Carpinus betulus ´Fastigiata´</t>
  </si>
  <si>
    <t>APS</t>
  </si>
  <si>
    <t>Acer pseudoplatanus</t>
  </si>
  <si>
    <t>APL2</t>
  </si>
  <si>
    <t>FS</t>
  </si>
  <si>
    <t>Fagus sylvatica</t>
  </si>
  <si>
    <t>Fagus sylvatica ´Zlatia´</t>
  </si>
  <si>
    <t>Fagus sylvatica ´Purpurea´</t>
  </si>
  <si>
    <t>FSZ</t>
  </si>
  <si>
    <t>FSP</t>
  </si>
  <si>
    <t>AC</t>
  </si>
  <si>
    <t>Acer campestre</t>
  </si>
  <si>
    <t>APL3</t>
  </si>
  <si>
    <t>Acer platanoides ´Drummondii´</t>
  </si>
  <si>
    <t>APS1</t>
  </si>
  <si>
    <t>TPR</t>
  </si>
  <si>
    <t>Tilia platyphyllos ´Rubra´</t>
  </si>
  <si>
    <t>Acer pseudoplatanus ´Atropurpureum´</t>
  </si>
  <si>
    <t>Buxus sempervirens</t>
  </si>
  <si>
    <t>H</t>
  </si>
  <si>
    <t>Hamamelis x intermedis ´Diane´</t>
  </si>
  <si>
    <t>RR</t>
  </si>
  <si>
    <t>Rosa rugosa</t>
  </si>
  <si>
    <t>SS</t>
  </si>
  <si>
    <t>Swida sanquinea</t>
  </si>
  <si>
    <t>LV</t>
  </si>
  <si>
    <t>Ligustrum vulgare</t>
  </si>
  <si>
    <t>EE</t>
  </si>
  <si>
    <t xml:space="preserve">Euonymus europaeus </t>
  </si>
  <si>
    <t>CA</t>
  </si>
  <si>
    <t>Corylus avellana</t>
  </si>
  <si>
    <t>VO</t>
  </si>
  <si>
    <t>Viburnum opulus</t>
  </si>
  <si>
    <t>PC</t>
  </si>
  <si>
    <t>RA</t>
  </si>
  <si>
    <t>Ribes alpinum</t>
  </si>
  <si>
    <t>BX</t>
  </si>
  <si>
    <t>Malus ´Street Parade´</t>
  </si>
  <si>
    <t>Zkratka</t>
  </si>
  <si>
    <t>Revitalizace zámeckého parku v Liblíně - část 1 (areál DSS)</t>
  </si>
  <si>
    <t>TX</t>
  </si>
  <si>
    <t>Celkem jehličnatých stromů</t>
  </si>
  <si>
    <t>Celkem listnatých stromů</t>
  </si>
  <si>
    <t>Akce:</t>
  </si>
  <si>
    <t>Objednatel:</t>
  </si>
  <si>
    <t>Obsah:</t>
  </si>
  <si>
    <t>Rozpočet sadových úprav</t>
  </si>
  <si>
    <t>Datum:</t>
  </si>
  <si>
    <t>Místo:</t>
  </si>
  <si>
    <t>Chemické odplevelení totálním herbicidem (2x)</t>
  </si>
  <si>
    <t>Obdělání půdy rotavátorováním (2x)</t>
  </si>
  <si>
    <t>Vyhrabání stařiny a odstranění nežádoucích zbytků</t>
  </si>
  <si>
    <t>Naložení a odvoz biologického odpadu</t>
  </si>
  <si>
    <t>t</t>
  </si>
  <si>
    <t>Poplatek za uložení odpadu na skládce</t>
  </si>
  <si>
    <t>Založení parkového trávníku výsevem</t>
  </si>
  <si>
    <t>Zaválení travního osiva (2x)</t>
  </si>
  <si>
    <t>Celkem</t>
  </si>
  <si>
    <t>Odstranění stávajících dřevin</t>
  </si>
  <si>
    <t>m.j.</t>
  </si>
  <si>
    <t>počet m.j.</t>
  </si>
  <si>
    <t>cena za m.j.</t>
  </si>
  <si>
    <t>m3</t>
  </si>
  <si>
    <t>Poplatek za odvoz a uložení dřevní hmoty</t>
  </si>
  <si>
    <t>Ošetření stávajících dřevin</t>
  </si>
  <si>
    <t xml:space="preserve">Celkem </t>
  </si>
  <si>
    <t>Založení záhonů, výsadba</t>
  </si>
  <si>
    <t>Výsadba alejových stromů - listnáče</t>
  </si>
  <si>
    <t>Vytýčení výsadeb</t>
  </si>
  <si>
    <t>Hloubení jamek pro výsadbu stromů s 50% výměnou půdy (obj. 1m3)</t>
  </si>
  <si>
    <t>Výsadba dřevin s balem do 60 cm</t>
  </si>
  <si>
    <t>Hnojení tabletovým hnojivem</t>
  </si>
  <si>
    <t>Kotvení dřevin třemi kůly</t>
  </si>
  <si>
    <t>Ovázání kmene jutou</t>
  </si>
  <si>
    <t>Zalití rostlin</t>
  </si>
  <si>
    <t>Mulčování rostlin a zhotovení zálivkové mísy (1strom - 1m2)</t>
  </si>
  <si>
    <t>Výsadba stromů s balem - jehličnany</t>
  </si>
  <si>
    <t>Hloubení jamek pro výsadbu stromů s 50% výměnou půdy (obj. do 0,4m3)</t>
  </si>
  <si>
    <t>Výsadba jehličnatých stromů</t>
  </si>
  <si>
    <t>Výsadba keřů</t>
  </si>
  <si>
    <t>Obdělání půdy hrabáním (2x)</t>
  </si>
  <si>
    <t>Hloubení jamek pro výsadbu keřů s 50% výměnou půdy (obj. do 0,02m3)</t>
  </si>
  <si>
    <t>Výsadba dřevin s balem do 20 cm</t>
  </si>
  <si>
    <t>Hloubení jamek pro výsadbu keřů s 50% výměnou půdy (obj. do 0,05m3)</t>
  </si>
  <si>
    <t>Výsadba dřevin s balem do 30 cm</t>
  </si>
  <si>
    <t>Hnojení dřevin tabletovým hnojivem</t>
  </si>
  <si>
    <t>Naložení biologického odpadu</t>
  </si>
  <si>
    <t>Odvoz biologického odpadu</t>
  </si>
  <si>
    <t>Uložení odpadu na skládce</t>
  </si>
  <si>
    <t>Přesun hmot pro sadovnické účely</t>
  </si>
  <si>
    <t>Celkem za operace</t>
  </si>
  <si>
    <t>Ostatní materiál</t>
  </si>
  <si>
    <t>Položky pro založení trávníku</t>
  </si>
  <si>
    <t>Totální herbicid</t>
  </si>
  <si>
    <t>l</t>
  </si>
  <si>
    <t>Travní osivo</t>
  </si>
  <si>
    <t>kg</t>
  </si>
  <si>
    <t>Položky pro výsadbu alejových stromů</t>
  </si>
  <si>
    <t>Tabletové hnojivo</t>
  </si>
  <si>
    <t>Juta na omotání kmene (š.15 cm)</t>
  </si>
  <si>
    <t xml:space="preserve">Příčky </t>
  </si>
  <si>
    <t>Úvazky</t>
  </si>
  <si>
    <t>Mulčovací kůra</t>
  </si>
  <si>
    <t>Voda na zalití</t>
  </si>
  <si>
    <t>Substrát na výměnu v jamách</t>
  </si>
  <si>
    <t>Položky pro výsadbu jehličnanů s balem</t>
  </si>
  <si>
    <t>Položky pro výsadbu keřů</t>
  </si>
  <si>
    <t>Celkem za materiál</t>
  </si>
  <si>
    <t>Výkaz výměr</t>
  </si>
  <si>
    <t>Založení nového trávníku</t>
  </si>
  <si>
    <t>Plochy k mulčování</t>
  </si>
  <si>
    <t>Rekapitulace</t>
  </si>
  <si>
    <t xml:space="preserve">Celkem bez DPH </t>
  </si>
  <si>
    <t>DPH 20%</t>
  </si>
  <si>
    <t xml:space="preserve">Celkem včetně DPH </t>
  </si>
  <si>
    <t>k.ú.Liblín</t>
  </si>
  <si>
    <t>250-300cm, bal</t>
  </si>
  <si>
    <t>menší keře</t>
  </si>
  <si>
    <t>větší keře</t>
  </si>
  <si>
    <t>100-125 cm, kont.</t>
  </si>
  <si>
    <t>40-60 cm, kont.</t>
  </si>
  <si>
    <t>40-60cm, bal</t>
  </si>
  <si>
    <t>Celkem za rostlinný materiál</t>
  </si>
  <si>
    <t>Listnaté stromy - latinský název</t>
  </si>
  <si>
    <t>český název</t>
  </si>
  <si>
    <t>Kotvení dřevin dvěma kůly</t>
  </si>
  <si>
    <t>Obdělání půdy hrabáním (2x) - ve svahu do 1:2</t>
  </si>
  <si>
    <t>Chemické odplevelení postřikem naširoko (2x) - ve svahu do 1:2</t>
  </si>
  <si>
    <t>bm</t>
  </si>
  <si>
    <t>Zasypání jámy po pařezu zeminou (pařez o průměru 20-40cm)</t>
  </si>
  <si>
    <t>Zasypání jámy po pařezu zeminou (pařez o průměru 50-60cm)</t>
  </si>
  <si>
    <t>Položky pro kácení</t>
  </si>
  <si>
    <t>Ornice na zasypání jam po pařezech</t>
  </si>
  <si>
    <t>javor babyka</t>
  </si>
  <si>
    <t>javor mléč</t>
  </si>
  <si>
    <t>javor mléč (červenolistý kultivar)</t>
  </si>
  <si>
    <t>javor mléč (sv.žlutě panašovaný list)</t>
  </si>
  <si>
    <t>javor mléč (červeně rašící)</t>
  </si>
  <si>
    <t>javor klen</t>
  </si>
  <si>
    <t>javor klen (červenolistý kultivar)</t>
  </si>
  <si>
    <t>javor klen (nepravidelně panašovaný list)</t>
  </si>
  <si>
    <t>bříza bělokorá</t>
  </si>
  <si>
    <t>habr obecný</t>
  </si>
  <si>
    <t>habr obecný (sloupovitý)</t>
  </si>
  <si>
    <t>buk lesní</t>
  </si>
  <si>
    <t>buk lesní (zelenožlutý list)</t>
  </si>
  <si>
    <t>buk lesní (vínový list)</t>
  </si>
  <si>
    <t>jasan ztepilý</t>
  </si>
  <si>
    <t>okrasná jabloň (bílý květ, drobný červený plod)</t>
  </si>
  <si>
    <t>dub letní</t>
  </si>
  <si>
    <t>lípa srdčitá</t>
  </si>
  <si>
    <t>lípa velkolistá (fialovošedý kmen)</t>
  </si>
  <si>
    <t>modřín opadavý</t>
  </si>
  <si>
    <t>borovice vejmutovka</t>
  </si>
  <si>
    <t>borovice lesní</t>
  </si>
  <si>
    <t>borovice černá</t>
  </si>
  <si>
    <t>zimostráz, krušpánek</t>
  </si>
  <si>
    <t>líska obecná</t>
  </si>
  <si>
    <t>vilín prostřední</t>
  </si>
  <si>
    <t>brslen evropský</t>
  </si>
  <si>
    <t>ptačí zob</t>
  </si>
  <si>
    <t>pustoryl věnčitý</t>
  </si>
  <si>
    <t>meruzalka alpská</t>
  </si>
  <si>
    <t>růže svraskalá</t>
  </si>
  <si>
    <t>svída krvavá</t>
  </si>
  <si>
    <t>kalina obecná</t>
  </si>
  <si>
    <t>tis prostřední</t>
  </si>
  <si>
    <t>DSS, p.o., Liblín</t>
  </si>
  <si>
    <t>Redukce stromů na torzo</t>
  </si>
  <si>
    <t>Stromy ke kácení (počet odstraňovaných kmenů)</t>
  </si>
  <si>
    <t>Zasypání jámy po pařezu zeminou (pařez o průměru 70-80cm)</t>
  </si>
  <si>
    <t>Hloubení rýh pro výsadbu ve svahu</t>
  </si>
  <si>
    <t>m</t>
  </si>
  <si>
    <t>Výsadba dřevin s balem do 20 cm ve svahu do 1:2</t>
  </si>
  <si>
    <t>Vyhrabání stařiny, odstranění rostlinných zbytků - ve svahu do 1:2</t>
  </si>
  <si>
    <t>Hydroosev ve svahu 1:2</t>
  </si>
  <si>
    <t>Celkem keřů</t>
  </si>
  <si>
    <t>Chemické odplevelení postřikem naširoko (2x) v rovině</t>
  </si>
  <si>
    <t>Výsadby keřů ve svahu</t>
  </si>
  <si>
    <t>Vyhrabání stařiny v rovině</t>
  </si>
  <si>
    <t>Trvalá pamětní deska vč. instalace</t>
  </si>
  <si>
    <t>30-40 cm, bal</t>
  </si>
  <si>
    <t>14-16, vk, bal</t>
  </si>
  <si>
    <t>300-350cm, bal</t>
  </si>
  <si>
    <t>Acer platanoides ´Royal Red´</t>
  </si>
  <si>
    <t>Acer platanoides ´Deborah´</t>
  </si>
  <si>
    <t>Vodorovné přemístění kmenů o průměru do 30cm s naložením, složením a dopravou, do 1000 m</t>
  </si>
  <si>
    <t>Vodorovné přemístění kmenů o průměru do 50cm s naložením, složením a dopravou, do 1000 m</t>
  </si>
  <si>
    <t>Vodorovné přemístění kmenů o průměru do 70cm s naložením, složením a dopravou, do 1000 m</t>
  </si>
  <si>
    <t>Vodorovné přemístění kmenů o průměru do 90cm s naložením, složením a dopravou, do 1000 m</t>
  </si>
  <si>
    <t>AZ1</t>
  </si>
  <si>
    <t>Azalea (80cm, bílý květ)</t>
  </si>
  <si>
    <t>azalka</t>
  </si>
  <si>
    <t>30-40cm, kont.</t>
  </si>
  <si>
    <t>AZ2</t>
  </si>
  <si>
    <t>Azalea (80cm, růžový květ)</t>
  </si>
  <si>
    <t>RH1</t>
  </si>
  <si>
    <t>Rhododendron (1,5m, bílý květ)</t>
  </si>
  <si>
    <t>rododendron</t>
  </si>
  <si>
    <t>RH2</t>
  </si>
  <si>
    <t>Rhododendron (1,5m, růžový květ)</t>
  </si>
  <si>
    <t>SJG</t>
  </si>
  <si>
    <t>Spiraea japonica ´Goldflame´</t>
  </si>
  <si>
    <t>tavolník japonský (žlutolistý kultivar)</t>
  </si>
  <si>
    <t>SJL</t>
  </si>
  <si>
    <t>Spiraea japonica ´Little Princess</t>
  </si>
  <si>
    <t>tavolník japonský (nízký kultivar)</t>
  </si>
  <si>
    <t>R1</t>
  </si>
  <si>
    <t>Tornado Kordes 1973- červená</t>
  </si>
  <si>
    <t>červená růže floribunda</t>
  </si>
  <si>
    <t>kont. 2l</t>
  </si>
  <si>
    <t>R2</t>
  </si>
  <si>
    <t>růžová růže floribunda</t>
  </si>
  <si>
    <t>R3</t>
  </si>
  <si>
    <t>Innocencia Kordes 2003 - bílá</t>
  </si>
  <si>
    <t>bílá růže floribunda</t>
  </si>
  <si>
    <t>HA</t>
  </si>
  <si>
    <t>Hydrangea arborescens</t>
  </si>
  <si>
    <t>hortenzie stromečkovitá</t>
  </si>
  <si>
    <t>PF1</t>
  </si>
  <si>
    <t>Potentilla fruticosa ´Abbotswood´</t>
  </si>
  <si>
    <t>mochna křovitá (žlutý květ)</t>
  </si>
  <si>
    <t>VPM</t>
  </si>
  <si>
    <t>Viburnum plicatum ´Mariesii´</t>
  </si>
  <si>
    <t>kalina japonská</t>
  </si>
  <si>
    <t>FI</t>
  </si>
  <si>
    <t xml:space="preserve">Forsythia x intermedia </t>
  </si>
  <si>
    <t>zlatice prostřední</t>
  </si>
  <si>
    <t>Vodorovné přemístění smýcených křovin o průměru kmene do 10cm na vzdálenost do 5km</t>
  </si>
  <si>
    <t>Mulčování dřevin</t>
  </si>
  <si>
    <t>Mulčování dřevin ve svahu</t>
  </si>
  <si>
    <t>Výsadby keřů v rovině (krajinářská část)</t>
  </si>
  <si>
    <t>Naložení zeštěpkované dřevní hmoty na dopravní prostředek</t>
  </si>
  <si>
    <t>20-30 cm, kont.</t>
  </si>
  <si>
    <t xml:space="preserve">40-60 cm, kont. </t>
  </si>
  <si>
    <t xml:space="preserve">20-30 cm, kont. </t>
  </si>
  <si>
    <t xml:space="preserve">20-40 cm, kont. </t>
  </si>
  <si>
    <t xml:space="preserve">300-350cm, bal </t>
  </si>
  <si>
    <t xml:space="preserve">200-225cm, bal </t>
  </si>
  <si>
    <t>14-16cm, vk, bal</t>
  </si>
  <si>
    <t>Keře a keřové skupiny ke kácení</t>
  </si>
  <si>
    <t>Maxi Vita – W. Kordes’ Söhne 2001 – Rigo - růžová</t>
  </si>
  <si>
    <t>Dovoz vody pro zálivku - vzdálenost do 6km</t>
  </si>
  <si>
    <t>Drcení ořezaných větví strojně</t>
  </si>
  <si>
    <t>Obdělání půdy rotavátorováním (2x) - ve svahu do 1:2</t>
  </si>
  <si>
    <t>Založení nového trávníku podél mlatových cest, na neudržovaných plochách</t>
  </si>
  <si>
    <t>květen 2011</t>
  </si>
  <si>
    <t>Kotvicí kůly - 3m délka, průměr 10cm</t>
  </si>
  <si>
    <t xml:space="preserve">Listnaté alejové stromy </t>
  </si>
  <si>
    <t>Nová výsadba</t>
  </si>
  <si>
    <t>Odstranění dřevin jehličnatých o průměru kmene do 20cm ve ztížených podmínkách - postupné kácení v porostu (p.č. 6,45,50,51,56,84,105,106,107,124,126,134,136,137,138,150,152,196,197,324,325)</t>
  </si>
  <si>
    <t>Odstranění dřevin listnatých o průměru kmene do 20cm ve ztížených podmínkách - postupné kácení v porostu (p.č. 88,96,100,101,128,131,135,144,285,316,481)</t>
  </si>
  <si>
    <t>Odstranění dřevin listnatých o průměru kmene do 30cm ve ztížených podmínkách - postupné kácení v porostu (p.č. 7,93,95,190,274,378,475,477,500,519)</t>
  </si>
  <si>
    <t>Odstranění dřevin jehličnatých o průměru kmene do 30cm ve ztížených podmínkách - postupné kácení v porostu (p.č. 15,16,27,86,116,117,121,174,177,178,200)</t>
  </si>
  <si>
    <t>Odstranění dřevin jehličnatých o průměru kmene do 40cm ve ztížených podmínkách - postupné kácení v porostu (p.č. 17,41,46,114,115,210,212,213)</t>
  </si>
  <si>
    <t>Odstranění dřevin listnatých o průměru kmene do 40cm ve ztížených podmínkách - postupné kácení v porostu (92,204,339,360,361,418,422,480,521)</t>
  </si>
  <si>
    <t>Odstranění dřevin listnatých o průměru kmene do 50cm ve ztížených podmínkách - postupné kácení v porostu (p.č. 158,235,269,280,338,419,421,453,467)</t>
  </si>
  <si>
    <t>Odstranění dřevin listnatých o průměru kmene do 60cm ve ztížených podmínkách - postupné kácení v porostu (14,201,223,393,451,497)</t>
  </si>
  <si>
    <t>Odstranění dřevin listnatých o průměru kmene do 70cm ve ztížených podmínkách - postupné kácení v porostu (58,203,258,261,279)</t>
  </si>
  <si>
    <t>Odstranění dřevin jehličnatých o průměru kmene do 70cm ve ztížených podmínkách - postupné kácení v porostu (p.č. 148)</t>
  </si>
  <si>
    <t>Odstranění dřevin listnatých o průměru kmene do 80cm ve ztížených podmínkách - postupné kácení v porostu (p.č. 13,81)</t>
  </si>
  <si>
    <t>Odstranění dřevin listnatých o průměru kmene do 90cm ve ztížených podmínkách - postupné kácení v porostu (p.č. 231)</t>
  </si>
  <si>
    <t>Redukce stromu na torzo ve ztížených podmínkách - průměr kmene 60cm (p.č. 221,449)</t>
  </si>
  <si>
    <t>Odstranění pařezu o průměru 20cm frézováním do hloubky 0,5m (p.č. 6,45,49,50,51,56,100,101,196,197,316,324,325)</t>
  </si>
  <si>
    <t>Odstranění pařezu o průměru 40cm frézováním do hloubky 0,5m (p.č. 17,41,46,204,210,212,213)</t>
  </si>
  <si>
    <t>Odstranění pařezu o průměru 60cm frézováním do hloubky 0,5m (p.č. 14,201)</t>
  </si>
  <si>
    <t>Odstranění pařezu o průměru 70cm frézováním do hloubky 0,5m (p.č. 203)</t>
  </si>
  <si>
    <t>Odstranění pařezu o průměru 80cm frézováním do hloubky 0,5m (p.č. 13)</t>
  </si>
  <si>
    <t>Odstranění pařezu o průměru 30cm frézováním do hloubky 0,5m (p.č. 7,15,16,190,200)</t>
  </si>
  <si>
    <t>Odstranění dřevin o průměru kmene do 10cm, výška nad 1m, vč. odstranění pařezů (p.č. 4,52,167,186,187,188,189,193,314,320,321,561)</t>
  </si>
  <si>
    <t>Bezpečnostní řez (specifikace viz podrobný seznam) - (p.č. 9,11,76,78,123,173,249,251,259,263,330,357,415,466,493,554)</t>
  </si>
  <si>
    <t>Bezpečnostní vazba v koruně (dynamická, 2t) (p.č. 8,66,414)</t>
  </si>
  <si>
    <t>Bezpečnostní vazba v koruně (dynamická, 4t) (p.č.10,252)</t>
  </si>
  <si>
    <t>Zdravotní řez (viz podrobný seznam) (p.č. 8,10,66,218,220,222,252,310,341,414,439,450,457,474,482)</t>
  </si>
  <si>
    <t>Zmlazovací řez keřů (p.č. 32,37,315,318,326)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</si>
</sst>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10"/>
      <name val="Palatino Linotype"/>
      <family val="1"/>
    </font>
    <font>
      <b/>
      <sz val="10"/>
      <color indexed="10"/>
      <name val="Palatino Linotype"/>
      <family val="1"/>
    </font>
    <font>
      <i/>
      <sz val="10"/>
      <color indexed="8"/>
      <name val="Palatino Linotype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rgb="FFFF0000"/>
      <name val="Palatino Linotype"/>
      <family val="1"/>
    </font>
    <font>
      <b/>
      <sz val="10"/>
      <color rgb="FFFF0000"/>
      <name val="Palatino Linotype"/>
      <family val="1"/>
    </font>
    <font>
      <i/>
      <sz val="10"/>
      <color theme="1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9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49" fillId="0" borderId="13" xfId="0" applyFont="1" applyBorder="1" applyAlignment="1">
      <alignment/>
    </xf>
    <xf numFmtId="49" fontId="49" fillId="0" borderId="13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/>
    </xf>
    <xf numFmtId="4" fontId="49" fillId="0" borderId="11" xfId="0" applyNumberFormat="1" applyFont="1" applyBorder="1" applyAlignment="1">
      <alignment/>
    </xf>
    <xf numFmtId="4" fontId="50" fillId="0" borderId="11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164" fontId="49" fillId="0" borderId="0" xfId="0" applyNumberFormat="1" applyFont="1" applyAlignment="1">
      <alignment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/>
    </xf>
    <xf numFmtId="0" fontId="2" fillId="0" borderId="13" xfId="0" applyFont="1" applyBorder="1" applyAlignment="1">
      <alignment wrapText="1"/>
    </xf>
    <xf numFmtId="164" fontId="52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49" fillId="0" borderId="0" xfId="0" applyNumberFormat="1" applyFont="1" applyAlignment="1">
      <alignment/>
    </xf>
    <xf numFmtId="1" fontId="49" fillId="0" borderId="13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3" fontId="49" fillId="0" borderId="13" xfId="0" applyNumberFormat="1" applyFont="1" applyBorder="1" applyAlignment="1">
      <alignment wrapText="1"/>
    </xf>
    <xf numFmtId="49" fontId="49" fillId="0" borderId="13" xfId="0" applyNumberFormat="1" applyFont="1" applyBorder="1" applyAlignment="1">
      <alignment horizontal="right" wrapText="1"/>
    </xf>
    <xf numFmtId="4" fontId="49" fillId="0" borderId="0" xfId="0" applyNumberFormat="1" applyFont="1" applyAlignment="1">
      <alignment wrapText="1"/>
    </xf>
    <xf numFmtId="49" fontId="49" fillId="0" borderId="0" xfId="0" applyNumberFormat="1" applyFont="1" applyAlignment="1">
      <alignment wrapText="1"/>
    </xf>
    <xf numFmtId="0" fontId="2" fillId="0" borderId="13" xfId="0" applyFont="1" applyFill="1" applyBorder="1" applyAlignment="1">
      <alignment horizontal="left"/>
    </xf>
    <xf numFmtId="49" fontId="49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49" fillId="0" borderId="12" xfId="0" applyFont="1" applyBorder="1" applyAlignment="1">
      <alignment wrapText="1"/>
    </xf>
    <xf numFmtId="3" fontId="49" fillId="0" borderId="12" xfId="0" applyNumberFormat="1" applyFont="1" applyBorder="1" applyAlignment="1">
      <alignment wrapText="1"/>
    </xf>
    <xf numFmtId="49" fontId="49" fillId="0" borderId="12" xfId="0" applyNumberFormat="1" applyFont="1" applyBorder="1" applyAlignment="1">
      <alignment horizontal="right" wrapText="1"/>
    </xf>
    <xf numFmtId="49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49" fontId="49" fillId="0" borderId="23" xfId="0" applyNumberFormat="1" applyFont="1" applyBorder="1" applyAlignment="1">
      <alignment/>
    </xf>
    <xf numFmtId="1" fontId="49" fillId="0" borderId="23" xfId="0" applyNumberFormat="1" applyFont="1" applyBorder="1" applyAlignment="1">
      <alignment/>
    </xf>
    <xf numFmtId="4" fontId="50" fillId="0" borderId="24" xfId="0" applyNumberFormat="1" applyFont="1" applyBorder="1" applyAlignment="1">
      <alignment/>
    </xf>
    <xf numFmtId="0" fontId="50" fillId="34" borderId="25" xfId="0" applyFont="1" applyFill="1" applyBorder="1" applyAlignment="1">
      <alignment/>
    </xf>
    <xf numFmtId="0" fontId="50" fillId="34" borderId="26" xfId="0" applyFont="1" applyFill="1" applyBorder="1" applyAlignment="1">
      <alignment/>
    </xf>
    <xf numFmtId="1" fontId="50" fillId="34" borderId="26" xfId="0" applyNumberFormat="1" applyFont="1" applyFill="1" applyBorder="1" applyAlignment="1">
      <alignment/>
    </xf>
    <xf numFmtId="4" fontId="50" fillId="34" borderId="27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33" borderId="2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2" fillId="0" borderId="29" xfId="0" applyFont="1" applyBorder="1" applyAlignment="1">
      <alignment/>
    </xf>
    <xf numFmtId="164" fontId="2" fillId="0" borderId="30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164" fontId="2" fillId="0" borderId="31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view="pageBreakPreview" zoomScaleSheetLayoutView="100" zoomScalePageLayoutView="0" workbookViewId="0" topLeftCell="A43">
      <selection activeCell="F72" sqref="F72"/>
    </sheetView>
  </sheetViews>
  <sheetFormatPr defaultColWidth="9.140625" defaultRowHeight="15"/>
  <cols>
    <col min="1" max="1" width="12.421875" style="1" customWidth="1"/>
    <col min="2" max="2" width="36.28125" style="1" customWidth="1"/>
    <col min="3" max="3" width="40.140625" style="1" hidden="1" customWidth="1"/>
    <col min="4" max="4" width="17.421875" style="1" customWidth="1"/>
    <col min="5" max="5" width="9.140625" style="1" customWidth="1"/>
    <col min="6" max="6" width="9.140625" style="59" customWidth="1"/>
    <col min="7" max="7" width="12.421875" style="1" customWidth="1"/>
    <col min="8" max="16384" width="9.140625" style="1" customWidth="1"/>
  </cols>
  <sheetData>
    <row r="1" spans="1:6" s="46" customFormat="1" ht="15.75" customHeight="1">
      <c r="A1" s="17" t="s">
        <v>80</v>
      </c>
      <c r="B1" s="107" t="s">
        <v>76</v>
      </c>
      <c r="C1" s="107"/>
      <c r="D1" s="108"/>
      <c r="E1" s="108"/>
      <c r="F1" s="108"/>
    </row>
    <row r="2" spans="1:6" s="46" customFormat="1" ht="15.75" customHeight="1">
      <c r="A2" s="17" t="s">
        <v>81</v>
      </c>
      <c r="B2" s="107" t="s">
        <v>204</v>
      </c>
      <c r="C2" s="107"/>
      <c r="D2" s="107"/>
      <c r="E2" s="107"/>
      <c r="F2" s="107"/>
    </row>
    <row r="3" spans="1:6" s="46" customFormat="1" ht="15.75" customHeight="1">
      <c r="A3" s="17" t="s">
        <v>82</v>
      </c>
      <c r="B3" s="107" t="s">
        <v>83</v>
      </c>
      <c r="C3" s="107"/>
      <c r="D3" s="107"/>
      <c r="E3" s="107"/>
      <c r="F3" s="107"/>
    </row>
    <row r="4" spans="1:6" s="46" customFormat="1" ht="15">
      <c r="A4" s="17" t="s">
        <v>84</v>
      </c>
      <c r="B4" s="109" t="s">
        <v>283</v>
      </c>
      <c r="C4" s="109"/>
      <c r="D4" s="109"/>
      <c r="E4" s="109"/>
      <c r="F4" s="109"/>
    </row>
    <row r="5" spans="1:6" s="46" customFormat="1" ht="15">
      <c r="A5" s="17" t="s">
        <v>85</v>
      </c>
      <c r="B5" s="110" t="s">
        <v>152</v>
      </c>
      <c r="C5" s="110"/>
      <c r="D5" s="110"/>
      <c r="E5" s="110"/>
      <c r="F5" s="110"/>
    </row>
    <row r="6" spans="1:6" s="46" customFormat="1" ht="15">
      <c r="A6" s="17"/>
      <c r="B6" s="47"/>
      <c r="C6" s="47"/>
      <c r="D6" s="47"/>
      <c r="E6" s="47"/>
      <c r="F6" s="58"/>
    </row>
    <row r="7" spans="1:14" ht="15">
      <c r="A7" s="1" t="s">
        <v>0</v>
      </c>
      <c r="D7" s="2"/>
      <c r="G7" s="3"/>
      <c r="K7" s="2"/>
      <c r="M7" s="3"/>
      <c r="N7" s="3"/>
    </row>
    <row r="8" spans="1:14" ht="15">
      <c r="A8" s="38" t="s">
        <v>75</v>
      </c>
      <c r="B8" s="38" t="s">
        <v>160</v>
      </c>
      <c r="C8" s="38" t="s">
        <v>161</v>
      </c>
      <c r="D8" s="39" t="s">
        <v>11</v>
      </c>
      <c r="E8" s="38" t="s">
        <v>10</v>
      </c>
      <c r="F8" s="60" t="s">
        <v>12</v>
      </c>
      <c r="G8" s="40" t="s">
        <v>13</v>
      </c>
      <c r="K8" s="2"/>
      <c r="M8" s="3"/>
      <c r="N8" s="3"/>
    </row>
    <row r="9" spans="1:25" ht="15">
      <c r="A9" s="38" t="s">
        <v>47</v>
      </c>
      <c r="B9" s="38" t="s">
        <v>48</v>
      </c>
      <c r="C9" s="38" t="s">
        <v>170</v>
      </c>
      <c r="D9" s="39" t="s">
        <v>276</v>
      </c>
      <c r="E9" s="38">
        <v>8</v>
      </c>
      <c r="F9" s="60"/>
      <c r="G9" s="40">
        <f>F9*E9</f>
        <v>0</v>
      </c>
      <c r="K9" s="2"/>
      <c r="M9" s="3"/>
      <c r="N9" s="3"/>
      <c r="V9" s="2"/>
      <c r="Y9" s="3"/>
    </row>
    <row r="10" spans="1:28" ht="15">
      <c r="A10" s="38" t="s">
        <v>20</v>
      </c>
      <c r="B10" s="38" t="s">
        <v>4</v>
      </c>
      <c r="C10" s="38" t="s">
        <v>171</v>
      </c>
      <c r="D10" s="39" t="s">
        <v>276</v>
      </c>
      <c r="E10" s="38">
        <v>8</v>
      </c>
      <c r="F10" s="60"/>
      <c r="G10" s="40">
        <f aca="true" t="shared" si="0" ref="G10:G27">F10*E10</f>
        <v>0</v>
      </c>
      <c r="K10" s="2"/>
      <c r="M10" s="3"/>
      <c r="N10" s="3"/>
      <c r="V10" s="2"/>
      <c r="Y10" s="3"/>
      <c r="AB10" s="4"/>
    </row>
    <row r="11" spans="1:25" ht="15">
      <c r="A11" s="38" t="s">
        <v>19</v>
      </c>
      <c r="B11" s="38" t="s">
        <v>221</v>
      </c>
      <c r="C11" s="38" t="s">
        <v>172</v>
      </c>
      <c r="D11" s="39" t="s">
        <v>276</v>
      </c>
      <c r="E11" s="38">
        <v>6</v>
      </c>
      <c r="F11" s="60"/>
      <c r="G11" s="40">
        <f t="shared" si="0"/>
        <v>0</v>
      </c>
      <c r="K11" s="2"/>
      <c r="M11" s="3"/>
      <c r="N11" s="3"/>
      <c r="V11" s="2"/>
      <c r="Y11" s="3"/>
    </row>
    <row r="12" spans="1:25" ht="15">
      <c r="A12" s="38" t="s">
        <v>40</v>
      </c>
      <c r="B12" s="38" t="s">
        <v>50</v>
      </c>
      <c r="C12" s="38" t="s">
        <v>173</v>
      </c>
      <c r="D12" s="39" t="s">
        <v>276</v>
      </c>
      <c r="E12" s="38">
        <v>1</v>
      </c>
      <c r="F12" s="60"/>
      <c r="G12" s="40">
        <f t="shared" si="0"/>
        <v>0</v>
      </c>
      <c r="K12" s="2"/>
      <c r="M12" s="3"/>
      <c r="N12" s="3"/>
      <c r="V12" s="2"/>
      <c r="Y12" s="3"/>
    </row>
    <row r="13" spans="1:25" ht="15">
      <c r="A13" s="38" t="s">
        <v>49</v>
      </c>
      <c r="B13" s="38" t="s">
        <v>222</v>
      </c>
      <c r="C13" s="38" t="s">
        <v>174</v>
      </c>
      <c r="D13" s="39" t="s">
        <v>276</v>
      </c>
      <c r="E13" s="38">
        <v>6</v>
      </c>
      <c r="F13" s="60"/>
      <c r="G13" s="40">
        <f t="shared" si="0"/>
        <v>0</v>
      </c>
      <c r="K13" s="2"/>
      <c r="M13" s="3"/>
      <c r="N13" s="3"/>
      <c r="V13" s="2"/>
      <c r="Y13" s="3"/>
    </row>
    <row r="14" spans="1:25" ht="15">
      <c r="A14" s="38" t="s">
        <v>38</v>
      </c>
      <c r="B14" s="38" t="s">
        <v>39</v>
      </c>
      <c r="C14" s="38" t="s">
        <v>175</v>
      </c>
      <c r="D14" s="39" t="s">
        <v>276</v>
      </c>
      <c r="E14" s="38">
        <v>1</v>
      </c>
      <c r="F14" s="60"/>
      <c r="G14" s="40">
        <f t="shared" si="0"/>
        <v>0</v>
      </c>
      <c r="K14" s="2"/>
      <c r="M14" s="3"/>
      <c r="N14" s="3"/>
      <c r="V14" s="2"/>
      <c r="Y14" s="3"/>
    </row>
    <row r="15" spans="1:25" ht="15">
      <c r="A15" s="38" t="s">
        <v>51</v>
      </c>
      <c r="B15" s="38" t="s">
        <v>54</v>
      </c>
      <c r="C15" s="38" t="s">
        <v>176</v>
      </c>
      <c r="D15" s="39" t="s">
        <v>276</v>
      </c>
      <c r="E15" s="38">
        <v>4</v>
      </c>
      <c r="F15" s="60"/>
      <c r="G15" s="40">
        <f t="shared" si="0"/>
        <v>0</v>
      </c>
      <c r="K15" s="2"/>
      <c r="M15" s="3"/>
      <c r="N15" s="3"/>
      <c r="V15" s="2"/>
      <c r="Y15" s="3"/>
    </row>
    <row r="16" spans="1:25" ht="15">
      <c r="A16" s="38" t="s">
        <v>18</v>
      </c>
      <c r="B16" s="38" t="s">
        <v>5</v>
      </c>
      <c r="C16" s="38" t="s">
        <v>177</v>
      </c>
      <c r="D16" s="39" t="s">
        <v>276</v>
      </c>
      <c r="E16" s="38">
        <v>1</v>
      </c>
      <c r="F16" s="60"/>
      <c r="G16" s="40">
        <f t="shared" si="0"/>
        <v>0</v>
      </c>
      <c r="K16" s="2"/>
      <c r="M16" s="3"/>
      <c r="N16" s="3"/>
      <c r="V16" s="2"/>
      <c r="Y16" s="3"/>
    </row>
    <row r="17" spans="1:25" ht="15">
      <c r="A17" s="38" t="s">
        <v>33</v>
      </c>
      <c r="B17" s="38" t="s">
        <v>34</v>
      </c>
      <c r="C17" s="38" t="s">
        <v>178</v>
      </c>
      <c r="D17" s="39" t="s">
        <v>276</v>
      </c>
      <c r="E17" s="38">
        <v>2</v>
      </c>
      <c r="F17" s="60"/>
      <c r="G17" s="40">
        <f t="shared" si="0"/>
        <v>0</v>
      </c>
      <c r="K17" s="2"/>
      <c r="M17" s="3"/>
      <c r="N17" s="3"/>
      <c r="V17" s="2"/>
      <c r="Y17" s="3"/>
    </row>
    <row r="18" spans="1:25" ht="15">
      <c r="A18" s="38" t="s">
        <v>22</v>
      </c>
      <c r="B18" s="38" t="s">
        <v>2</v>
      </c>
      <c r="C18" s="38" t="s">
        <v>179</v>
      </c>
      <c r="D18" s="39" t="s">
        <v>276</v>
      </c>
      <c r="E18" s="38">
        <v>21</v>
      </c>
      <c r="F18" s="60"/>
      <c r="G18" s="40">
        <f t="shared" si="0"/>
        <v>0</v>
      </c>
      <c r="K18" s="2"/>
      <c r="M18" s="3"/>
      <c r="N18" s="3"/>
      <c r="V18" s="2"/>
      <c r="Y18" s="3"/>
    </row>
    <row r="19" spans="1:25" ht="15">
      <c r="A19" s="38" t="s">
        <v>36</v>
      </c>
      <c r="B19" s="38" t="s">
        <v>37</v>
      </c>
      <c r="C19" s="38" t="s">
        <v>180</v>
      </c>
      <c r="D19" s="39" t="s">
        <v>220</v>
      </c>
      <c r="E19" s="38">
        <v>2</v>
      </c>
      <c r="F19" s="60"/>
      <c r="G19" s="40">
        <f t="shared" si="0"/>
        <v>0</v>
      </c>
      <c r="K19" s="2"/>
      <c r="M19" s="3"/>
      <c r="N19" s="3"/>
      <c r="V19" s="2"/>
      <c r="Y19" s="3"/>
    </row>
    <row r="20" spans="1:25" ht="15">
      <c r="A20" s="38" t="s">
        <v>41</v>
      </c>
      <c r="B20" s="38" t="s">
        <v>42</v>
      </c>
      <c r="C20" s="38" t="s">
        <v>181</v>
      </c>
      <c r="D20" s="39" t="s">
        <v>219</v>
      </c>
      <c r="E20" s="38">
        <v>3</v>
      </c>
      <c r="F20" s="60"/>
      <c r="G20" s="40">
        <f t="shared" si="0"/>
        <v>0</v>
      </c>
      <c r="K20" s="2"/>
      <c r="M20" s="3"/>
      <c r="N20" s="3"/>
      <c r="V20" s="2"/>
      <c r="Y20" s="3"/>
    </row>
    <row r="21" spans="1:25" ht="15">
      <c r="A21" s="38" t="s">
        <v>45</v>
      </c>
      <c r="B21" s="38" t="s">
        <v>43</v>
      </c>
      <c r="C21" s="38" t="s">
        <v>182</v>
      </c>
      <c r="D21" s="39" t="s">
        <v>153</v>
      </c>
      <c r="E21" s="38">
        <v>2</v>
      </c>
      <c r="F21" s="60"/>
      <c r="G21" s="40">
        <f t="shared" si="0"/>
        <v>0</v>
      </c>
      <c r="K21" s="2"/>
      <c r="M21" s="3"/>
      <c r="N21" s="3"/>
      <c r="V21" s="2"/>
      <c r="Y21" s="3"/>
    </row>
    <row r="22" spans="1:25" ht="15">
      <c r="A22" s="38" t="s">
        <v>46</v>
      </c>
      <c r="B22" s="38" t="s">
        <v>44</v>
      </c>
      <c r="C22" s="38" t="s">
        <v>183</v>
      </c>
      <c r="D22" s="39" t="s">
        <v>153</v>
      </c>
      <c r="E22" s="38">
        <v>3</v>
      </c>
      <c r="F22" s="60"/>
      <c r="G22" s="40">
        <f t="shared" si="0"/>
        <v>0</v>
      </c>
      <c r="K22" s="2"/>
      <c r="M22" s="3"/>
      <c r="N22" s="3"/>
      <c r="V22" s="2"/>
      <c r="Y22" s="3"/>
    </row>
    <row r="23" spans="1:25" ht="15">
      <c r="A23" s="38" t="s">
        <v>24</v>
      </c>
      <c r="B23" s="38" t="s">
        <v>6</v>
      </c>
      <c r="C23" s="38" t="s">
        <v>184</v>
      </c>
      <c r="D23" s="39" t="s">
        <v>276</v>
      </c>
      <c r="E23" s="38">
        <v>8</v>
      </c>
      <c r="F23" s="60"/>
      <c r="G23" s="40">
        <f t="shared" si="0"/>
        <v>0</v>
      </c>
      <c r="K23" s="2"/>
      <c r="M23" s="3"/>
      <c r="N23" s="3"/>
      <c r="V23" s="2"/>
      <c r="Y23" s="3"/>
    </row>
    <row r="24" spans="1:25" ht="15">
      <c r="A24" s="38" t="s">
        <v>35</v>
      </c>
      <c r="B24" s="19" t="s">
        <v>74</v>
      </c>
      <c r="C24" s="19" t="s">
        <v>185</v>
      </c>
      <c r="D24" s="39" t="s">
        <v>276</v>
      </c>
      <c r="E24" s="38">
        <v>3</v>
      </c>
      <c r="F24" s="60"/>
      <c r="G24" s="40">
        <f t="shared" si="0"/>
        <v>0</v>
      </c>
      <c r="K24" s="2"/>
      <c r="M24" s="3"/>
      <c r="N24" s="3"/>
      <c r="V24" s="2"/>
      <c r="Y24" s="3"/>
    </row>
    <row r="25" spans="1:25" ht="15">
      <c r="A25" s="38" t="s">
        <v>23</v>
      </c>
      <c r="B25" s="38" t="s">
        <v>3</v>
      </c>
      <c r="C25" s="38" t="s">
        <v>186</v>
      </c>
      <c r="D25" s="39" t="s">
        <v>276</v>
      </c>
      <c r="E25" s="38">
        <v>1</v>
      </c>
      <c r="F25" s="60"/>
      <c r="G25" s="40">
        <f t="shared" si="0"/>
        <v>0</v>
      </c>
      <c r="K25" s="2"/>
      <c r="M25" s="3"/>
      <c r="N25" s="3"/>
      <c r="V25" s="2"/>
      <c r="Y25" s="3"/>
    </row>
    <row r="26" spans="1:25" ht="15">
      <c r="A26" s="38" t="s">
        <v>21</v>
      </c>
      <c r="B26" s="38" t="s">
        <v>1</v>
      </c>
      <c r="C26" s="38" t="s">
        <v>187</v>
      </c>
      <c r="D26" s="39" t="s">
        <v>276</v>
      </c>
      <c r="E26" s="38">
        <v>15</v>
      </c>
      <c r="F26" s="60"/>
      <c r="G26" s="40">
        <f t="shared" si="0"/>
        <v>0</v>
      </c>
      <c r="K26" s="2"/>
      <c r="M26" s="3"/>
      <c r="N26" s="3"/>
      <c r="U26" s="5"/>
      <c r="V26" s="2"/>
      <c r="Y26" s="3"/>
    </row>
    <row r="27" spans="1:25" ht="15">
      <c r="A27" s="38" t="s">
        <v>52</v>
      </c>
      <c r="B27" s="38" t="s">
        <v>53</v>
      </c>
      <c r="C27" s="38" t="s">
        <v>188</v>
      </c>
      <c r="D27" s="39" t="s">
        <v>276</v>
      </c>
      <c r="E27" s="38">
        <v>4</v>
      </c>
      <c r="F27" s="60"/>
      <c r="G27" s="40">
        <f t="shared" si="0"/>
        <v>0</v>
      </c>
      <c r="K27" s="2"/>
      <c r="M27" s="3"/>
      <c r="N27" s="3"/>
      <c r="V27" s="2"/>
      <c r="Y27" s="3"/>
    </row>
    <row r="28" spans="1:25" ht="15">
      <c r="A28" s="41" t="s">
        <v>79</v>
      </c>
      <c r="B28" s="42"/>
      <c r="C28" s="42"/>
      <c r="D28" s="43"/>
      <c r="E28" s="42">
        <f>SUM(E9:E27)</f>
        <v>99</v>
      </c>
      <c r="F28" s="61"/>
      <c r="G28" s="68">
        <f>SUM(G9:G27)</f>
        <v>0</v>
      </c>
      <c r="K28" s="2"/>
      <c r="M28" s="3"/>
      <c r="N28" s="3"/>
      <c r="V28" s="2"/>
      <c r="Y28" s="3"/>
    </row>
    <row r="29" spans="4:25" ht="15">
      <c r="D29" s="2"/>
      <c r="G29" s="3"/>
      <c r="K29" s="2"/>
      <c r="M29" s="3"/>
      <c r="N29" s="3"/>
      <c r="V29" s="2"/>
      <c r="Y29" s="3"/>
    </row>
    <row r="30" spans="1:14" ht="15">
      <c r="A30" s="38" t="s">
        <v>75</v>
      </c>
      <c r="B30" s="38" t="s">
        <v>7</v>
      </c>
      <c r="C30" s="38"/>
      <c r="D30" s="39" t="s">
        <v>11</v>
      </c>
      <c r="E30" s="38" t="s">
        <v>10</v>
      </c>
      <c r="F30" s="60" t="s">
        <v>12</v>
      </c>
      <c r="G30" s="40" t="s">
        <v>13</v>
      </c>
      <c r="K30" s="2"/>
      <c r="M30" s="3"/>
      <c r="N30" s="3"/>
    </row>
    <row r="31" spans="1:14" ht="15">
      <c r="A31" s="38" t="s">
        <v>28</v>
      </c>
      <c r="B31" s="38" t="s">
        <v>14</v>
      </c>
      <c r="C31" s="38" t="s">
        <v>189</v>
      </c>
      <c r="D31" s="39" t="s">
        <v>274</v>
      </c>
      <c r="E31" s="38">
        <v>5</v>
      </c>
      <c r="F31" s="60"/>
      <c r="G31" s="40">
        <f>F31*E31</f>
        <v>0</v>
      </c>
      <c r="K31" s="2"/>
      <c r="M31" s="3"/>
      <c r="N31" s="3"/>
    </row>
    <row r="32" spans="1:14" ht="15">
      <c r="A32" s="38" t="s">
        <v>29</v>
      </c>
      <c r="B32" s="38" t="s">
        <v>25</v>
      </c>
      <c r="C32" s="38" t="s">
        <v>190</v>
      </c>
      <c r="D32" s="39" t="s">
        <v>275</v>
      </c>
      <c r="E32" s="38">
        <v>1</v>
      </c>
      <c r="F32" s="60"/>
      <c r="G32" s="40">
        <f>F32*E32</f>
        <v>0</v>
      </c>
      <c r="K32" s="2"/>
      <c r="M32" s="3"/>
      <c r="N32" s="3"/>
    </row>
    <row r="33" spans="1:14" ht="15">
      <c r="A33" s="38" t="s">
        <v>30</v>
      </c>
      <c r="B33" s="38" t="s">
        <v>26</v>
      </c>
      <c r="C33" s="38" t="s">
        <v>191</v>
      </c>
      <c r="D33" s="39" t="s">
        <v>275</v>
      </c>
      <c r="E33" s="38">
        <v>3</v>
      </c>
      <c r="F33" s="60"/>
      <c r="G33" s="40">
        <f>F33*E33</f>
        <v>0</v>
      </c>
      <c r="K33" s="2"/>
      <c r="M33" s="3"/>
      <c r="N33" s="3"/>
    </row>
    <row r="34" spans="1:14" ht="15">
      <c r="A34" s="38" t="s">
        <v>31</v>
      </c>
      <c r="B34" s="38" t="s">
        <v>27</v>
      </c>
      <c r="C34" s="38" t="s">
        <v>192</v>
      </c>
      <c r="D34" s="39" t="s">
        <v>275</v>
      </c>
      <c r="E34" s="38">
        <v>3</v>
      </c>
      <c r="F34" s="60"/>
      <c r="G34" s="40">
        <f>F34*E34</f>
        <v>0</v>
      </c>
      <c r="K34" s="2"/>
      <c r="M34" s="3"/>
      <c r="N34" s="3"/>
    </row>
    <row r="35" spans="1:14" ht="15">
      <c r="A35" s="41" t="s">
        <v>78</v>
      </c>
      <c r="B35" s="42"/>
      <c r="C35" s="42"/>
      <c r="D35" s="43"/>
      <c r="E35" s="42">
        <f>SUM(E31:E34)</f>
        <v>12</v>
      </c>
      <c r="F35" s="61"/>
      <c r="G35" s="45">
        <f>SUM(G31:G34)</f>
        <v>0</v>
      </c>
      <c r="K35" s="2"/>
      <c r="M35" s="3"/>
      <c r="N35" s="3"/>
    </row>
    <row r="36" spans="4:14" ht="15">
      <c r="D36" s="2"/>
      <c r="G36" s="3"/>
      <c r="K36" s="2"/>
      <c r="M36" s="3"/>
      <c r="N36" s="3"/>
    </row>
    <row r="37" spans="1:14" ht="15">
      <c r="A37" s="38" t="s">
        <v>75</v>
      </c>
      <c r="B37" s="38" t="s">
        <v>8</v>
      </c>
      <c r="C37" s="38"/>
      <c r="D37" s="39" t="s">
        <v>11</v>
      </c>
      <c r="E37" s="38" t="s">
        <v>10</v>
      </c>
      <c r="F37" s="60" t="s">
        <v>12</v>
      </c>
      <c r="G37" s="40" t="s">
        <v>13</v>
      </c>
      <c r="K37" s="2"/>
      <c r="M37" s="3"/>
      <c r="N37" s="3"/>
    </row>
    <row r="38" spans="1:14" ht="15">
      <c r="A38" s="38" t="s">
        <v>227</v>
      </c>
      <c r="B38" s="38" t="s">
        <v>228</v>
      </c>
      <c r="C38" s="38" t="s">
        <v>229</v>
      </c>
      <c r="D38" s="39" t="s">
        <v>230</v>
      </c>
      <c r="E38" s="38">
        <v>4</v>
      </c>
      <c r="F38" s="60"/>
      <c r="G38" s="40">
        <f>F38*E38</f>
        <v>0</v>
      </c>
      <c r="K38" s="2"/>
      <c r="M38" s="3"/>
      <c r="N38" s="3"/>
    </row>
    <row r="39" spans="1:14" ht="15">
      <c r="A39" s="38" t="s">
        <v>231</v>
      </c>
      <c r="B39" s="38" t="s">
        <v>232</v>
      </c>
      <c r="C39" s="38" t="s">
        <v>229</v>
      </c>
      <c r="D39" s="39" t="s">
        <v>230</v>
      </c>
      <c r="E39" s="38">
        <v>2</v>
      </c>
      <c r="F39" s="60"/>
      <c r="G39" s="40">
        <f aca="true" t="shared" si="1" ref="G39:G61">F39*E39</f>
        <v>0</v>
      </c>
      <c r="K39" s="2"/>
      <c r="M39" s="3"/>
      <c r="N39" s="3"/>
    </row>
    <row r="40" spans="1:14" ht="15">
      <c r="A40" s="38" t="s">
        <v>73</v>
      </c>
      <c r="B40" s="38" t="s">
        <v>55</v>
      </c>
      <c r="C40" s="38" t="s">
        <v>193</v>
      </c>
      <c r="D40" s="39" t="s">
        <v>218</v>
      </c>
      <c r="E40" s="19">
        <f>295-60</f>
        <v>235</v>
      </c>
      <c r="F40" s="60"/>
      <c r="G40" s="40">
        <f t="shared" si="1"/>
        <v>0</v>
      </c>
      <c r="N40" s="3"/>
    </row>
    <row r="41" spans="1:14" ht="15">
      <c r="A41" s="38" t="s">
        <v>66</v>
      </c>
      <c r="B41" s="38" t="s">
        <v>67</v>
      </c>
      <c r="C41" s="38" t="s">
        <v>194</v>
      </c>
      <c r="D41" s="39" t="s">
        <v>157</v>
      </c>
      <c r="E41" s="19">
        <v>12</v>
      </c>
      <c r="F41" s="60"/>
      <c r="G41" s="40">
        <f t="shared" si="1"/>
        <v>0</v>
      </c>
      <c r="N41" s="3"/>
    </row>
    <row r="42" spans="1:14" ht="15">
      <c r="A42" s="38" t="s">
        <v>262</v>
      </c>
      <c r="B42" s="38" t="s">
        <v>263</v>
      </c>
      <c r="C42" s="38" t="s">
        <v>264</v>
      </c>
      <c r="D42" s="39" t="s">
        <v>157</v>
      </c>
      <c r="E42" s="19">
        <v>12</v>
      </c>
      <c r="F42" s="38"/>
      <c r="G42" s="40">
        <f t="shared" si="1"/>
        <v>0</v>
      </c>
      <c r="N42" s="3"/>
    </row>
    <row r="43" spans="1:14" ht="15">
      <c r="A43" s="38" t="s">
        <v>56</v>
      </c>
      <c r="B43" s="38" t="s">
        <v>57</v>
      </c>
      <c r="C43" s="38" t="s">
        <v>195</v>
      </c>
      <c r="D43" s="39" t="s">
        <v>156</v>
      </c>
      <c r="E43" s="13">
        <v>1</v>
      </c>
      <c r="F43" s="60"/>
      <c r="G43" s="40">
        <f t="shared" si="1"/>
        <v>0</v>
      </c>
      <c r="N43" s="3"/>
    </row>
    <row r="44" spans="1:14" ht="15">
      <c r="A44" s="38" t="s">
        <v>253</v>
      </c>
      <c r="B44" s="38" t="s">
        <v>254</v>
      </c>
      <c r="C44" s="38" t="s">
        <v>255</v>
      </c>
      <c r="D44" s="39" t="s">
        <v>270</v>
      </c>
      <c r="E44" s="19">
        <v>20</v>
      </c>
      <c r="F44" s="38"/>
      <c r="G44" s="40">
        <f t="shared" si="1"/>
        <v>0</v>
      </c>
      <c r="N44" s="3"/>
    </row>
    <row r="45" spans="1:14" ht="15">
      <c r="A45" s="38" t="s">
        <v>64</v>
      </c>
      <c r="B45" s="38" t="s">
        <v>65</v>
      </c>
      <c r="C45" s="38" t="s">
        <v>196</v>
      </c>
      <c r="D45" s="39" t="s">
        <v>157</v>
      </c>
      <c r="E45" s="19">
        <v>15</v>
      </c>
      <c r="F45" s="60"/>
      <c r="G45" s="40">
        <f t="shared" si="1"/>
        <v>0</v>
      </c>
      <c r="N45" s="3"/>
    </row>
    <row r="46" spans="1:14" ht="15">
      <c r="A46" s="38" t="s">
        <v>62</v>
      </c>
      <c r="B46" s="38" t="s">
        <v>63</v>
      </c>
      <c r="C46" s="38" t="s">
        <v>197</v>
      </c>
      <c r="D46" s="39" t="s">
        <v>271</v>
      </c>
      <c r="E46" s="19">
        <f>5+60</f>
        <v>65</v>
      </c>
      <c r="F46" s="60"/>
      <c r="G46" s="40">
        <f t="shared" si="1"/>
        <v>0</v>
      </c>
      <c r="N46" s="3"/>
    </row>
    <row r="47" spans="1:14" ht="15">
      <c r="A47" s="38" t="s">
        <v>70</v>
      </c>
      <c r="B47" s="38" t="s">
        <v>9</v>
      </c>
      <c r="C47" s="38" t="s">
        <v>198</v>
      </c>
      <c r="D47" s="39" t="s">
        <v>271</v>
      </c>
      <c r="E47" s="19">
        <v>85</v>
      </c>
      <c r="F47" s="60"/>
      <c r="G47" s="40">
        <f t="shared" si="1"/>
        <v>0</v>
      </c>
      <c r="N47" s="3"/>
    </row>
    <row r="48" spans="1:14" ht="15">
      <c r="A48" s="38" t="s">
        <v>256</v>
      </c>
      <c r="B48" s="38" t="s">
        <v>257</v>
      </c>
      <c r="C48" s="38" t="s">
        <v>258</v>
      </c>
      <c r="D48" s="39" t="s">
        <v>272</v>
      </c>
      <c r="E48" s="19">
        <v>57</v>
      </c>
      <c r="F48" s="38"/>
      <c r="G48" s="40">
        <f t="shared" si="1"/>
        <v>0</v>
      </c>
      <c r="N48" s="3"/>
    </row>
    <row r="49" spans="1:14" ht="15">
      <c r="A49" s="38" t="s">
        <v>71</v>
      </c>
      <c r="B49" s="38" t="s">
        <v>72</v>
      </c>
      <c r="C49" s="38" t="s">
        <v>199</v>
      </c>
      <c r="D49" s="39" t="s">
        <v>157</v>
      </c>
      <c r="E49" s="19">
        <v>369</v>
      </c>
      <c r="F49" s="60"/>
      <c r="G49" s="40">
        <f t="shared" si="1"/>
        <v>0</v>
      </c>
      <c r="N49" s="3"/>
    </row>
    <row r="50" spans="1:14" ht="15">
      <c r="A50" s="38" t="s">
        <v>233</v>
      </c>
      <c r="B50" s="38" t="s">
        <v>234</v>
      </c>
      <c r="C50" s="38" t="s">
        <v>235</v>
      </c>
      <c r="D50" s="39" t="s">
        <v>230</v>
      </c>
      <c r="E50" s="13">
        <v>4</v>
      </c>
      <c r="F50" s="38"/>
      <c r="G50" s="40">
        <f t="shared" si="1"/>
        <v>0</v>
      </c>
      <c r="N50" s="3"/>
    </row>
    <row r="51" spans="1:14" ht="15">
      <c r="A51" s="38" t="s">
        <v>236</v>
      </c>
      <c r="B51" s="38" t="s">
        <v>237</v>
      </c>
      <c r="C51" s="38" t="s">
        <v>235</v>
      </c>
      <c r="D51" s="39" t="s">
        <v>230</v>
      </c>
      <c r="E51" s="13">
        <v>3</v>
      </c>
      <c r="F51" s="38"/>
      <c r="G51" s="40">
        <f t="shared" si="1"/>
        <v>0</v>
      </c>
      <c r="N51" s="3"/>
    </row>
    <row r="52" spans="1:14" ht="15">
      <c r="A52" s="38" t="s">
        <v>244</v>
      </c>
      <c r="B52" s="66" t="s">
        <v>245</v>
      </c>
      <c r="C52" s="39" t="s">
        <v>246</v>
      </c>
      <c r="D52" s="67" t="s">
        <v>247</v>
      </c>
      <c r="E52" s="19">
        <v>57</v>
      </c>
      <c r="F52" s="38"/>
      <c r="G52" s="40">
        <f t="shared" si="1"/>
        <v>0</v>
      </c>
      <c r="N52" s="3"/>
    </row>
    <row r="53" spans="1:14" ht="30">
      <c r="A53" s="38" t="s">
        <v>248</v>
      </c>
      <c r="B53" s="53" t="s">
        <v>278</v>
      </c>
      <c r="C53" s="39" t="s">
        <v>249</v>
      </c>
      <c r="D53" s="67" t="s">
        <v>247</v>
      </c>
      <c r="E53" s="19">
        <v>74</v>
      </c>
      <c r="F53" s="38"/>
      <c r="G53" s="40">
        <f t="shared" si="1"/>
        <v>0</v>
      </c>
      <c r="N53" s="3"/>
    </row>
    <row r="54" spans="1:14" ht="15">
      <c r="A54" s="38" t="s">
        <v>250</v>
      </c>
      <c r="B54" s="66" t="s">
        <v>251</v>
      </c>
      <c r="C54" s="39" t="s">
        <v>252</v>
      </c>
      <c r="D54" s="67" t="s">
        <v>247</v>
      </c>
      <c r="E54" s="19">
        <v>13</v>
      </c>
      <c r="F54" s="38"/>
      <c r="G54" s="40">
        <f t="shared" si="1"/>
        <v>0</v>
      </c>
      <c r="N54" s="3"/>
    </row>
    <row r="55" spans="1:14" ht="15">
      <c r="A55" s="38" t="s">
        <v>58</v>
      </c>
      <c r="B55" s="38" t="s">
        <v>59</v>
      </c>
      <c r="C55" s="38" t="s">
        <v>200</v>
      </c>
      <c r="D55" s="39" t="s">
        <v>273</v>
      </c>
      <c r="E55" s="19">
        <v>280</v>
      </c>
      <c r="F55" s="60"/>
      <c r="G55" s="40">
        <f t="shared" si="1"/>
        <v>0</v>
      </c>
      <c r="N55" s="3"/>
    </row>
    <row r="56" spans="1:14" ht="15">
      <c r="A56" s="38" t="s">
        <v>238</v>
      </c>
      <c r="B56" s="38" t="s">
        <v>239</v>
      </c>
      <c r="C56" s="38" t="s">
        <v>240</v>
      </c>
      <c r="D56" s="39" t="s">
        <v>273</v>
      </c>
      <c r="E56" s="19">
        <v>43</v>
      </c>
      <c r="F56" s="38"/>
      <c r="G56" s="40">
        <f t="shared" si="1"/>
        <v>0</v>
      </c>
      <c r="N56" s="3"/>
    </row>
    <row r="57" spans="1:14" ht="15">
      <c r="A57" s="38" t="s">
        <v>241</v>
      </c>
      <c r="B57" s="38" t="s">
        <v>242</v>
      </c>
      <c r="C57" s="38" t="s">
        <v>243</v>
      </c>
      <c r="D57" s="39" t="s">
        <v>273</v>
      </c>
      <c r="E57" s="19">
        <v>107</v>
      </c>
      <c r="F57" s="38"/>
      <c r="G57" s="40">
        <f t="shared" si="1"/>
        <v>0</v>
      </c>
      <c r="N57" s="3"/>
    </row>
    <row r="58" spans="1:14" ht="15">
      <c r="A58" s="38" t="s">
        <v>60</v>
      </c>
      <c r="B58" s="38" t="s">
        <v>61</v>
      </c>
      <c r="C58" s="38" t="s">
        <v>201</v>
      </c>
      <c r="D58" s="39" t="s">
        <v>271</v>
      </c>
      <c r="E58" s="19">
        <v>179</v>
      </c>
      <c r="F58" s="60"/>
      <c r="G58" s="40">
        <f t="shared" si="1"/>
        <v>0</v>
      </c>
      <c r="N58" s="3"/>
    </row>
    <row r="59" spans="1:14" ht="15">
      <c r="A59" s="38" t="s">
        <v>259</v>
      </c>
      <c r="B59" s="38" t="s">
        <v>260</v>
      </c>
      <c r="C59" s="38" t="s">
        <v>261</v>
      </c>
      <c r="D59" s="39" t="s">
        <v>273</v>
      </c>
      <c r="E59" s="19">
        <v>3</v>
      </c>
      <c r="F59" s="38"/>
      <c r="G59" s="40">
        <f t="shared" si="1"/>
        <v>0</v>
      </c>
      <c r="N59" s="3"/>
    </row>
    <row r="60" spans="1:14" ht="15">
      <c r="A60" s="38" t="s">
        <v>68</v>
      </c>
      <c r="B60" s="38" t="s">
        <v>69</v>
      </c>
      <c r="C60" s="38" t="s">
        <v>202</v>
      </c>
      <c r="D60" s="39" t="s">
        <v>271</v>
      </c>
      <c r="E60" s="19">
        <f>150+32+22+45-5</f>
        <v>244</v>
      </c>
      <c r="F60" s="60"/>
      <c r="G60" s="40">
        <f t="shared" si="1"/>
        <v>0</v>
      </c>
      <c r="N60" s="3"/>
    </row>
    <row r="61" spans="1:14" ht="15">
      <c r="A61" s="38" t="s">
        <v>77</v>
      </c>
      <c r="B61" s="38" t="s">
        <v>32</v>
      </c>
      <c r="C61" s="38" t="s">
        <v>203</v>
      </c>
      <c r="D61" s="39" t="s">
        <v>158</v>
      </c>
      <c r="E61" s="19">
        <v>4</v>
      </c>
      <c r="F61" s="60"/>
      <c r="G61" s="40">
        <f t="shared" si="1"/>
        <v>0</v>
      </c>
      <c r="H61" s="6"/>
      <c r="I61" s="6"/>
      <c r="J61" s="6"/>
      <c r="N61" s="3"/>
    </row>
    <row r="62" spans="1:14" ht="15">
      <c r="A62" s="41"/>
      <c r="B62" s="42"/>
      <c r="C62" s="42"/>
      <c r="D62" s="72" t="s">
        <v>154</v>
      </c>
      <c r="E62" s="73">
        <f>SUM(E40:E61)-E63</f>
        <v>1881</v>
      </c>
      <c r="F62" s="61"/>
      <c r="G62" s="44"/>
      <c r="H62" s="6"/>
      <c r="I62" s="6"/>
      <c r="J62" s="6"/>
      <c r="K62" s="2"/>
      <c r="M62" s="3"/>
      <c r="N62" s="3"/>
    </row>
    <row r="63" spans="1:14" ht="15">
      <c r="A63" s="41"/>
      <c r="B63" s="42"/>
      <c r="C63" s="42"/>
      <c r="D63" s="72" t="s">
        <v>155</v>
      </c>
      <c r="E63" s="73">
        <f>E43</f>
        <v>1</v>
      </c>
      <c r="F63" s="61"/>
      <c r="G63" s="44"/>
      <c r="H63" s="6"/>
      <c r="I63" s="6"/>
      <c r="J63" s="6"/>
      <c r="K63" s="2"/>
      <c r="M63" s="3"/>
      <c r="N63" s="3"/>
    </row>
    <row r="64" spans="1:14" ht="15.75" thickBot="1">
      <c r="A64" s="74" t="s">
        <v>213</v>
      </c>
      <c r="B64" s="75"/>
      <c r="C64" s="75"/>
      <c r="D64" s="76"/>
      <c r="E64" s="75">
        <f>SUM(E40:E61)</f>
        <v>1882</v>
      </c>
      <c r="F64" s="77">
        <f>E62+E63</f>
        <v>1882</v>
      </c>
      <c r="G64" s="78">
        <f>SUM(G38:G61)</f>
        <v>0</v>
      </c>
      <c r="H64" s="6"/>
      <c r="I64" s="6"/>
      <c r="J64" s="6"/>
      <c r="K64" s="2"/>
      <c r="M64" s="3"/>
      <c r="N64" s="3"/>
    </row>
    <row r="65" spans="1:10" ht="15.75" thickBot="1">
      <c r="A65" s="79" t="s">
        <v>159</v>
      </c>
      <c r="B65" s="80"/>
      <c r="C65" s="80"/>
      <c r="D65" s="80"/>
      <c r="E65" s="80"/>
      <c r="F65" s="81"/>
      <c r="G65" s="82">
        <f>G64+G35+G28</f>
        <v>0</v>
      </c>
      <c r="H65" s="6"/>
      <c r="I65" s="6"/>
      <c r="J65" s="6"/>
    </row>
    <row r="66" spans="8:10" ht="15">
      <c r="H66" s="6"/>
      <c r="I66" s="6"/>
      <c r="J66" s="6"/>
    </row>
    <row r="67" spans="8:10" ht="15">
      <c r="H67" s="6"/>
      <c r="I67" s="6"/>
      <c r="J67" s="6"/>
    </row>
  </sheetData>
  <sheetProtection/>
  <mergeCells count="5">
    <mergeCell ref="B1:F1"/>
    <mergeCell ref="B2:F2"/>
    <mergeCell ref="B3:F3"/>
    <mergeCell ref="B4:F4"/>
    <mergeCell ref="B5:F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tabSelected="1" view="pageBreakPreview" zoomScale="85" zoomScaleSheetLayoutView="85" zoomScalePageLayoutView="0" workbookViewId="0" topLeftCell="A136">
      <selection activeCell="E161" sqref="E161"/>
    </sheetView>
  </sheetViews>
  <sheetFormatPr defaultColWidth="9.140625" defaultRowHeight="15"/>
  <cols>
    <col min="1" max="1" width="44.28125" style="54" customWidth="1"/>
    <col min="2" max="2" width="6.28125" style="1" customWidth="1"/>
    <col min="3" max="3" width="9.57421875" style="2" bestFit="1" customWidth="1"/>
    <col min="4" max="4" width="13.7109375" style="1" customWidth="1"/>
    <col min="5" max="5" width="18.8515625" style="1" customWidth="1"/>
    <col min="6" max="6" width="9.140625" style="1" customWidth="1"/>
    <col min="7" max="7" width="35.8515625" style="3" bestFit="1" customWidth="1"/>
    <col min="8" max="8" width="9.140625" style="2" customWidth="1"/>
    <col min="9" max="9" width="9.140625" style="1" customWidth="1"/>
    <col min="10" max="10" width="9.28125" style="3" bestFit="1" customWidth="1"/>
    <col min="11" max="11" width="10.00390625" style="3" bestFit="1" customWidth="1"/>
    <col min="12" max="16384" width="9.140625" style="1" customWidth="1"/>
  </cols>
  <sheetData>
    <row r="1" spans="1:5" ht="15">
      <c r="A1" s="49" t="s">
        <v>80</v>
      </c>
      <c r="B1" s="111" t="s">
        <v>76</v>
      </c>
      <c r="C1" s="112"/>
      <c r="D1" s="112"/>
      <c r="E1" s="113"/>
    </row>
    <row r="2" spans="1:5" ht="15">
      <c r="A2" s="50" t="s">
        <v>81</v>
      </c>
      <c r="B2" s="114" t="s">
        <v>204</v>
      </c>
      <c r="C2" s="114"/>
      <c r="D2" s="114"/>
      <c r="E2" s="115"/>
    </row>
    <row r="3" spans="1:5" ht="15">
      <c r="A3" s="50" t="s">
        <v>82</v>
      </c>
      <c r="B3" s="114" t="s">
        <v>83</v>
      </c>
      <c r="C3" s="114"/>
      <c r="D3" s="114"/>
      <c r="E3" s="115"/>
    </row>
    <row r="4" spans="1:5" ht="15">
      <c r="A4" s="50" t="s">
        <v>84</v>
      </c>
      <c r="B4" s="116" t="s">
        <v>283</v>
      </c>
      <c r="C4" s="116"/>
      <c r="D4" s="116"/>
      <c r="E4" s="117"/>
    </row>
    <row r="5" spans="1:5" ht="15.75" thickBot="1">
      <c r="A5" s="51" t="s">
        <v>85</v>
      </c>
      <c r="B5" s="118" t="s">
        <v>152</v>
      </c>
      <c r="C5" s="118"/>
      <c r="D5" s="118"/>
      <c r="E5" s="119"/>
    </row>
    <row r="6" spans="1:5" ht="7.5" customHeight="1">
      <c r="A6" s="83"/>
      <c r="B6" s="5"/>
      <c r="C6" s="5"/>
      <c r="D6" s="5"/>
      <c r="E6" s="8"/>
    </row>
    <row r="7" spans="1:7" ht="30">
      <c r="A7" s="84" t="s">
        <v>282</v>
      </c>
      <c r="B7" s="9"/>
      <c r="C7" s="9"/>
      <c r="D7" s="9"/>
      <c r="E7" s="10"/>
      <c r="F7" s="6"/>
      <c r="G7" s="7"/>
    </row>
    <row r="8" spans="1:7" ht="15">
      <c r="A8" s="21" t="s">
        <v>86</v>
      </c>
      <c r="B8" s="11" t="s">
        <v>15</v>
      </c>
      <c r="C8" s="11">
        <f>C10*2</f>
        <v>5000</v>
      </c>
      <c r="D8" s="11"/>
      <c r="E8" s="12">
        <f>D8*C8</f>
        <v>0</v>
      </c>
      <c r="F8" s="6"/>
      <c r="G8" s="7"/>
    </row>
    <row r="9" spans="1:7" ht="15">
      <c r="A9" s="22" t="s">
        <v>87</v>
      </c>
      <c r="B9" s="13" t="s">
        <v>15</v>
      </c>
      <c r="C9" s="13">
        <f>C10*2</f>
        <v>5000</v>
      </c>
      <c r="D9" s="13"/>
      <c r="E9" s="12">
        <f aca="true" t="shared" si="0" ref="E9:E16">D9*C9</f>
        <v>0</v>
      </c>
      <c r="F9" s="6"/>
      <c r="G9" s="7"/>
    </row>
    <row r="10" spans="1:7" ht="30">
      <c r="A10" s="22" t="s">
        <v>88</v>
      </c>
      <c r="B10" s="13" t="s">
        <v>15</v>
      </c>
      <c r="C10" s="13">
        <f>C14</f>
        <v>2500</v>
      </c>
      <c r="D10" s="13"/>
      <c r="E10" s="12">
        <f t="shared" si="0"/>
        <v>0</v>
      </c>
      <c r="F10" s="6"/>
      <c r="G10" s="7"/>
    </row>
    <row r="11" spans="1:7" ht="15">
      <c r="A11" s="22" t="s">
        <v>89</v>
      </c>
      <c r="B11" s="13" t="s">
        <v>90</v>
      </c>
      <c r="C11" s="13">
        <f>C10*0.012</f>
        <v>30</v>
      </c>
      <c r="D11" s="13"/>
      <c r="E11" s="12">
        <f t="shared" si="0"/>
        <v>0</v>
      </c>
      <c r="F11" s="6"/>
      <c r="G11" s="7"/>
    </row>
    <row r="12" spans="1:7" ht="15">
      <c r="A12" s="22" t="s">
        <v>91</v>
      </c>
      <c r="B12" s="13" t="s">
        <v>90</v>
      </c>
      <c r="C12" s="13">
        <f>C11</f>
        <v>30</v>
      </c>
      <c r="D12" s="13"/>
      <c r="E12" s="12">
        <f t="shared" si="0"/>
        <v>0</v>
      </c>
      <c r="F12" s="6"/>
      <c r="G12" s="7"/>
    </row>
    <row r="13" spans="1:7" ht="15">
      <c r="A13" s="22" t="s">
        <v>117</v>
      </c>
      <c r="B13" s="14" t="s">
        <v>15</v>
      </c>
      <c r="C13" s="14">
        <f>C10*2</f>
        <v>5000</v>
      </c>
      <c r="D13" s="14"/>
      <c r="E13" s="12">
        <f t="shared" si="0"/>
        <v>0</v>
      </c>
      <c r="F13" s="6"/>
      <c r="G13" s="7"/>
    </row>
    <row r="14" spans="1:7" ht="15">
      <c r="A14" s="22" t="s">
        <v>92</v>
      </c>
      <c r="B14" s="14" t="s">
        <v>15</v>
      </c>
      <c r="C14" s="14">
        <f>C153</f>
        <v>2500</v>
      </c>
      <c r="D14" s="14"/>
      <c r="E14" s="12">
        <f t="shared" si="0"/>
        <v>0</v>
      </c>
      <c r="F14" s="6"/>
      <c r="G14" s="7"/>
    </row>
    <row r="15" spans="1:7" ht="15">
      <c r="A15" s="22" t="s">
        <v>212</v>
      </c>
      <c r="B15" s="14" t="s">
        <v>15</v>
      </c>
      <c r="C15" s="14">
        <v>1200</v>
      </c>
      <c r="D15" s="14"/>
      <c r="E15" s="12">
        <f t="shared" si="0"/>
        <v>0</v>
      </c>
      <c r="F15" s="6"/>
      <c r="G15" s="7"/>
    </row>
    <row r="16" spans="1:7" ht="15">
      <c r="A16" s="22" t="s">
        <v>93</v>
      </c>
      <c r="B16" s="13" t="s">
        <v>15</v>
      </c>
      <c r="C16" s="13">
        <f>C14*2</f>
        <v>5000</v>
      </c>
      <c r="D16" s="13"/>
      <c r="E16" s="12">
        <f t="shared" si="0"/>
        <v>0</v>
      </c>
      <c r="F16" s="6"/>
      <c r="G16" s="7"/>
    </row>
    <row r="17" spans="1:7" ht="15">
      <c r="A17" s="85" t="s">
        <v>94</v>
      </c>
      <c r="B17" s="15"/>
      <c r="C17" s="15"/>
      <c r="D17" s="15"/>
      <c r="E17" s="16">
        <f>SUM(E8:E16)</f>
        <v>0</v>
      </c>
      <c r="F17" s="6"/>
      <c r="G17" s="7"/>
    </row>
    <row r="18" spans="1:7" ht="9" customHeight="1">
      <c r="A18" s="52"/>
      <c r="B18" s="18"/>
      <c r="C18" s="18"/>
      <c r="D18" s="5"/>
      <c r="E18" s="8"/>
      <c r="F18" s="6"/>
      <c r="G18" s="7"/>
    </row>
    <row r="19" spans="1:5" ht="15">
      <c r="A19" s="86" t="s">
        <v>95</v>
      </c>
      <c r="B19" s="19" t="s">
        <v>96</v>
      </c>
      <c r="C19" s="19" t="s">
        <v>97</v>
      </c>
      <c r="D19" s="19" t="s">
        <v>98</v>
      </c>
      <c r="E19" s="20" t="s">
        <v>13</v>
      </c>
    </row>
    <row r="20" spans="1:5" ht="60">
      <c r="A20" s="21" t="s">
        <v>288</v>
      </c>
      <c r="B20" s="11" t="s">
        <v>17</v>
      </c>
      <c r="C20" s="11">
        <v>13</v>
      </c>
      <c r="D20" s="11"/>
      <c r="E20" s="12">
        <f>D20*C20</f>
        <v>0</v>
      </c>
    </row>
    <row r="21" spans="1:5" ht="60">
      <c r="A21" s="21" t="s">
        <v>289</v>
      </c>
      <c r="B21" s="11" t="s">
        <v>17</v>
      </c>
      <c r="C21" s="11">
        <v>10</v>
      </c>
      <c r="D21" s="11"/>
      <c r="E21" s="12">
        <f>D21*C21</f>
        <v>0</v>
      </c>
    </row>
    <row r="22" spans="1:5" ht="60">
      <c r="A22" s="21" t="s">
        <v>292</v>
      </c>
      <c r="B22" s="11" t="s">
        <v>17</v>
      </c>
      <c r="C22" s="11">
        <v>10</v>
      </c>
      <c r="D22" s="11"/>
      <c r="E22" s="12">
        <f aca="true" t="shared" si="1" ref="E22:E29">D22*C22</f>
        <v>0</v>
      </c>
    </row>
    <row r="23" spans="1:5" ht="60">
      <c r="A23" s="21" t="s">
        <v>293</v>
      </c>
      <c r="B23" s="11" t="s">
        <v>17</v>
      </c>
      <c r="C23" s="11">
        <v>9</v>
      </c>
      <c r="D23" s="11"/>
      <c r="E23" s="12">
        <f t="shared" si="1"/>
        <v>0</v>
      </c>
    </row>
    <row r="24" spans="1:5" ht="45">
      <c r="A24" s="21" t="s">
        <v>294</v>
      </c>
      <c r="B24" s="11" t="s">
        <v>17</v>
      </c>
      <c r="C24" s="11">
        <v>6</v>
      </c>
      <c r="D24" s="11"/>
      <c r="E24" s="12">
        <f t="shared" si="1"/>
        <v>0</v>
      </c>
    </row>
    <row r="25" spans="1:5" ht="45">
      <c r="A25" s="21" t="s">
        <v>295</v>
      </c>
      <c r="B25" s="11" t="s">
        <v>17</v>
      </c>
      <c r="C25" s="11">
        <v>5</v>
      </c>
      <c r="D25" s="11"/>
      <c r="E25" s="12">
        <f t="shared" si="1"/>
        <v>0</v>
      </c>
    </row>
    <row r="26" spans="1:5" ht="45">
      <c r="A26" s="21" t="s">
        <v>297</v>
      </c>
      <c r="B26" s="11" t="s">
        <v>17</v>
      </c>
      <c r="C26" s="11">
        <v>2</v>
      </c>
      <c r="D26" s="11"/>
      <c r="E26" s="12">
        <f t="shared" si="1"/>
        <v>0</v>
      </c>
    </row>
    <row r="27" spans="1:5" ht="45">
      <c r="A27" s="21" t="s">
        <v>298</v>
      </c>
      <c r="B27" s="11" t="s">
        <v>17</v>
      </c>
      <c r="C27" s="11">
        <v>1</v>
      </c>
      <c r="D27" s="11"/>
      <c r="E27" s="12">
        <f t="shared" si="1"/>
        <v>0</v>
      </c>
    </row>
    <row r="28" spans="1:5" ht="75">
      <c r="A28" s="21" t="s">
        <v>287</v>
      </c>
      <c r="B28" s="11" t="s">
        <v>17</v>
      </c>
      <c r="C28" s="11">
        <v>23</v>
      </c>
      <c r="D28" s="11"/>
      <c r="E28" s="12">
        <f t="shared" si="1"/>
        <v>0</v>
      </c>
    </row>
    <row r="29" spans="1:5" ht="60">
      <c r="A29" s="21" t="s">
        <v>290</v>
      </c>
      <c r="B29" s="11" t="s">
        <v>17</v>
      </c>
      <c r="C29" s="11">
        <v>11</v>
      </c>
      <c r="D29" s="11"/>
      <c r="E29" s="12">
        <f t="shared" si="1"/>
        <v>0</v>
      </c>
    </row>
    <row r="30" spans="1:5" ht="60">
      <c r="A30" s="21" t="s">
        <v>291</v>
      </c>
      <c r="B30" s="11" t="s">
        <v>17</v>
      </c>
      <c r="C30" s="11">
        <v>8</v>
      </c>
      <c r="D30" s="11"/>
      <c r="E30" s="12">
        <f>D30*C30</f>
        <v>0</v>
      </c>
    </row>
    <row r="31" spans="1:5" ht="45">
      <c r="A31" s="21" t="s">
        <v>296</v>
      </c>
      <c r="B31" s="11" t="s">
        <v>17</v>
      </c>
      <c r="C31" s="11">
        <v>1</v>
      </c>
      <c r="D31" s="11"/>
      <c r="E31" s="12">
        <f aca="true" t="shared" si="2" ref="E31:E50">D31*C31</f>
        <v>0</v>
      </c>
    </row>
    <row r="32" spans="1:5" ht="30">
      <c r="A32" s="21" t="s">
        <v>299</v>
      </c>
      <c r="B32" s="11" t="s">
        <v>17</v>
      </c>
      <c r="C32" s="11">
        <v>2</v>
      </c>
      <c r="D32" s="11"/>
      <c r="E32" s="12">
        <f t="shared" si="2"/>
        <v>0</v>
      </c>
    </row>
    <row r="33" spans="1:11" s="54" customFormat="1" ht="31.5" customHeight="1">
      <c r="A33" s="53" t="s">
        <v>223</v>
      </c>
      <c r="B33" s="53" t="s">
        <v>17</v>
      </c>
      <c r="C33" s="62">
        <f>C20+C21+C28+C29</f>
        <v>57</v>
      </c>
      <c r="D33" s="63"/>
      <c r="E33" s="12">
        <f t="shared" si="2"/>
        <v>0</v>
      </c>
      <c r="G33" s="64"/>
      <c r="H33" s="65"/>
      <c r="J33" s="64"/>
      <c r="K33" s="64"/>
    </row>
    <row r="34" spans="1:11" s="54" customFormat="1" ht="31.5" customHeight="1">
      <c r="A34" s="53" t="s">
        <v>224</v>
      </c>
      <c r="B34" s="53" t="s">
        <v>17</v>
      </c>
      <c r="C34" s="62">
        <f>C22+C23+C30</f>
        <v>27</v>
      </c>
      <c r="D34" s="63"/>
      <c r="E34" s="12">
        <f t="shared" si="2"/>
        <v>0</v>
      </c>
      <c r="G34" s="64"/>
      <c r="H34" s="65"/>
      <c r="J34" s="64"/>
      <c r="K34" s="64"/>
    </row>
    <row r="35" spans="1:11" s="54" customFormat="1" ht="31.5" customHeight="1">
      <c r="A35" s="53" t="s">
        <v>225</v>
      </c>
      <c r="B35" s="53" t="s">
        <v>17</v>
      </c>
      <c r="C35" s="62">
        <f>C24+C25+C31</f>
        <v>12</v>
      </c>
      <c r="D35" s="63"/>
      <c r="E35" s="12">
        <f t="shared" si="2"/>
        <v>0</v>
      </c>
      <c r="G35" s="64"/>
      <c r="H35" s="65"/>
      <c r="J35" s="64"/>
      <c r="K35" s="64"/>
    </row>
    <row r="36" spans="1:11" s="54" customFormat="1" ht="45">
      <c r="A36" s="53" t="s">
        <v>226</v>
      </c>
      <c r="B36" s="53" t="s">
        <v>17</v>
      </c>
      <c r="C36" s="62">
        <f>C26+C27</f>
        <v>3</v>
      </c>
      <c r="D36" s="63"/>
      <c r="E36" s="12">
        <f t="shared" si="2"/>
        <v>0</v>
      </c>
      <c r="G36" s="64"/>
      <c r="H36" s="65"/>
      <c r="J36" s="64"/>
      <c r="K36" s="64"/>
    </row>
    <row r="37" spans="1:11" s="54" customFormat="1" ht="30">
      <c r="A37" s="69" t="s">
        <v>265</v>
      </c>
      <c r="B37" s="69" t="s">
        <v>15</v>
      </c>
      <c r="C37" s="70">
        <f>C147</f>
        <v>1416</v>
      </c>
      <c r="D37" s="71"/>
      <c r="E37" s="12">
        <f t="shared" si="2"/>
        <v>0</v>
      </c>
      <c r="G37" s="64"/>
      <c r="H37" s="65"/>
      <c r="J37" s="64"/>
      <c r="K37" s="64"/>
    </row>
    <row r="38" spans="1:5" ht="45">
      <c r="A38" s="21" t="s">
        <v>300</v>
      </c>
      <c r="B38" s="11" t="s">
        <v>17</v>
      </c>
      <c r="C38" s="11">
        <v>13</v>
      </c>
      <c r="D38" s="11"/>
      <c r="E38" s="12">
        <f t="shared" si="2"/>
        <v>0</v>
      </c>
    </row>
    <row r="39" spans="1:5" ht="30">
      <c r="A39" s="21" t="s">
        <v>305</v>
      </c>
      <c r="B39" s="11" t="s">
        <v>17</v>
      </c>
      <c r="C39" s="11">
        <v>5</v>
      </c>
      <c r="D39" s="11"/>
      <c r="E39" s="12">
        <f t="shared" si="2"/>
        <v>0</v>
      </c>
    </row>
    <row r="40" spans="1:5" ht="30">
      <c r="A40" s="21" t="s">
        <v>301</v>
      </c>
      <c r="B40" s="11" t="s">
        <v>17</v>
      </c>
      <c r="C40" s="11">
        <v>7</v>
      </c>
      <c r="D40" s="11"/>
      <c r="E40" s="12">
        <f t="shared" si="2"/>
        <v>0</v>
      </c>
    </row>
    <row r="41" spans="1:5" ht="30">
      <c r="A41" s="21" t="s">
        <v>302</v>
      </c>
      <c r="B41" s="11" t="s">
        <v>17</v>
      </c>
      <c r="C41" s="11">
        <v>2</v>
      </c>
      <c r="D41" s="11"/>
      <c r="E41" s="12">
        <f t="shared" si="2"/>
        <v>0</v>
      </c>
    </row>
    <row r="42" spans="1:5" ht="30">
      <c r="A42" s="21" t="s">
        <v>303</v>
      </c>
      <c r="B42" s="11" t="s">
        <v>17</v>
      </c>
      <c r="C42" s="11">
        <v>1</v>
      </c>
      <c r="D42" s="11"/>
      <c r="E42" s="12">
        <f t="shared" si="2"/>
        <v>0</v>
      </c>
    </row>
    <row r="43" spans="1:5" ht="30">
      <c r="A43" s="21" t="s">
        <v>304</v>
      </c>
      <c r="B43" s="11" t="s">
        <v>17</v>
      </c>
      <c r="C43" s="11">
        <v>1</v>
      </c>
      <c r="D43" s="11"/>
      <c r="E43" s="12">
        <f t="shared" si="2"/>
        <v>0</v>
      </c>
    </row>
    <row r="44" spans="1:5" ht="30">
      <c r="A44" s="21" t="s">
        <v>166</v>
      </c>
      <c r="B44" s="11" t="s">
        <v>17</v>
      </c>
      <c r="C44" s="11">
        <f>C38+C39+C40</f>
        <v>25</v>
      </c>
      <c r="D44" s="11"/>
      <c r="E44" s="12">
        <f t="shared" si="2"/>
        <v>0</v>
      </c>
    </row>
    <row r="45" spans="1:5" ht="30">
      <c r="A45" s="21" t="s">
        <v>167</v>
      </c>
      <c r="B45" s="11" t="s">
        <v>17</v>
      </c>
      <c r="C45" s="11">
        <f>C41</f>
        <v>2</v>
      </c>
      <c r="D45" s="11"/>
      <c r="E45" s="12">
        <f t="shared" si="2"/>
        <v>0</v>
      </c>
    </row>
    <row r="46" spans="1:5" ht="30">
      <c r="A46" s="21" t="s">
        <v>207</v>
      </c>
      <c r="B46" s="11" t="s">
        <v>17</v>
      </c>
      <c r="C46" s="11">
        <f>C42+C43</f>
        <v>2</v>
      </c>
      <c r="D46" s="11"/>
      <c r="E46" s="12">
        <f t="shared" si="2"/>
        <v>0</v>
      </c>
    </row>
    <row r="47" spans="1:7" ht="45">
      <c r="A47" s="22" t="s">
        <v>306</v>
      </c>
      <c r="B47" s="13" t="s">
        <v>15</v>
      </c>
      <c r="C47" s="13">
        <f>C147</f>
        <v>1416</v>
      </c>
      <c r="D47" s="13"/>
      <c r="E47" s="12">
        <f t="shared" si="2"/>
        <v>0</v>
      </c>
      <c r="G47" s="7"/>
    </row>
    <row r="48" spans="1:7" ht="15">
      <c r="A48" s="22" t="s">
        <v>280</v>
      </c>
      <c r="B48" s="9" t="s">
        <v>99</v>
      </c>
      <c r="C48" s="13">
        <v>350</v>
      </c>
      <c r="D48" s="13"/>
      <c r="E48" s="12">
        <f t="shared" si="2"/>
        <v>0</v>
      </c>
      <c r="G48" s="7"/>
    </row>
    <row r="49" spans="1:7" ht="30">
      <c r="A49" s="22" t="s">
        <v>269</v>
      </c>
      <c r="B49" s="9" t="s">
        <v>90</v>
      </c>
      <c r="C49" s="13">
        <f>C50</f>
        <v>175</v>
      </c>
      <c r="D49" s="13"/>
      <c r="E49" s="12">
        <f t="shared" si="2"/>
        <v>0</v>
      </c>
      <c r="G49" s="7"/>
    </row>
    <row r="50" spans="1:7" ht="15">
      <c r="A50" s="22" t="s">
        <v>100</v>
      </c>
      <c r="B50" s="9" t="s">
        <v>90</v>
      </c>
      <c r="C50" s="13">
        <f>C48*0.5</f>
        <v>175</v>
      </c>
      <c r="D50" s="13"/>
      <c r="E50" s="12">
        <f t="shared" si="2"/>
        <v>0</v>
      </c>
      <c r="G50" s="7"/>
    </row>
    <row r="51" spans="1:7" ht="15">
      <c r="A51" s="87" t="s">
        <v>94</v>
      </c>
      <c r="B51" s="15"/>
      <c r="C51" s="15"/>
      <c r="D51" s="15"/>
      <c r="E51" s="16">
        <f>SUM(E20:E50)</f>
        <v>0</v>
      </c>
      <c r="G51" s="7"/>
    </row>
    <row r="52" spans="1:7" ht="15">
      <c r="A52" s="88"/>
      <c r="B52" s="24"/>
      <c r="C52" s="24"/>
      <c r="D52" s="24"/>
      <c r="E52" s="25"/>
      <c r="F52" s="55"/>
      <c r="G52" s="7"/>
    </row>
    <row r="53" spans="1:7" ht="15">
      <c r="A53" s="89" t="s">
        <v>101</v>
      </c>
      <c r="B53" s="26" t="s">
        <v>96</v>
      </c>
      <c r="C53" s="26" t="s">
        <v>97</v>
      </c>
      <c r="D53" s="26"/>
      <c r="E53" s="27" t="s">
        <v>13</v>
      </c>
      <c r="G53" s="7"/>
    </row>
    <row r="54" spans="1:7" ht="60">
      <c r="A54" s="56" t="s">
        <v>307</v>
      </c>
      <c r="B54" s="19" t="s">
        <v>17</v>
      </c>
      <c r="C54" s="19">
        <v>16</v>
      </c>
      <c r="D54" s="19"/>
      <c r="E54" s="20">
        <f>D54*C54</f>
        <v>0</v>
      </c>
      <c r="G54" s="7"/>
    </row>
    <row r="55" spans="1:7" ht="45">
      <c r="A55" s="56" t="s">
        <v>310</v>
      </c>
      <c r="B55" s="19" t="s">
        <v>17</v>
      </c>
      <c r="C55" s="19">
        <v>15</v>
      </c>
      <c r="D55" s="19"/>
      <c r="E55" s="20">
        <f>D55*C55</f>
        <v>0</v>
      </c>
      <c r="G55" s="7"/>
    </row>
    <row r="56" spans="1:7" ht="30">
      <c r="A56" s="56" t="s">
        <v>308</v>
      </c>
      <c r="B56" s="19" t="s">
        <v>17</v>
      </c>
      <c r="C56" s="19">
        <v>7</v>
      </c>
      <c r="D56" s="19"/>
      <c r="E56" s="20">
        <f>D56*C56</f>
        <v>0</v>
      </c>
      <c r="G56" s="7"/>
    </row>
    <row r="57" spans="1:7" ht="30">
      <c r="A57" s="56" t="s">
        <v>309</v>
      </c>
      <c r="B57" s="19" t="s">
        <v>17</v>
      </c>
      <c r="C57" s="19">
        <v>2</v>
      </c>
      <c r="D57" s="19"/>
      <c r="E57" s="20">
        <f>D57*C57</f>
        <v>0</v>
      </c>
      <c r="G57" s="7"/>
    </row>
    <row r="58" spans="1:7" ht="15">
      <c r="A58" s="56" t="s">
        <v>311</v>
      </c>
      <c r="B58" s="19" t="s">
        <v>15</v>
      </c>
      <c r="C58" s="19">
        <v>50</v>
      </c>
      <c r="D58" s="19"/>
      <c r="E58" s="20">
        <f>D58*C58</f>
        <v>0</v>
      </c>
      <c r="G58" s="7"/>
    </row>
    <row r="59" spans="1:7" ht="15">
      <c r="A59" s="90" t="s">
        <v>102</v>
      </c>
      <c r="B59" s="28"/>
      <c r="C59" s="28"/>
      <c r="D59" s="28"/>
      <c r="E59" s="29">
        <f>SUM(E54:E58)</f>
        <v>0</v>
      </c>
      <c r="G59" s="7"/>
    </row>
    <row r="60" spans="1:7" ht="15">
      <c r="A60" s="86" t="s">
        <v>103</v>
      </c>
      <c r="B60" s="13" t="s">
        <v>96</v>
      </c>
      <c r="C60" s="13" t="s">
        <v>97</v>
      </c>
      <c r="D60" s="13"/>
      <c r="E60" s="23" t="s">
        <v>13</v>
      </c>
      <c r="G60" s="7"/>
    </row>
    <row r="61" spans="1:7" ht="15">
      <c r="A61" s="86" t="s">
        <v>104</v>
      </c>
      <c r="B61" s="13"/>
      <c r="C61" s="13"/>
      <c r="D61" s="13"/>
      <c r="E61" s="23"/>
      <c r="G61" s="7"/>
    </row>
    <row r="62" spans="1:7" ht="15">
      <c r="A62" s="22" t="s">
        <v>105</v>
      </c>
      <c r="B62" s="13" t="s">
        <v>17</v>
      </c>
      <c r="C62" s="13">
        <f>rostliny!E28</f>
        <v>99</v>
      </c>
      <c r="D62" s="13"/>
      <c r="E62" s="23">
        <f>D62*C62</f>
        <v>0</v>
      </c>
      <c r="G62" s="7"/>
    </row>
    <row r="63" spans="1:7" ht="30">
      <c r="A63" s="22" t="s">
        <v>106</v>
      </c>
      <c r="B63" s="13" t="s">
        <v>17</v>
      </c>
      <c r="C63" s="13">
        <f>C62</f>
        <v>99</v>
      </c>
      <c r="D63" s="13"/>
      <c r="E63" s="23">
        <f>D63*C63</f>
        <v>0</v>
      </c>
      <c r="G63" s="7"/>
    </row>
    <row r="64" spans="1:7" ht="15">
      <c r="A64" s="22" t="s">
        <v>107</v>
      </c>
      <c r="B64" s="13" t="s">
        <v>17</v>
      </c>
      <c r="C64" s="13">
        <f>C62</f>
        <v>99</v>
      </c>
      <c r="D64" s="13"/>
      <c r="E64" s="23">
        <f aca="true" t="shared" si="3" ref="E64:E79">D64*C64</f>
        <v>0</v>
      </c>
      <c r="G64" s="7"/>
    </row>
    <row r="65" spans="1:7" ht="15">
      <c r="A65" s="22" t="s">
        <v>108</v>
      </c>
      <c r="B65" s="13" t="s">
        <v>17</v>
      </c>
      <c r="C65" s="13">
        <f>C64*5</f>
        <v>495</v>
      </c>
      <c r="D65" s="13"/>
      <c r="E65" s="23">
        <f t="shared" si="3"/>
        <v>0</v>
      </c>
      <c r="G65" s="7"/>
    </row>
    <row r="66" spans="1:7" ht="15">
      <c r="A66" s="22" t="s">
        <v>109</v>
      </c>
      <c r="B66" s="13" t="s">
        <v>17</v>
      </c>
      <c r="C66" s="13">
        <f>C64</f>
        <v>99</v>
      </c>
      <c r="D66" s="13"/>
      <c r="E66" s="23">
        <f t="shared" si="3"/>
        <v>0</v>
      </c>
      <c r="G66" s="7"/>
    </row>
    <row r="67" spans="1:7" ht="15">
      <c r="A67" s="22" t="s">
        <v>110</v>
      </c>
      <c r="B67" s="13" t="s">
        <v>17</v>
      </c>
      <c r="C67" s="13">
        <f>rostliny!E28-rostliny!E21-rostliny!E22</f>
        <v>94</v>
      </c>
      <c r="D67" s="13"/>
      <c r="E67" s="23">
        <f t="shared" si="3"/>
        <v>0</v>
      </c>
      <c r="G67" s="7"/>
    </row>
    <row r="68" spans="1:7" ht="15">
      <c r="A68" s="22" t="s">
        <v>111</v>
      </c>
      <c r="B68" s="13" t="s">
        <v>99</v>
      </c>
      <c r="C68" s="13">
        <f>C64*0.04</f>
        <v>3.96</v>
      </c>
      <c r="D68" s="13"/>
      <c r="E68" s="23">
        <f t="shared" si="3"/>
        <v>0</v>
      </c>
      <c r="G68" s="7"/>
    </row>
    <row r="69" spans="1:7" ht="15">
      <c r="A69" s="91" t="s">
        <v>279</v>
      </c>
      <c r="B69" s="13" t="s">
        <v>99</v>
      </c>
      <c r="C69" s="13">
        <f>C68</f>
        <v>3.96</v>
      </c>
      <c r="D69" s="13"/>
      <c r="E69" s="23">
        <f t="shared" si="3"/>
        <v>0</v>
      </c>
      <c r="G69" s="7"/>
    </row>
    <row r="70" spans="1:7" ht="30">
      <c r="A70" s="22" t="s">
        <v>112</v>
      </c>
      <c r="B70" s="13" t="s">
        <v>15</v>
      </c>
      <c r="C70" s="13">
        <f>C64</f>
        <v>99</v>
      </c>
      <c r="D70" s="13"/>
      <c r="E70" s="23">
        <f t="shared" si="3"/>
        <v>0</v>
      </c>
      <c r="G70" s="7"/>
    </row>
    <row r="71" spans="1:7" ht="15">
      <c r="A71" s="86" t="s">
        <v>113</v>
      </c>
      <c r="B71" s="13"/>
      <c r="C71" s="13"/>
      <c r="D71" s="13"/>
      <c r="E71" s="23">
        <f t="shared" si="3"/>
        <v>0</v>
      </c>
      <c r="G71" s="7"/>
    </row>
    <row r="72" spans="1:7" ht="15">
      <c r="A72" s="22" t="s">
        <v>105</v>
      </c>
      <c r="B72" s="13" t="s">
        <v>17</v>
      </c>
      <c r="C72" s="13">
        <f>rostliny!E35</f>
        <v>12</v>
      </c>
      <c r="D72" s="13"/>
      <c r="E72" s="23">
        <f t="shared" si="3"/>
        <v>0</v>
      </c>
      <c r="G72" s="7"/>
    </row>
    <row r="73" spans="1:7" ht="30">
      <c r="A73" s="22" t="s">
        <v>114</v>
      </c>
      <c r="B73" s="13" t="s">
        <v>17</v>
      </c>
      <c r="C73" s="13">
        <f>C72</f>
        <v>12</v>
      </c>
      <c r="D73" s="13"/>
      <c r="E73" s="23">
        <f t="shared" si="3"/>
        <v>0</v>
      </c>
      <c r="G73" s="7"/>
    </row>
    <row r="74" spans="1:7" ht="15">
      <c r="A74" s="22" t="s">
        <v>115</v>
      </c>
      <c r="B74" s="13" t="s">
        <v>17</v>
      </c>
      <c r="C74" s="13">
        <f>C73</f>
        <v>12</v>
      </c>
      <c r="D74" s="13"/>
      <c r="E74" s="23">
        <f t="shared" si="3"/>
        <v>0</v>
      </c>
      <c r="G74" s="7"/>
    </row>
    <row r="75" spans="1:7" ht="15">
      <c r="A75" s="22" t="s">
        <v>108</v>
      </c>
      <c r="B75" s="13" t="s">
        <v>17</v>
      </c>
      <c r="C75" s="13">
        <f>C74*5</f>
        <v>60</v>
      </c>
      <c r="D75" s="13"/>
      <c r="E75" s="23">
        <f t="shared" si="3"/>
        <v>0</v>
      </c>
      <c r="G75" s="7"/>
    </row>
    <row r="76" spans="1:7" ht="30">
      <c r="A76" s="22" t="s">
        <v>112</v>
      </c>
      <c r="B76" s="13" t="s">
        <v>15</v>
      </c>
      <c r="C76" s="13">
        <f>C74</f>
        <v>12</v>
      </c>
      <c r="D76" s="13"/>
      <c r="E76" s="23">
        <f t="shared" si="3"/>
        <v>0</v>
      </c>
      <c r="G76" s="7"/>
    </row>
    <row r="77" spans="1:7" ht="15">
      <c r="A77" s="22" t="s">
        <v>162</v>
      </c>
      <c r="B77" s="13" t="s">
        <v>17</v>
      </c>
      <c r="C77" s="13">
        <f>C74</f>
        <v>12</v>
      </c>
      <c r="D77" s="13"/>
      <c r="E77" s="23">
        <f t="shared" si="3"/>
        <v>0</v>
      </c>
      <c r="G77" s="7"/>
    </row>
    <row r="78" spans="1:7" ht="15">
      <c r="A78" s="22" t="s">
        <v>111</v>
      </c>
      <c r="B78" s="13" t="s">
        <v>15</v>
      </c>
      <c r="C78" s="13">
        <f>C74*0.04</f>
        <v>0.48</v>
      </c>
      <c r="D78" s="13"/>
      <c r="E78" s="23">
        <f t="shared" si="3"/>
        <v>0</v>
      </c>
      <c r="G78" s="7"/>
    </row>
    <row r="79" spans="1:7" ht="15">
      <c r="A79" s="91" t="s">
        <v>279</v>
      </c>
      <c r="B79" s="13" t="s">
        <v>99</v>
      </c>
      <c r="C79" s="13">
        <f>C78</f>
        <v>0.48</v>
      </c>
      <c r="D79" s="13"/>
      <c r="E79" s="23">
        <f t="shared" si="3"/>
        <v>0</v>
      </c>
      <c r="G79" s="7"/>
    </row>
    <row r="80" spans="1:7" ht="15">
      <c r="A80" s="86" t="s">
        <v>116</v>
      </c>
      <c r="B80" s="13"/>
      <c r="C80" s="13"/>
      <c r="D80" s="13"/>
      <c r="E80" s="23"/>
      <c r="G80" s="7"/>
    </row>
    <row r="81" spans="1:7" ht="29.25" customHeight="1">
      <c r="A81" s="22" t="s">
        <v>214</v>
      </c>
      <c r="B81" s="13" t="s">
        <v>15</v>
      </c>
      <c r="C81" s="30">
        <f>(C151)*2</f>
        <v>780</v>
      </c>
      <c r="D81" s="13"/>
      <c r="E81" s="23">
        <f>D81*C81</f>
        <v>0</v>
      </c>
      <c r="G81" s="7"/>
    </row>
    <row r="82" spans="1:7" ht="30">
      <c r="A82" s="22" t="s">
        <v>164</v>
      </c>
      <c r="B82" s="13" t="s">
        <v>15</v>
      </c>
      <c r="C82" s="30">
        <f>C152*2</f>
        <v>2800</v>
      </c>
      <c r="D82" s="13"/>
      <c r="E82" s="23">
        <f aca="true" t="shared" si="4" ref="E82:E104">D82*C82</f>
        <v>0</v>
      </c>
      <c r="G82" s="7"/>
    </row>
    <row r="83" spans="1:7" ht="15">
      <c r="A83" s="22" t="s">
        <v>87</v>
      </c>
      <c r="B83" s="13" t="s">
        <v>15</v>
      </c>
      <c r="C83" s="30">
        <f>C81</f>
        <v>780</v>
      </c>
      <c r="D83" s="13"/>
      <c r="E83" s="23">
        <f t="shared" si="4"/>
        <v>0</v>
      </c>
      <c r="G83" s="7"/>
    </row>
    <row r="84" spans="1:7" ht="30">
      <c r="A84" s="22" t="s">
        <v>281</v>
      </c>
      <c r="B84" s="13" t="s">
        <v>15</v>
      </c>
      <c r="C84" s="30">
        <f>C82</f>
        <v>2800</v>
      </c>
      <c r="D84" s="13"/>
      <c r="E84" s="23">
        <f t="shared" si="4"/>
        <v>0</v>
      </c>
      <c r="G84" s="7"/>
    </row>
    <row r="85" spans="1:7" ht="15">
      <c r="A85" s="22" t="s">
        <v>216</v>
      </c>
      <c r="B85" s="13" t="s">
        <v>15</v>
      </c>
      <c r="C85" s="30">
        <f>C81/2</f>
        <v>390</v>
      </c>
      <c r="D85" s="13"/>
      <c r="E85" s="23">
        <f t="shared" si="4"/>
        <v>0</v>
      </c>
      <c r="G85" s="7"/>
    </row>
    <row r="86" spans="1:7" ht="30">
      <c r="A86" s="22" t="s">
        <v>211</v>
      </c>
      <c r="B86" s="13" t="s">
        <v>15</v>
      </c>
      <c r="C86" s="30">
        <f>C82/2</f>
        <v>1400</v>
      </c>
      <c r="D86" s="30"/>
      <c r="E86" s="23">
        <f t="shared" si="4"/>
        <v>0</v>
      </c>
      <c r="G86" s="7"/>
    </row>
    <row r="87" spans="1:7" ht="15">
      <c r="A87" s="22" t="s">
        <v>117</v>
      </c>
      <c r="B87" s="13" t="s">
        <v>15</v>
      </c>
      <c r="C87" s="30">
        <f>C83</f>
        <v>780</v>
      </c>
      <c r="D87" s="13"/>
      <c r="E87" s="23">
        <f t="shared" si="4"/>
        <v>0</v>
      </c>
      <c r="G87" s="7"/>
    </row>
    <row r="88" spans="1:7" ht="15">
      <c r="A88" s="22" t="s">
        <v>163</v>
      </c>
      <c r="B88" s="13" t="s">
        <v>15</v>
      </c>
      <c r="C88" s="30">
        <f>C84</f>
        <v>2800</v>
      </c>
      <c r="D88" s="13"/>
      <c r="E88" s="23">
        <f t="shared" si="4"/>
        <v>0</v>
      </c>
      <c r="G88" s="7"/>
    </row>
    <row r="89" spans="1:7" ht="15">
      <c r="A89" s="22" t="s">
        <v>105</v>
      </c>
      <c r="B89" s="13" t="s">
        <v>15</v>
      </c>
      <c r="C89" s="30">
        <f>C151+C152</f>
        <v>1790</v>
      </c>
      <c r="D89" s="13"/>
      <c r="E89" s="23">
        <f t="shared" si="4"/>
        <v>0</v>
      </c>
      <c r="G89" s="7"/>
    </row>
    <row r="90" spans="1:7" ht="15">
      <c r="A90" s="22" t="s">
        <v>208</v>
      </c>
      <c r="B90" s="13" t="s">
        <v>209</v>
      </c>
      <c r="C90" s="30">
        <v>1200</v>
      </c>
      <c r="D90" s="13"/>
      <c r="E90" s="23">
        <f t="shared" si="4"/>
        <v>0</v>
      </c>
      <c r="G90" s="7"/>
    </row>
    <row r="91" spans="1:7" ht="30">
      <c r="A91" s="22" t="s">
        <v>118</v>
      </c>
      <c r="B91" s="13" t="s">
        <v>17</v>
      </c>
      <c r="C91" s="13">
        <f>rostliny!E62-1059</f>
        <v>822</v>
      </c>
      <c r="D91" s="13"/>
      <c r="E91" s="23">
        <f t="shared" si="4"/>
        <v>0</v>
      </c>
      <c r="G91" s="7"/>
    </row>
    <row r="92" spans="1:7" ht="15">
      <c r="A92" s="22" t="s">
        <v>119</v>
      </c>
      <c r="B92" s="13" t="s">
        <v>17</v>
      </c>
      <c r="C92" s="13">
        <f>C91</f>
        <v>822</v>
      </c>
      <c r="D92" s="13"/>
      <c r="E92" s="23">
        <f t="shared" si="4"/>
        <v>0</v>
      </c>
      <c r="G92" s="7"/>
    </row>
    <row r="93" spans="1:7" ht="30">
      <c r="A93" s="22" t="s">
        <v>210</v>
      </c>
      <c r="B93" s="13" t="s">
        <v>17</v>
      </c>
      <c r="C93" s="13">
        <v>1059</v>
      </c>
      <c r="D93" s="13"/>
      <c r="E93" s="23">
        <f t="shared" si="4"/>
        <v>0</v>
      </c>
      <c r="G93" s="7"/>
    </row>
    <row r="94" spans="1:7" ht="30">
      <c r="A94" s="22" t="s">
        <v>120</v>
      </c>
      <c r="B94" s="13" t="s">
        <v>17</v>
      </c>
      <c r="C94" s="13">
        <f>rostliny!E63</f>
        <v>1</v>
      </c>
      <c r="D94" s="13"/>
      <c r="E94" s="23">
        <f t="shared" si="4"/>
        <v>0</v>
      </c>
      <c r="G94" s="7"/>
    </row>
    <row r="95" spans="1:7" ht="15">
      <c r="A95" s="22" t="s">
        <v>121</v>
      </c>
      <c r="B95" s="13" t="s">
        <v>17</v>
      </c>
      <c r="C95" s="13">
        <f>C94</f>
        <v>1</v>
      </c>
      <c r="D95" s="13"/>
      <c r="E95" s="23">
        <f t="shared" si="4"/>
        <v>0</v>
      </c>
      <c r="G95" s="7"/>
    </row>
    <row r="96" spans="1:7" ht="15">
      <c r="A96" s="22" t="s">
        <v>122</v>
      </c>
      <c r="B96" s="13" t="s">
        <v>17</v>
      </c>
      <c r="C96" s="13">
        <f>(C92+C93+C94)*2</f>
        <v>3764</v>
      </c>
      <c r="D96" s="13"/>
      <c r="E96" s="23">
        <f t="shared" si="4"/>
        <v>0</v>
      </c>
      <c r="G96" s="7"/>
    </row>
    <row r="97" spans="1:7" ht="15">
      <c r="A97" s="22" t="s">
        <v>266</v>
      </c>
      <c r="B97" s="13" t="s">
        <v>15</v>
      </c>
      <c r="C97" s="30">
        <f>C154-C98</f>
        <v>501</v>
      </c>
      <c r="D97" s="13"/>
      <c r="E97" s="23">
        <f t="shared" si="4"/>
        <v>0</v>
      </c>
      <c r="G97" s="7"/>
    </row>
    <row r="98" spans="1:7" ht="15">
      <c r="A98" s="22" t="s">
        <v>267</v>
      </c>
      <c r="B98" s="13" t="s">
        <v>15</v>
      </c>
      <c r="C98" s="30">
        <f>C152</f>
        <v>1400</v>
      </c>
      <c r="D98" s="13"/>
      <c r="E98" s="23">
        <f t="shared" si="4"/>
        <v>0</v>
      </c>
      <c r="G98" s="7"/>
    </row>
    <row r="99" spans="1:7" ht="15">
      <c r="A99" s="22" t="s">
        <v>111</v>
      </c>
      <c r="B99" s="13" t="s">
        <v>99</v>
      </c>
      <c r="C99" s="13">
        <f>(C92+C93+C94)*0.02</f>
        <v>37.64</v>
      </c>
      <c r="D99" s="13"/>
      <c r="E99" s="23">
        <f t="shared" si="4"/>
        <v>0</v>
      </c>
      <c r="G99" s="7"/>
    </row>
    <row r="100" spans="1:7" ht="15">
      <c r="A100" s="91" t="s">
        <v>279</v>
      </c>
      <c r="B100" s="13" t="s">
        <v>99</v>
      </c>
      <c r="C100" s="13">
        <f>C99</f>
        <v>37.64</v>
      </c>
      <c r="D100" s="13"/>
      <c r="E100" s="23">
        <f t="shared" si="4"/>
        <v>0</v>
      </c>
      <c r="G100" s="7"/>
    </row>
    <row r="101" spans="1:7" ht="15">
      <c r="A101" s="91" t="s">
        <v>123</v>
      </c>
      <c r="B101" s="13" t="s">
        <v>90</v>
      </c>
      <c r="C101" s="13">
        <f>(C85+C86)*0.018</f>
        <v>32.22</v>
      </c>
      <c r="D101" s="13"/>
      <c r="E101" s="23">
        <f t="shared" si="4"/>
        <v>0</v>
      </c>
      <c r="G101" s="7"/>
    </row>
    <row r="102" spans="1:7" ht="15">
      <c r="A102" s="91" t="s">
        <v>124</v>
      </c>
      <c r="B102" s="13" t="s">
        <v>90</v>
      </c>
      <c r="C102" s="13">
        <f>C101</f>
        <v>32.22</v>
      </c>
      <c r="D102" s="13"/>
      <c r="E102" s="23">
        <f t="shared" si="4"/>
        <v>0</v>
      </c>
      <c r="G102" s="7"/>
    </row>
    <row r="103" spans="1:7" ht="15">
      <c r="A103" s="91" t="s">
        <v>125</v>
      </c>
      <c r="B103" s="13" t="s">
        <v>90</v>
      </c>
      <c r="C103" s="13">
        <f>C102</f>
        <v>32.22</v>
      </c>
      <c r="D103" s="13"/>
      <c r="E103" s="23">
        <f t="shared" si="4"/>
        <v>0</v>
      </c>
      <c r="G103" s="7"/>
    </row>
    <row r="104" spans="1:7" ht="15">
      <c r="A104" s="22" t="s">
        <v>126</v>
      </c>
      <c r="B104" s="13" t="s">
        <v>90</v>
      </c>
      <c r="C104" s="30">
        <v>174.52</v>
      </c>
      <c r="D104" s="13"/>
      <c r="E104" s="23">
        <f t="shared" si="4"/>
        <v>0</v>
      </c>
      <c r="G104" s="7"/>
    </row>
    <row r="105" spans="1:7" ht="15">
      <c r="A105" s="85" t="s">
        <v>94</v>
      </c>
      <c r="B105" s="15"/>
      <c r="C105" s="15"/>
      <c r="D105" s="15"/>
      <c r="E105" s="16">
        <f>SUM(E62:E104)</f>
        <v>0</v>
      </c>
      <c r="G105" s="7"/>
    </row>
    <row r="106" spans="1:7" ht="15">
      <c r="A106" s="92" t="s">
        <v>127</v>
      </c>
      <c r="B106" s="31"/>
      <c r="C106" s="31"/>
      <c r="D106" s="31"/>
      <c r="E106" s="32">
        <f>E51+E105+E59+E17</f>
        <v>0</v>
      </c>
      <c r="G106" s="7"/>
    </row>
    <row r="107" spans="1:7" ht="15">
      <c r="A107" s="83"/>
      <c r="B107" s="5"/>
      <c r="C107" s="5"/>
      <c r="D107" s="5"/>
      <c r="E107" s="8"/>
      <c r="G107" s="7"/>
    </row>
    <row r="108" spans="1:7" ht="15">
      <c r="A108" s="93" t="s">
        <v>128</v>
      </c>
      <c r="B108" s="5"/>
      <c r="C108" s="5"/>
      <c r="D108" s="5"/>
      <c r="E108" s="8"/>
      <c r="G108" s="7"/>
    </row>
    <row r="109" spans="1:7" ht="15">
      <c r="A109" s="87" t="s">
        <v>129</v>
      </c>
      <c r="B109" s="13" t="s">
        <v>96</v>
      </c>
      <c r="C109" s="13" t="s">
        <v>97</v>
      </c>
      <c r="D109" s="13" t="s">
        <v>98</v>
      </c>
      <c r="E109" s="23" t="s">
        <v>13</v>
      </c>
      <c r="G109" s="7"/>
    </row>
    <row r="110" spans="1:7" ht="15">
      <c r="A110" s="22" t="s">
        <v>130</v>
      </c>
      <c r="B110" s="13" t="s">
        <v>131</v>
      </c>
      <c r="C110" s="30">
        <v>14.29</v>
      </c>
      <c r="D110" s="13"/>
      <c r="E110" s="23">
        <f>D110*C110</f>
        <v>0</v>
      </c>
      <c r="G110" s="7"/>
    </row>
    <row r="111" spans="1:7" ht="15">
      <c r="A111" s="22" t="s">
        <v>132</v>
      </c>
      <c r="B111" s="13" t="s">
        <v>133</v>
      </c>
      <c r="C111" s="30">
        <v>62.5</v>
      </c>
      <c r="D111" s="13"/>
      <c r="E111" s="23">
        <f>D111*C111</f>
        <v>0</v>
      </c>
      <c r="G111" s="7"/>
    </row>
    <row r="112" spans="1:7" ht="15">
      <c r="A112" s="87" t="s">
        <v>168</v>
      </c>
      <c r="B112" s="13"/>
      <c r="C112" s="30"/>
      <c r="D112" s="13"/>
      <c r="E112" s="23"/>
      <c r="G112" s="7"/>
    </row>
    <row r="113" spans="1:7" ht="15">
      <c r="A113" s="22" t="s">
        <v>169</v>
      </c>
      <c r="B113" s="13" t="s">
        <v>90</v>
      </c>
      <c r="C113" s="30">
        <v>23.2</v>
      </c>
      <c r="D113" s="13"/>
      <c r="E113" s="23">
        <f>D113*C113</f>
        <v>0</v>
      </c>
      <c r="G113" s="7"/>
    </row>
    <row r="114" spans="1:7" ht="15">
      <c r="A114" s="87" t="s">
        <v>134</v>
      </c>
      <c r="B114" s="13"/>
      <c r="C114" s="30"/>
      <c r="D114" s="13"/>
      <c r="E114" s="23"/>
      <c r="G114" s="7"/>
    </row>
    <row r="115" spans="1:7" ht="15">
      <c r="A115" s="22" t="s">
        <v>135</v>
      </c>
      <c r="B115" s="13" t="s">
        <v>17</v>
      </c>
      <c r="C115" s="13">
        <v>495</v>
      </c>
      <c r="D115" s="13"/>
      <c r="E115" s="23">
        <f aca="true" t="shared" si="5" ref="E115:E122">D115*C115</f>
        <v>0</v>
      </c>
      <c r="G115" s="7"/>
    </row>
    <row r="116" spans="1:7" ht="15">
      <c r="A116" s="22" t="s">
        <v>136</v>
      </c>
      <c r="B116" s="13" t="s">
        <v>165</v>
      </c>
      <c r="C116" s="13">
        <v>611</v>
      </c>
      <c r="D116" s="13"/>
      <c r="E116" s="23">
        <f t="shared" si="5"/>
        <v>0</v>
      </c>
      <c r="G116" s="7"/>
    </row>
    <row r="117" spans="1:7" ht="15">
      <c r="A117" s="22" t="s">
        <v>284</v>
      </c>
      <c r="B117" s="13" t="s">
        <v>17</v>
      </c>
      <c r="C117" s="13">
        <v>198</v>
      </c>
      <c r="D117" s="13"/>
      <c r="E117" s="23">
        <f t="shared" si="5"/>
        <v>0</v>
      </c>
      <c r="G117" s="7"/>
    </row>
    <row r="118" spans="1:7" ht="15">
      <c r="A118" s="22" t="s">
        <v>137</v>
      </c>
      <c r="B118" s="13" t="s">
        <v>17</v>
      </c>
      <c r="C118" s="13">
        <v>99</v>
      </c>
      <c r="D118" s="13"/>
      <c r="E118" s="23">
        <f t="shared" si="5"/>
        <v>0</v>
      </c>
      <c r="G118" s="7"/>
    </row>
    <row r="119" spans="1:7" ht="15">
      <c r="A119" s="22" t="s">
        <v>138</v>
      </c>
      <c r="B119" s="13" t="s">
        <v>17</v>
      </c>
      <c r="C119" s="13">
        <v>99</v>
      </c>
      <c r="D119" s="13"/>
      <c r="E119" s="23">
        <f t="shared" si="5"/>
        <v>0</v>
      </c>
      <c r="G119" s="7"/>
    </row>
    <row r="120" spans="1:7" ht="15">
      <c r="A120" s="22" t="s">
        <v>139</v>
      </c>
      <c r="B120" s="13" t="s">
        <v>99</v>
      </c>
      <c r="C120" s="13">
        <v>9.9</v>
      </c>
      <c r="D120" s="13"/>
      <c r="E120" s="23">
        <f t="shared" si="5"/>
        <v>0</v>
      </c>
      <c r="G120" s="7"/>
    </row>
    <row r="121" spans="1:7" ht="15">
      <c r="A121" s="22" t="s">
        <v>140</v>
      </c>
      <c r="B121" s="13" t="s">
        <v>99</v>
      </c>
      <c r="C121" s="13">
        <v>3.96</v>
      </c>
      <c r="D121" s="13"/>
      <c r="E121" s="23">
        <f t="shared" si="5"/>
        <v>0</v>
      </c>
      <c r="G121" s="7"/>
    </row>
    <row r="122" spans="1:7" ht="15">
      <c r="A122" s="22" t="s">
        <v>141</v>
      </c>
      <c r="B122" s="13" t="s">
        <v>99</v>
      </c>
      <c r="C122" s="13">
        <v>44.55</v>
      </c>
      <c r="D122" s="13"/>
      <c r="E122" s="23">
        <f t="shared" si="5"/>
        <v>0</v>
      </c>
      <c r="G122" s="7"/>
    </row>
    <row r="123" spans="1:7" ht="15">
      <c r="A123" s="87" t="s">
        <v>142</v>
      </c>
      <c r="B123" s="13"/>
      <c r="C123" s="30"/>
      <c r="D123" s="13"/>
      <c r="E123" s="23"/>
      <c r="G123" s="7"/>
    </row>
    <row r="124" spans="1:7" ht="15">
      <c r="A124" s="22" t="s">
        <v>135</v>
      </c>
      <c r="B124" s="13" t="s">
        <v>17</v>
      </c>
      <c r="C124" s="13">
        <v>60</v>
      </c>
      <c r="D124" s="13"/>
      <c r="E124" s="23">
        <f aca="true" t="shared" si="6" ref="E124:E130">D124*C124</f>
        <v>0</v>
      </c>
      <c r="G124" s="7"/>
    </row>
    <row r="125" spans="1:7" ht="15">
      <c r="A125" s="22" t="s">
        <v>139</v>
      </c>
      <c r="B125" s="13" t="s">
        <v>99</v>
      </c>
      <c r="C125" s="13">
        <v>1.2</v>
      </c>
      <c r="D125" s="13"/>
      <c r="E125" s="23">
        <f t="shared" si="6"/>
        <v>0</v>
      </c>
      <c r="G125" s="7"/>
    </row>
    <row r="126" spans="1:7" ht="15">
      <c r="A126" s="22" t="s">
        <v>284</v>
      </c>
      <c r="B126" s="13" t="s">
        <v>17</v>
      </c>
      <c r="C126" s="13">
        <v>24</v>
      </c>
      <c r="D126" s="13"/>
      <c r="E126" s="23">
        <f t="shared" si="6"/>
        <v>0</v>
      </c>
      <c r="G126" s="7"/>
    </row>
    <row r="127" spans="1:7" ht="15">
      <c r="A127" s="22" t="s">
        <v>138</v>
      </c>
      <c r="B127" s="13" t="s">
        <v>17</v>
      </c>
      <c r="C127" s="13">
        <v>12</v>
      </c>
      <c r="D127" s="13"/>
      <c r="E127" s="23">
        <f t="shared" si="6"/>
        <v>0</v>
      </c>
      <c r="G127" s="7"/>
    </row>
    <row r="128" spans="1:7" ht="15">
      <c r="A128" s="22" t="s">
        <v>137</v>
      </c>
      <c r="B128" s="13" t="s">
        <v>17</v>
      </c>
      <c r="C128" s="13">
        <v>12</v>
      </c>
      <c r="D128" s="13"/>
      <c r="E128" s="23">
        <f t="shared" si="6"/>
        <v>0</v>
      </c>
      <c r="G128" s="7"/>
    </row>
    <row r="129" spans="1:7" ht="15">
      <c r="A129" s="22" t="s">
        <v>140</v>
      </c>
      <c r="B129" s="13" t="s">
        <v>99</v>
      </c>
      <c r="C129" s="13">
        <v>0.48</v>
      </c>
      <c r="D129" s="13"/>
      <c r="E129" s="23">
        <f t="shared" si="6"/>
        <v>0</v>
      </c>
      <c r="G129" s="7"/>
    </row>
    <row r="130" spans="1:7" ht="15">
      <c r="A130" s="22" t="s">
        <v>141</v>
      </c>
      <c r="B130" s="13" t="s">
        <v>99</v>
      </c>
      <c r="C130" s="13">
        <v>2.4</v>
      </c>
      <c r="D130" s="13"/>
      <c r="E130" s="23">
        <f t="shared" si="6"/>
        <v>0</v>
      </c>
      <c r="G130" s="7"/>
    </row>
    <row r="131" spans="1:7" ht="15">
      <c r="A131" s="87" t="s">
        <v>143</v>
      </c>
      <c r="B131" s="13"/>
      <c r="C131" s="30"/>
      <c r="D131" s="13"/>
      <c r="E131" s="23"/>
      <c r="G131" s="7"/>
    </row>
    <row r="132" spans="1:7" ht="15">
      <c r="A132" s="22" t="s">
        <v>130</v>
      </c>
      <c r="B132" s="13" t="s">
        <v>131</v>
      </c>
      <c r="C132" s="30">
        <v>10.23</v>
      </c>
      <c r="D132" s="13"/>
      <c r="E132" s="23">
        <f>D132*C132</f>
        <v>0</v>
      </c>
      <c r="G132" s="7"/>
    </row>
    <row r="133" spans="1:7" ht="15">
      <c r="A133" s="22" t="s">
        <v>135</v>
      </c>
      <c r="B133" s="13" t="s">
        <v>17</v>
      </c>
      <c r="C133" s="13">
        <v>3764</v>
      </c>
      <c r="D133" s="13"/>
      <c r="E133" s="23">
        <f>D133*C133</f>
        <v>0</v>
      </c>
      <c r="G133" s="7"/>
    </row>
    <row r="134" spans="1:7" ht="15">
      <c r="A134" s="22" t="s">
        <v>141</v>
      </c>
      <c r="B134" s="13" t="s">
        <v>99</v>
      </c>
      <c r="C134" s="13">
        <v>18.81</v>
      </c>
      <c r="D134" s="13"/>
      <c r="E134" s="23">
        <f>D134*C134</f>
        <v>0</v>
      </c>
      <c r="G134" s="7"/>
    </row>
    <row r="135" spans="1:7" ht="15">
      <c r="A135" s="22" t="s">
        <v>139</v>
      </c>
      <c r="B135" s="13" t="s">
        <v>99</v>
      </c>
      <c r="C135" s="13">
        <v>60.12</v>
      </c>
      <c r="D135" s="13"/>
      <c r="E135" s="23">
        <f>D135*C135</f>
        <v>0</v>
      </c>
      <c r="G135" s="7"/>
    </row>
    <row r="136" spans="1:7" ht="15">
      <c r="A136" s="22" t="s">
        <v>140</v>
      </c>
      <c r="B136" s="13" t="s">
        <v>99</v>
      </c>
      <c r="C136" s="13">
        <v>37.64</v>
      </c>
      <c r="D136" s="13"/>
      <c r="E136" s="23">
        <f>D136*C136</f>
        <v>0</v>
      </c>
      <c r="G136" s="7"/>
    </row>
    <row r="137" spans="1:7" ht="15">
      <c r="A137" s="94" t="s">
        <v>144</v>
      </c>
      <c r="B137" s="33"/>
      <c r="C137" s="33"/>
      <c r="D137" s="33"/>
      <c r="E137" s="34">
        <f>SUM(E110:E136)</f>
        <v>0</v>
      </c>
      <c r="G137" s="7"/>
    </row>
    <row r="138" spans="1:7" ht="15">
      <c r="A138" s="83"/>
      <c r="B138" s="5"/>
      <c r="C138" s="5"/>
      <c r="D138" s="5"/>
      <c r="E138" s="8"/>
      <c r="G138" s="7"/>
    </row>
    <row r="139" spans="1:7" ht="15">
      <c r="A139" s="95"/>
      <c r="B139" s="5"/>
      <c r="C139" s="5"/>
      <c r="D139" s="5"/>
      <c r="E139" s="8"/>
      <c r="G139" s="7"/>
    </row>
    <row r="140" spans="1:7" ht="15">
      <c r="A140" s="95"/>
      <c r="B140" s="5"/>
      <c r="C140" s="5"/>
      <c r="D140" s="5"/>
      <c r="E140" s="8"/>
      <c r="G140" s="7"/>
    </row>
    <row r="141" spans="1:7" ht="15">
      <c r="A141" s="95"/>
      <c r="B141" s="5"/>
      <c r="C141" s="5"/>
      <c r="D141" s="5"/>
      <c r="E141" s="8"/>
      <c r="G141" s="7"/>
    </row>
    <row r="142" spans="1:7" ht="122.25" customHeight="1">
      <c r="A142" s="95"/>
      <c r="B142" s="5"/>
      <c r="C142" s="5"/>
      <c r="D142" s="5"/>
      <c r="E142" s="8"/>
      <c r="G142" s="7"/>
    </row>
    <row r="143" spans="1:7" ht="15">
      <c r="A143" s="95"/>
      <c r="B143" s="5"/>
      <c r="C143" s="5"/>
      <c r="D143" s="5"/>
      <c r="E143" s="8"/>
      <c r="G143" s="7"/>
    </row>
    <row r="144" spans="1:7" ht="15">
      <c r="A144" s="83" t="s">
        <v>145</v>
      </c>
      <c r="B144" s="5"/>
      <c r="C144" s="5"/>
      <c r="D144" s="5"/>
      <c r="E144" s="8"/>
      <c r="G144" s="7"/>
    </row>
    <row r="145" spans="1:7" ht="15">
      <c r="A145" s="56" t="s">
        <v>206</v>
      </c>
      <c r="B145" s="19" t="s">
        <v>17</v>
      </c>
      <c r="C145" s="19">
        <f>SUM(C20:C31)</f>
        <v>99</v>
      </c>
      <c r="D145" s="5"/>
      <c r="E145" s="8"/>
      <c r="G145" s="7"/>
    </row>
    <row r="146" spans="1:7" ht="15">
      <c r="A146" s="56" t="s">
        <v>205</v>
      </c>
      <c r="B146" s="19" t="s">
        <v>17</v>
      </c>
      <c r="C146" s="19">
        <f>C32</f>
        <v>2</v>
      </c>
      <c r="D146" s="5"/>
      <c r="E146" s="8"/>
      <c r="G146" s="7"/>
    </row>
    <row r="147" spans="1:7" ht="15">
      <c r="A147" s="56" t="s">
        <v>277</v>
      </c>
      <c r="B147" s="19" t="s">
        <v>15</v>
      </c>
      <c r="C147" s="19">
        <v>1416</v>
      </c>
      <c r="D147" s="5"/>
      <c r="E147" s="8"/>
      <c r="G147" s="7"/>
    </row>
    <row r="148" spans="1:7" ht="15">
      <c r="A148" s="56" t="s">
        <v>286</v>
      </c>
      <c r="B148" s="19"/>
      <c r="C148" s="19"/>
      <c r="D148" s="5"/>
      <c r="E148" s="8"/>
      <c r="G148" s="7"/>
    </row>
    <row r="149" spans="1:7" ht="15">
      <c r="A149" s="56" t="s">
        <v>285</v>
      </c>
      <c r="B149" s="19" t="s">
        <v>17</v>
      </c>
      <c r="C149" s="19">
        <f>C62</f>
        <v>99</v>
      </c>
      <c r="D149" s="5"/>
      <c r="E149" s="8"/>
      <c r="G149" s="7"/>
    </row>
    <row r="150" spans="1:7" ht="15">
      <c r="A150" s="56" t="s">
        <v>7</v>
      </c>
      <c r="B150" s="19" t="s">
        <v>17</v>
      </c>
      <c r="C150" s="19">
        <f>C72</f>
        <v>12</v>
      </c>
      <c r="D150" s="5"/>
      <c r="E150" s="8"/>
      <c r="G150" s="7"/>
    </row>
    <row r="151" spans="1:7" ht="15">
      <c r="A151" s="56" t="s">
        <v>268</v>
      </c>
      <c r="B151" s="19" t="s">
        <v>15</v>
      </c>
      <c r="C151" s="35">
        <v>390</v>
      </c>
      <c r="D151" s="5"/>
      <c r="E151" s="8"/>
      <c r="G151" s="7"/>
    </row>
    <row r="152" spans="1:7" ht="15">
      <c r="A152" s="56" t="s">
        <v>215</v>
      </c>
      <c r="B152" s="19" t="s">
        <v>15</v>
      </c>
      <c r="C152" s="35">
        <v>1400</v>
      </c>
      <c r="D152" s="5"/>
      <c r="E152" s="8"/>
      <c r="G152" s="7"/>
    </row>
    <row r="153" spans="1:5" ht="15">
      <c r="A153" s="56" t="s">
        <v>146</v>
      </c>
      <c r="B153" s="19" t="s">
        <v>15</v>
      </c>
      <c r="C153" s="19">
        <v>2500</v>
      </c>
      <c r="D153" s="5"/>
      <c r="E153" s="8"/>
    </row>
    <row r="154" spans="1:5" ht="15">
      <c r="A154" s="56" t="s">
        <v>147</v>
      </c>
      <c r="B154" s="19" t="s">
        <v>15</v>
      </c>
      <c r="C154" s="35">
        <f>C151+C152+C149+C150</f>
        <v>1901</v>
      </c>
      <c r="D154" s="5"/>
      <c r="E154" s="8"/>
    </row>
    <row r="155" spans="1:5" ht="15">
      <c r="A155" s="83"/>
      <c r="B155" s="5"/>
      <c r="C155" s="5"/>
      <c r="D155" s="5"/>
      <c r="E155" s="8"/>
    </row>
    <row r="156" spans="1:5" ht="23.25" thickBot="1">
      <c r="A156" s="96" t="s">
        <v>148</v>
      </c>
      <c r="B156" s="5"/>
      <c r="C156" s="5"/>
      <c r="D156" s="5"/>
      <c r="E156" s="8"/>
    </row>
    <row r="157" spans="1:5" ht="15">
      <c r="A157" s="97" t="s">
        <v>0</v>
      </c>
      <c r="B157" s="98"/>
      <c r="C157" s="98"/>
      <c r="D157" s="98"/>
      <c r="E157" s="99">
        <f>rostliny!G65</f>
        <v>0</v>
      </c>
    </row>
    <row r="158" spans="1:5" ht="15">
      <c r="A158" s="100" t="s">
        <v>16</v>
      </c>
      <c r="B158" s="19"/>
      <c r="C158" s="19"/>
      <c r="D158" s="19"/>
      <c r="E158" s="101">
        <f>E106</f>
        <v>0</v>
      </c>
    </row>
    <row r="159" spans="1:5" ht="15">
      <c r="A159" s="100" t="s">
        <v>128</v>
      </c>
      <c r="B159" s="19"/>
      <c r="C159" s="19"/>
      <c r="D159" s="19"/>
      <c r="E159" s="101">
        <f>E137</f>
        <v>0</v>
      </c>
    </row>
    <row r="160" spans="1:5" ht="15">
      <c r="A160" s="100" t="s">
        <v>217</v>
      </c>
      <c r="B160" s="19"/>
      <c r="C160" s="19"/>
      <c r="D160" s="19"/>
      <c r="E160" s="101">
        <v>0</v>
      </c>
    </row>
    <row r="161" spans="1:5" ht="21">
      <c r="A161" s="105" t="s">
        <v>149</v>
      </c>
      <c r="B161" s="36"/>
      <c r="C161" s="36"/>
      <c r="D161" s="36"/>
      <c r="E161" s="102">
        <f>SUM(E157:E160)</f>
        <v>0</v>
      </c>
    </row>
    <row r="162" spans="1:5" ht="21">
      <c r="A162" s="105" t="s">
        <v>150</v>
      </c>
      <c r="B162" s="36"/>
      <c r="C162" s="36"/>
      <c r="D162" s="36"/>
      <c r="E162" s="103">
        <f>E161*0.2</f>
        <v>0</v>
      </c>
    </row>
    <row r="163" spans="1:5" ht="21.75" thickBot="1">
      <c r="A163" s="106" t="s">
        <v>151</v>
      </c>
      <c r="B163" s="37"/>
      <c r="C163" s="37"/>
      <c r="D163" s="37"/>
      <c r="E163" s="104">
        <f>E161+E162</f>
        <v>0</v>
      </c>
    </row>
    <row r="167" ht="15">
      <c r="E167" s="57"/>
    </row>
    <row r="170" ht="15">
      <c r="E170" s="48"/>
    </row>
    <row r="174" ht="15">
      <c r="D174" s="48"/>
    </row>
  </sheetData>
  <sheetProtection/>
  <mergeCells count="5">
    <mergeCell ref="B1:E1"/>
    <mergeCell ref="B2:E2"/>
    <mergeCell ref="B3:E3"/>
    <mergeCell ref="B4:E4"/>
    <mergeCell ref="B5:E5"/>
  </mergeCells>
  <printOptions/>
  <pageMargins left="0.7" right="0.7" top="0.787401575" bottom="0.787401575" header="0.3" footer="0.3"/>
  <pageSetup horizontalDpi="600" verticalDpi="600" orientation="portrait" paperSize="9" scale="94" r:id="rId1"/>
  <rowBreaks count="3" manualBreakCount="3">
    <brk id="29" max="9" man="1"/>
    <brk id="59" max="9" man="1"/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Pc-GRAFIK</dc:creator>
  <cp:keywords/>
  <dc:description/>
  <cp:lastModifiedBy>Pc-GRAFIK</cp:lastModifiedBy>
  <cp:lastPrinted>2011-07-12T05:17:31Z</cp:lastPrinted>
  <dcterms:created xsi:type="dcterms:W3CDTF">2011-03-03T10:53:22Z</dcterms:created>
  <dcterms:modified xsi:type="dcterms:W3CDTF">2012-03-21T11:38:33Z</dcterms:modified>
  <cp:category/>
  <cp:version/>
  <cp:contentType/>
  <cp:contentStatus/>
</cp:coreProperties>
</file>