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Rekapitulace stavby" sheetId="1" r:id="rId1"/>
    <sheet name="1 - Oprava krovu a výměna..." sheetId="2" r:id="rId2"/>
  </sheets>
  <definedNames>
    <definedName name="_xlnm._FilterDatabase" localSheetId="1" hidden="1">'1 - Oprava krovu a výměna...'!$C$133:$K$389</definedName>
    <definedName name="_xlnm.Print_Titles" localSheetId="1">'1 - Oprava krovu a výměna...'!$133:$133</definedName>
    <definedName name="_xlnm.Print_Titles" localSheetId="0">'Rekapitulace stavby'!$92:$92</definedName>
    <definedName name="_xlnm.Print_Area" localSheetId="1">'1 - Oprava krovu a výměna...'!$C$4:$J$76,'1 - Oprava krovu a výměna...'!$C$82:$J$117,'1 - Oprava krovu a výměna...'!$C$123:$J$389</definedName>
    <definedName name="_xlnm.Print_Area" localSheetId="0">'Rekapitulace stavby'!$D$4:$AO$76,'Rekapitulace stavby'!$C$82:$AQ$96</definedName>
  </definedNames>
  <calcPr fullCalcOnLoad="1"/>
</workbook>
</file>

<file path=xl/sharedStrings.xml><?xml version="1.0" encoding="utf-8"?>
<sst xmlns="http://schemas.openxmlformats.org/spreadsheetml/2006/main" count="2913" uniqueCount="591">
  <si>
    <t>Export Komplet</t>
  </si>
  <si>
    <t/>
  </si>
  <si>
    <t>2.0</t>
  </si>
  <si>
    <t>False</t>
  </si>
  <si>
    <t>{79a09984-3b5b-426a-8c7f-d134e40a9410}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</si>
  <si>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</si>
  <si>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</si>
  <si>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</si>
  <si>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</si>
  <si>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</si>
  <si>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</si>
  <si>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</si>
  <si>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</si>
  <si>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</si>
  <si>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</si>
  <si>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Oprava krovu a výměna krytiny - Horšovský Týn</t>
  </si>
  <si>
    <t>KSO:</t>
  </si>
  <si>
    <t>CC-CZ:</t>
  </si>
  <si>
    <t>Místo:</t>
  </si>
  <si>
    <t>Horšovský Týn</t>
  </si>
  <si>
    <t>Datum:</t>
  </si>
  <si>
    <t>5. 1. 2023</t>
  </si>
  <si>
    <t>Zadavatel:</t>
  </si>
  <si>
    <t>IČ:</t>
  </si>
  <si>
    <t>SOŠ a SOU Horšovský Týn</t>
  </si>
  <si>
    <t>DIČ:</t>
  </si>
  <si>
    <t>Zhotovitel:</t>
  </si>
  <si>
    <t xml:space="preserve"> </t>
  </si>
  <si>
    <t>Projektant:</t>
  </si>
  <si>
    <t>Ing. Petr Kesl</t>
  </si>
  <si>
    <t>Zpracovatel:</t>
  </si>
  <si>
    <t>Bc. Michal Boháč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</si>
  <si>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</si>
  <si>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</si>
  <si>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</si>
  <si>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</si>
  <si>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</si>
  <si>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</si>
  <si>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</si>
  <si>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</si>
  <si>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</si>
  <si>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</si>
  <si>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</si>
  <si>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</si>
  <si>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</si>
  <si>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</si>
  <si>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</si>
  <si>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</si>
  <si>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</si>
  <si>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</si>
  <si>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</si>
  <si>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</si>
  <si>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</si>
  <si>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</si>
  <si>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</si>
  <si>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</si>
  <si>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</si>
  <si>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</si>
  <si>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</si>
  <si>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</si>
  <si>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</si>
  <si>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</si>
  <si>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</si>
  <si>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</si>
  <si>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</si>
  <si>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</si>
  <si>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</si>
  <si>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</si>
  <si>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</si>
  <si>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</si>
  <si>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</si>
  <si>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</si>
  <si>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</si>
  <si>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</si>
  <si>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</si>
  <si>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</si>
  <si>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</si>
  <si>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</si>
  <si>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</si>
  <si>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</si>
  <si>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</si>
  <si>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</si>
  <si>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</si>
  <si>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</si>
  <si>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</si>
  <si>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</si>
  <si>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</si>
  <si>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</si>
  <si>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</si>
  <si>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</si>
  <si>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</si>
  <si>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</si>
  <si>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</si>
  <si>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</si>
  <si>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</si>
  <si>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</si>
  <si>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</si>
  <si>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</si>
  <si>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</si>
  <si>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775 - Podlahy skládané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</si>
  <si>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</si>
  <si>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</si>
  <si>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</si>
  <si>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</si>
  <si>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</si>
  <si>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</si>
  <si>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</si>
  <si>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</si>
  <si>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</si>
  <si>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</si>
  <si>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</si>
  <si>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</si>
  <si>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</si>
  <si>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</si>
  <si>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</si>
  <si>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</si>
  <si>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</si>
  <si>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</si>
  <si>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</si>
  <si>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</si>
  <si>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</si>
  <si>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</si>
  <si>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</si>
  <si>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</si>
  <si>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</si>
  <si>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</si>
  <si>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</si>
  <si>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341121112R</t>
  </si>
  <si>
    <t>bm</t>
  </si>
  <si>
    <t>4</t>
  </si>
  <si>
    <t>-959544676</t>
  </si>
  <si>
    <t>411118411R</t>
  </si>
  <si>
    <t>Zaslepení komínové hlavy ze ŽB bez zvýšených nároků na prostředí tř. C 20/25 tl. 100 mm</t>
  </si>
  <si>
    <t>m2</t>
  </si>
  <si>
    <t>1816348478</t>
  </si>
  <si>
    <t>VV</t>
  </si>
  <si>
    <t>(3*(0,5*0,83*0,1))+(0,55*0,53*0,1)</t>
  </si>
  <si>
    <t>True</t>
  </si>
  <si>
    <t>Součet</t>
  </si>
  <si>
    <t>411311811</t>
  </si>
  <si>
    <t>Klenby z betonu prostého tř. C 25/30</t>
  </si>
  <si>
    <t>m3</t>
  </si>
  <si>
    <t>1931219016</t>
  </si>
  <si>
    <t>1,6*5,71*0,1</t>
  </si>
  <si>
    <t>4,11*3,595*0,1</t>
  </si>
  <si>
    <t>2,391*1,15 'Přepočtené koeficientem množství</t>
  </si>
  <si>
    <t xml:space="preserve">Zřízení podpěrné konstrukce vazných trámů </t>
  </si>
  <si>
    <t>kpl</t>
  </si>
  <si>
    <t>283413208</t>
  </si>
  <si>
    <t>5</t>
  </si>
  <si>
    <t>411363021</t>
  </si>
  <si>
    <t>Výztuž kleneb svařovanými sítěmi Kari</t>
  </si>
  <si>
    <t>t</t>
  </si>
  <si>
    <t>545357331</t>
  </si>
  <si>
    <t>(14*1,24)*4,44/1000</t>
  </si>
  <si>
    <t>6</t>
  </si>
  <si>
    <t>413941125</t>
  </si>
  <si>
    <t>Osazování ocelových válcovaných nosníků stropů I, IE, U, UE nebo L č. 24 a vyšší</t>
  </si>
  <si>
    <t>-1765665449</t>
  </si>
  <si>
    <t>"svař. 2x U240 dl. 1*7,5m" 498/1000</t>
  </si>
  <si>
    <t xml:space="preserve">"svař. 2x U240 dl. 2*7,0m" 929,6/1000 </t>
  </si>
  <si>
    <t>"P12 dl. 5*0,4m"                   28,26/1000</t>
  </si>
  <si>
    <t>"přek. I180 dl. 4*2,2m"     192,72/1000</t>
  </si>
  <si>
    <t>"spojovací mat."                 247,29/1000</t>
  </si>
  <si>
    <t>7</t>
  </si>
  <si>
    <t>M</t>
  </si>
  <si>
    <t>13010830</t>
  </si>
  <si>
    <t>ocel profilová UPN 240 jakost 11 375</t>
  </si>
  <si>
    <t>8</t>
  </si>
  <si>
    <t>697150985</t>
  </si>
  <si>
    <t>498+929,6</t>
  </si>
  <si>
    <t>1427,6*0,001 'Přepočtené koeficientem množství</t>
  </si>
  <si>
    <t>13010720</t>
  </si>
  <si>
    <t>ocel profilová IPN 180 jakost 11 375</t>
  </si>
  <si>
    <t>450028618</t>
  </si>
  <si>
    <t>192,72*0,001 'Přepočtené koeficientem množství</t>
  </si>
  <si>
    <t>9</t>
  </si>
  <si>
    <t>13010448R</t>
  </si>
  <si>
    <t xml:space="preserve">Ocel pásová P12 </t>
  </si>
  <si>
    <t>-1269274555</t>
  </si>
  <si>
    <t>28,26*0,001 'Přepočtené koeficientem množství</t>
  </si>
  <si>
    <t>10</t>
  </si>
  <si>
    <t>13010150R</t>
  </si>
  <si>
    <t>Šrouby +prořez</t>
  </si>
  <si>
    <t>-42732838</t>
  </si>
  <si>
    <t>164,86+82,43</t>
  </si>
  <si>
    <t>247,29*0,001 'Přepočtené koeficientem množství</t>
  </si>
  <si>
    <t>Ostatní konstrukce a práce, bourání</t>
  </si>
  <si>
    <t>11</t>
  </si>
  <si>
    <t>941111111</t>
  </si>
  <si>
    <t>Montáž lešení řadového trubkového lehkého s podlahami zatížení do 200 kg/m2 š do 0,9 m v do 10 m</t>
  </si>
  <si>
    <t>1211112611</t>
  </si>
  <si>
    <t>12</t>
  </si>
  <si>
    <t>941111211</t>
  </si>
  <si>
    <t>Příplatek k lešení řadovému trubkovému lehkému s podlahami š 0,9 m v 10 m za první a ZKD den použití</t>
  </si>
  <si>
    <t>-2072805098</t>
  </si>
  <si>
    <t>13</t>
  </si>
  <si>
    <t>941111811</t>
  </si>
  <si>
    <t>Demontáž lešení řadového trubkového lehkého s podlahami zatížení do 200 kg/m2 š do 0,9 m v do 10 m</t>
  </si>
  <si>
    <t>-818412713</t>
  </si>
  <si>
    <t>14</t>
  </si>
  <si>
    <t>953945211R</t>
  </si>
  <si>
    <t>Kotvení klenby mechanické M 8 dl 100 mm pro těžká kotvení do betonu, ŽB nebo kamene s vyvrtáním otvoru</t>
  </si>
  <si>
    <t>kus</t>
  </si>
  <si>
    <t>1432163425</t>
  </si>
  <si>
    <t>70</t>
  </si>
  <si>
    <t>962032631</t>
  </si>
  <si>
    <t>Bourání zdiva komínového nad střechou z cihel na MV nebo MVC</t>
  </si>
  <si>
    <t>1763907143</t>
  </si>
  <si>
    <t>16</t>
  </si>
  <si>
    <t>964061331</t>
  </si>
  <si>
    <t>Uvolnění zhlaví trámů ze zdiva cihelného průřezu zhlaví do 0,05 m2</t>
  </si>
  <si>
    <t>-929248293</t>
  </si>
  <si>
    <t>997</t>
  </si>
  <si>
    <t>Přesun sutě</t>
  </si>
  <si>
    <t>17</t>
  </si>
  <si>
    <t>847367232</t>
  </si>
  <si>
    <t>18</t>
  </si>
  <si>
    <t>997013509</t>
  </si>
  <si>
    <t>Příplatek k odvozu suti a vybouraných hmot na skládku ZKD 1 km přes 1 km</t>
  </si>
  <si>
    <t>-259980803</t>
  </si>
  <si>
    <t>998</t>
  </si>
  <si>
    <t>Přesun hmot</t>
  </si>
  <si>
    <t>19</t>
  </si>
  <si>
    <t>998011003</t>
  </si>
  <si>
    <t>Přesun hmot pro budovy zděné v do 24 m</t>
  </si>
  <si>
    <t>1235517280</t>
  </si>
  <si>
    <t>PSV</t>
  </si>
  <si>
    <t>Práce a dodávky PSV</t>
  </si>
  <si>
    <t>741</t>
  </si>
  <si>
    <t>Elektroinstalace - silnoproud</t>
  </si>
  <si>
    <t>20</t>
  </si>
  <si>
    <t>741421833R</t>
  </si>
  <si>
    <t>m</t>
  </si>
  <si>
    <t>-469333705</t>
  </si>
  <si>
    <t>"střešní drát"   13,68+14,1+13,2+10+3,41+2,28+6,3+0,5+0,5+9,67+(3*0,5)</t>
  </si>
  <si>
    <t>"fasádní drát" (3*8,6)+3,36</t>
  </si>
  <si>
    <t>762</t>
  </si>
  <si>
    <t>Konstrukce tesařské</t>
  </si>
  <si>
    <t>832514031</t>
  </si>
  <si>
    <t>4,92+3,18+3,18+6,12+3,18+4,92+9,85+1,2</t>
  </si>
  <si>
    <t>22</t>
  </si>
  <si>
    <t>32</t>
  </si>
  <si>
    <t>-775785963</t>
  </si>
  <si>
    <t>(2*36,55)*0,12*0,03</t>
  </si>
  <si>
    <t>23</t>
  </si>
  <si>
    <t>762331811</t>
  </si>
  <si>
    <t>Demontáž vázaných kcí krovů z hranolů průřezové plochy do 120 cm2</t>
  </si>
  <si>
    <t>-1611679646</t>
  </si>
  <si>
    <t>"80/200"2*6,1</t>
  </si>
  <si>
    <t>"80/200"2*6,15</t>
  </si>
  <si>
    <t>24</t>
  </si>
  <si>
    <t>762331812</t>
  </si>
  <si>
    <t>Demontáž vázaných kcí krovů z hranolů průřezové plochy do 224 cm2</t>
  </si>
  <si>
    <t>767686041</t>
  </si>
  <si>
    <t>"100/140" 3*3,1</t>
  </si>
  <si>
    <t>"120/160" 20*1,5</t>
  </si>
  <si>
    <t xml:space="preserve">"120/160" 2,9 </t>
  </si>
  <si>
    <t>"120/160" 2,4</t>
  </si>
  <si>
    <t>"120/160" 10,2</t>
  </si>
  <si>
    <t>"120/160" 2*7,7</t>
  </si>
  <si>
    <t>"120/160" 9,1</t>
  </si>
  <si>
    <t>"120/160" 11,05</t>
  </si>
  <si>
    <t>"120/160" 3*8,2</t>
  </si>
  <si>
    <t>25</t>
  </si>
  <si>
    <t>762331813</t>
  </si>
  <si>
    <t>Demontáž vázaných kcí krovů z hranolů průřezové plochy do 288 cm2</t>
  </si>
  <si>
    <t>1125403917</t>
  </si>
  <si>
    <t>"150/150" 10</t>
  </si>
  <si>
    <t>"150/150" 7,5</t>
  </si>
  <si>
    <t>"150/150" 2,5</t>
  </si>
  <si>
    <t>"140/180" 5,5</t>
  </si>
  <si>
    <t>26</t>
  </si>
  <si>
    <t>762331815</t>
  </si>
  <si>
    <t>Demontáž vázaných kcí krovů z hranolů průřezové plochy přes 450 cm2</t>
  </si>
  <si>
    <t>1571489810</t>
  </si>
  <si>
    <t>"200/260" 3*1,5</t>
  </si>
  <si>
    <t>"200/260" 3</t>
  </si>
  <si>
    <t>"200/260" 1,8</t>
  </si>
  <si>
    <t>27</t>
  </si>
  <si>
    <t>762332131</t>
  </si>
  <si>
    <t>Montáž vázaných kcí krovů pravidelných z hraněného řeziva průřezové plochy do 120 cm2</t>
  </si>
  <si>
    <t>-974908278</t>
  </si>
  <si>
    <t>"80/200" 2*6,1</t>
  </si>
  <si>
    <t>"80/200" 2*6,15</t>
  </si>
  <si>
    <t>28</t>
  </si>
  <si>
    <t>60512126</t>
  </si>
  <si>
    <t>hranol stavební řezivo průřezu do 120cm2 dl 6-8m</t>
  </si>
  <si>
    <t>-1439434385</t>
  </si>
  <si>
    <t>2*(0,08*0,2*6,1)</t>
  </si>
  <si>
    <t>2*(0,08*0,2*6,15)</t>
  </si>
  <si>
    <t>29</t>
  </si>
  <si>
    <t>762332132</t>
  </si>
  <si>
    <t>Montáž vázaných kcí krovů pravidelných z hraněného řeziva průřezové plochy do 224 cm2</t>
  </si>
  <si>
    <t>639328472</t>
  </si>
  <si>
    <t>"120/160" (20*1,5)+2,9+2,4+10,2+(2*7,7)+9,1+11,05+(3*8,2)</t>
  </si>
  <si>
    <t>30</t>
  </si>
  <si>
    <t>60512132</t>
  </si>
  <si>
    <t>hranol stavební řezivo průřezu do 224cm2 přes dl 8m</t>
  </si>
  <si>
    <t>1459752156</t>
  </si>
  <si>
    <t>"100/140" 3*(0,1*0,14*3,1)</t>
  </si>
  <si>
    <t>"120/160" (20*(0,12*0,16*1,5))+(0,12*0,16*2,9)+(0,12*0,16*2,4)+(0,12*0,16*10,2)</t>
  </si>
  <si>
    <t>"120/160" (2*(0,12*0,16*7,7))+(0,12*0,16*9,1)+(0,12*0,16*11,05)+(3*0,12*0,16*8,2)</t>
  </si>
  <si>
    <t>31</t>
  </si>
  <si>
    <t>762332133</t>
  </si>
  <si>
    <t>Montáž vázaných kcí krovů pravidelných z hraněného řeziva průřezové plochy do 288 cm2</t>
  </si>
  <si>
    <t>-1908852442</t>
  </si>
  <si>
    <t>"150/150" 10+7,5+2,5</t>
  </si>
  <si>
    <t>60512137</t>
  </si>
  <si>
    <t>hranol stavební řezivo průřezu do 288cm2 přes dl 8m</t>
  </si>
  <si>
    <t>-1540671231</t>
  </si>
  <si>
    <t>"150/150" (0,15*0,15*10)+(0,15*0,15*7,5)+(0,15*0,15*2,5)</t>
  </si>
  <si>
    <t>"140/180" 0,14*0,18*5,5</t>
  </si>
  <si>
    <t>33</t>
  </si>
  <si>
    <t>762332135</t>
  </si>
  <si>
    <t>Montáž vázaných kcí krovů pravidelných z hraněného řeziva průřezové plochy přes 450 cm2</t>
  </si>
  <si>
    <t>836067375</t>
  </si>
  <si>
    <t>"200/260" (3*1,5)+3+1,8</t>
  </si>
  <si>
    <t>34</t>
  </si>
  <si>
    <t>60512140</t>
  </si>
  <si>
    <t>hranol stavební řezivo průřezu do 450cm2 do dl 6m</t>
  </si>
  <si>
    <t>-572242145</t>
  </si>
  <si>
    <t>"200/260" (3*(0,2*0,26*1,5))+(0,2*0,26*3)+(0,2*0,26*1,8)</t>
  </si>
  <si>
    <t>35</t>
  </si>
  <si>
    <t>762341811</t>
  </si>
  <si>
    <t>Demontáž bednění střech z prken</t>
  </si>
  <si>
    <t>152577859</t>
  </si>
  <si>
    <t>36</t>
  </si>
  <si>
    <t>762342214</t>
  </si>
  <si>
    <t>Montáž laťování na střechách jednoduchých sklonu do 60° osové vzdálenosti do 360 mm</t>
  </si>
  <si>
    <t>-880104583</t>
  </si>
  <si>
    <t>"Sklon střechy 29°"(32,84*19,45)/COS(29)</t>
  </si>
  <si>
    <t>37</t>
  </si>
  <si>
    <t>60514114</t>
  </si>
  <si>
    <t>řezivo jehličnaté lať impregnovaná dl 4 m</t>
  </si>
  <si>
    <t>1622966915</t>
  </si>
  <si>
    <t>38</t>
  </si>
  <si>
    <t>762381111R</t>
  </si>
  <si>
    <t>Ukotvení pozednice á 2500 mm pásovina 80/5 S235</t>
  </si>
  <si>
    <t>1113759186</t>
  </si>
  <si>
    <t>"k půdní nadezdívce dl. 1470 mm" 30</t>
  </si>
  <si>
    <t>" k ocelobetonovému stropu dl. 1470 mm" 13</t>
  </si>
  <si>
    <t>39</t>
  </si>
  <si>
    <t>762822830R</t>
  </si>
  <si>
    <t xml:space="preserve">Demontáž stropů trámových </t>
  </si>
  <si>
    <t>-1187285238</t>
  </si>
  <si>
    <t>(9,67*6,58)+(4,41*6,53)+(2,5*6,89)+(2,53*20,14)+(4,55*5,52)+(2,17*7,26)+(4,19*7,26)+(8,77*7,05)</t>
  </si>
  <si>
    <t>40</t>
  </si>
  <si>
    <t>998762103</t>
  </si>
  <si>
    <t>Přesun hmot tonážní pro kce tesařské v objektech v do 24 m</t>
  </si>
  <si>
    <t>-182630313</t>
  </si>
  <si>
    <t>763</t>
  </si>
  <si>
    <t>Konstrukce suché výstavby</t>
  </si>
  <si>
    <t>41</t>
  </si>
  <si>
    <t>763131751</t>
  </si>
  <si>
    <t>Montáž parotěsné zábrany zavěšeného do SDK podhledu</t>
  </si>
  <si>
    <t>-1951929967</t>
  </si>
  <si>
    <t>"zavěšený podhled"     30,94+58,06+15,39+29,49+60,98</t>
  </si>
  <si>
    <t>"samonosný podhled" 25,12+50,95+17,23+30,42+15,9+28,8+63,63+61,83</t>
  </si>
  <si>
    <t>42</t>
  </si>
  <si>
    <t>JTA.JFN110SP</t>
  </si>
  <si>
    <t>-1447090607</t>
  </si>
  <si>
    <t>"zavěšený podhled"     194,86</t>
  </si>
  <si>
    <t>"samonosný podhled" 293,880</t>
  </si>
  <si>
    <t>488,74*1,1 'Přepočtené koeficientem množství</t>
  </si>
  <si>
    <t>43</t>
  </si>
  <si>
    <t>763131752</t>
  </si>
  <si>
    <t>Montáž jedné vrstvy tepelné izolace do zavěšeného SDK podhledu</t>
  </si>
  <si>
    <t>1589884412</t>
  </si>
  <si>
    <t>44</t>
  </si>
  <si>
    <t>63140411</t>
  </si>
  <si>
    <t>deska tepelně izolační minerální λ=0,038-0,039 tl 240mm</t>
  </si>
  <si>
    <t>-667173244</t>
  </si>
  <si>
    <t>"zavěšený podhled"     194,860</t>
  </si>
  <si>
    <t>488,74*1,05 'Přepočtené koeficientem množství</t>
  </si>
  <si>
    <t>45</t>
  </si>
  <si>
    <t>763132612R</t>
  </si>
  <si>
    <t>1318631418</t>
  </si>
  <si>
    <t>30,94+58,06+15,39+29,49+60,98</t>
  </si>
  <si>
    <t>46</t>
  </si>
  <si>
    <t>763132612RR</t>
  </si>
  <si>
    <t>1556309856</t>
  </si>
  <si>
    <t>25,12+50,95+17,23+30,42+15,9+28,8+63,63+61,83</t>
  </si>
  <si>
    <t>47</t>
  </si>
  <si>
    <t>763132622</t>
  </si>
  <si>
    <t>Montáž desek tl. 15 mm SDK podhled samostatný požární předěl</t>
  </si>
  <si>
    <t>-1853664440</t>
  </si>
  <si>
    <t>"samonosný podhled" 293,88</t>
  </si>
  <si>
    <t>48</t>
  </si>
  <si>
    <t>RGS.KB620027</t>
  </si>
  <si>
    <t>776864836</t>
  </si>
  <si>
    <t>49</t>
  </si>
  <si>
    <t>763231821</t>
  </si>
  <si>
    <t>Demontáž sádrovláknitého podhledu s nosnou konstrukcí z ocelových profilů opláštění jednoduché</t>
  </si>
  <si>
    <t>-1998055215</t>
  </si>
  <si>
    <t>6,5*4,76</t>
  </si>
  <si>
    <t>6,17*9,41</t>
  </si>
  <si>
    <t>2,17*7,09</t>
  </si>
  <si>
    <t>4,16*7,09</t>
  </si>
  <si>
    <t>7,05*8,65</t>
  </si>
  <si>
    <t>50</t>
  </si>
  <si>
    <t>998763303</t>
  </si>
  <si>
    <t>Přesun hmot tonážní pro sádrokartonové konstrukce v objektech v do 24 m</t>
  </si>
  <si>
    <t>-1706046770</t>
  </si>
  <si>
    <t>764</t>
  </si>
  <si>
    <t>Konstrukce klempířské</t>
  </si>
  <si>
    <t>51</t>
  </si>
  <si>
    <t>764001821</t>
  </si>
  <si>
    <t>Demontáž krytiny ze svitků nebo tabulí do suti</t>
  </si>
  <si>
    <t>1663531798</t>
  </si>
  <si>
    <t>52</t>
  </si>
  <si>
    <t>764001851R</t>
  </si>
  <si>
    <t>Demontáž hřebene s větrací mřížkou nebo hřebenovým plechem do suti</t>
  </si>
  <si>
    <t>-1451385168</t>
  </si>
  <si>
    <t>(2*13,68)+14,1+13,2+4,25+8,66+2,07</t>
  </si>
  <si>
    <t>53</t>
  </si>
  <si>
    <t>764002821</t>
  </si>
  <si>
    <t>Demontáž střešního výlezu do suti</t>
  </si>
  <si>
    <t>-666960577</t>
  </si>
  <si>
    <t>54</t>
  </si>
  <si>
    <t>764004801</t>
  </si>
  <si>
    <t>Demontáž podokapního žlabu do suti</t>
  </si>
  <si>
    <t>-2140174441</t>
  </si>
  <si>
    <t>32,84+19,46+27,51+5,82+12,84</t>
  </si>
  <si>
    <t>55</t>
  </si>
  <si>
    <t>764101141</t>
  </si>
  <si>
    <t>Montáž krytiny střechy rovné z taškových tabulí sklonu do 30°</t>
  </si>
  <si>
    <t>-2071789142</t>
  </si>
  <si>
    <t>56</t>
  </si>
  <si>
    <t>STJ.KPERC</t>
  </si>
  <si>
    <t>52248835</t>
  </si>
  <si>
    <t>57</t>
  </si>
  <si>
    <t>764201136</t>
  </si>
  <si>
    <t>1044538763</t>
  </si>
  <si>
    <t>"nároží"(2*13,68)+13,2+9,04</t>
  </si>
  <si>
    <t>"úžlabí" 4,25</t>
  </si>
  <si>
    <t>"hřeben" 14,1+3,41</t>
  </si>
  <si>
    <t>"atika" 8,65</t>
  </si>
  <si>
    <t>"okapová hrana" 12,84+32,84+19,46+27,51+2,07+5,82</t>
  </si>
  <si>
    <t>58</t>
  </si>
  <si>
    <t>764503104R</t>
  </si>
  <si>
    <t>Montáž žlabu nadokapního (nástřešního ) oblého tvaru včetně háků, čel a hrdel</t>
  </si>
  <si>
    <t>277072884</t>
  </si>
  <si>
    <t>59</t>
  </si>
  <si>
    <t>55344771R</t>
  </si>
  <si>
    <t>žlab nástřešní Pz Ø 150 mm včetně háků, čel, hrdel a kotlíků</t>
  </si>
  <si>
    <t>324724295</t>
  </si>
  <si>
    <t>60</t>
  </si>
  <si>
    <t>764508131</t>
  </si>
  <si>
    <t>Montáž kruhového svodu Ø 100mm</t>
  </si>
  <si>
    <t>-724063441</t>
  </si>
  <si>
    <t>(3*8,63)+4,66+3,86</t>
  </si>
  <si>
    <t>61</t>
  </si>
  <si>
    <t>55344204</t>
  </si>
  <si>
    <t>svod kruhový Pz 100mm</t>
  </si>
  <si>
    <t>1317055414</t>
  </si>
  <si>
    <t>62</t>
  </si>
  <si>
    <t>998764103</t>
  </si>
  <si>
    <t>Přesun hmot tonážní pro konstrukce klempířské v objektech v do 24 m</t>
  </si>
  <si>
    <t>-763488083</t>
  </si>
  <si>
    <t>765</t>
  </si>
  <si>
    <t>Krytina skládaná</t>
  </si>
  <si>
    <t>63</t>
  </si>
  <si>
    <t>765115301R</t>
  </si>
  <si>
    <t xml:space="preserve">Montáž střešního výlezu plochy jednotlivě do 0,25 m2 </t>
  </si>
  <si>
    <t>1658747588</t>
  </si>
  <si>
    <t>64</t>
  </si>
  <si>
    <t>61140606</t>
  </si>
  <si>
    <t>výlez střešní pro sklon střechy 20-65° 460x610mm</t>
  </si>
  <si>
    <t>1931470172</t>
  </si>
  <si>
    <t>65</t>
  </si>
  <si>
    <t>765135201R</t>
  </si>
  <si>
    <t>Montáž ventilační turbíny pr. 356 mm</t>
  </si>
  <si>
    <t>922025645</t>
  </si>
  <si>
    <t>66</t>
  </si>
  <si>
    <t>55381010</t>
  </si>
  <si>
    <t>turbína ventilační Al kompletní hlavice stavitelný krk se základnou přes D 350mm</t>
  </si>
  <si>
    <t>-912144183</t>
  </si>
  <si>
    <t>67</t>
  </si>
  <si>
    <t>765191021</t>
  </si>
  <si>
    <t>Montáž pojistné hydroizolační nebo parotěsné fólie kladené ve sklonu přes 20° s lepenými spoji na krokve</t>
  </si>
  <si>
    <t>-951598373</t>
  </si>
  <si>
    <t>68</t>
  </si>
  <si>
    <t>JTA.JD135P</t>
  </si>
  <si>
    <t>-1084551625</t>
  </si>
  <si>
    <t>730,304*1,1 'Přepočtené koeficientem množství</t>
  </si>
  <si>
    <t>69</t>
  </si>
  <si>
    <t>998765103</t>
  </si>
  <si>
    <t>Přesun hmot tonážní pro krytiny skládané v objektech v do 24 m</t>
  </si>
  <si>
    <t>1313547835</t>
  </si>
  <si>
    <t>767</t>
  </si>
  <si>
    <t>Konstrukce zámečnické</t>
  </si>
  <si>
    <t>767141918R</t>
  </si>
  <si>
    <t>-1932427110</t>
  </si>
  <si>
    <t>(2*18,85)+14,5+7,68+7,58+(5*15,8)+7,09+7,48+14,84+(2*6,23)+(3*3,78)+(2*3,75)+4,7</t>
  </si>
  <si>
    <t>71</t>
  </si>
  <si>
    <t>998767103</t>
  </si>
  <si>
    <t>Přesun hmot tonážní pro zámečnické konstrukce v objektech v do 24 m</t>
  </si>
  <si>
    <t>-162220102</t>
  </si>
  <si>
    <t>775</t>
  </si>
  <si>
    <t>Podlahy skládané</t>
  </si>
  <si>
    <t>72</t>
  </si>
  <si>
    <t>775512469R</t>
  </si>
  <si>
    <t>Montáž revizní lávky z původních záklopových prken tl. 40 mm ve dvou vrstvách s přeložením spar vč. šroubového spoje</t>
  </si>
  <si>
    <t>1665496098</t>
  </si>
  <si>
    <t>(6,12*3,18)+(4,92*4,38)+(5,13*1,2)</t>
  </si>
  <si>
    <t>783</t>
  </si>
  <si>
    <t>Dokončovací práce - nátěry</t>
  </si>
  <si>
    <t>73</t>
  </si>
  <si>
    <t>783213121</t>
  </si>
  <si>
    <t>Napouštěcí dvojnásobný syntetický biocidní nátěr tesařských konstrukcí zabudovaných do konstrukce</t>
  </si>
  <si>
    <t>-1070390418</t>
  </si>
  <si>
    <t>"K1" (2*(0,12*0,16*7,5))</t>
  </si>
  <si>
    <t>"K2" 0,12*0,16*11,05</t>
  </si>
  <si>
    <t>"K3" 0,12*0,16*9,1</t>
  </si>
  <si>
    <t>"K4" 0,12*0,16*7,7</t>
  </si>
  <si>
    <t>"K5" 0,12*0,16*10,2</t>
  </si>
  <si>
    <t>"KÚ" 0,14*0,18*5,5</t>
  </si>
  <si>
    <t>"P1" (2*(0,15*0,15*2,5))</t>
  </si>
  <si>
    <t>"P2" 0,15*0,15*7,5</t>
  </si>
  <si>
    <t>"M1" 0,08*0,2*6,1</t>
  </si>
  <si>
    <t>"V2" 0,2*0,26*3</t>
  </si>
  <si>
    <t>Práce a dodávky M</t>
  </si>
  <si>
    <t>21-M</t>
  </si>
  <si>
    <t>Elektromontáže</t>
  </si>
  <si>
    <t>74</t>
  </si>
  <si>
    <t>210220101</t>
  </si>
  <si>
    <t>Montáž hromosvodného vedení svodových vodičů s podpěrami průměru do 10 mm</t>
  </si>
  <si>
    <t>273606442</t>
  </si>
  <si>
    <t>75</t>
  </si>
  <si>
    <t>35441073</t>
  </si>
  <si>
    <t>drát D 10mm FeZn 0,6kg/m</t>
  </si>
  <si>
    <t>kg</t>
  </si>
  <si>
    <t>128</t>
  </si>
  <si>
    <t>118061709</t>
  </si>
  <si>
    <t>104,3*0,6</t>
  </si>
  <si>
    <t>HZS</t>
  </si>
  <si>
    <t>Hodinové zúčtovací sazby</t>
  </si>
  <si>
    <t>76</t>
  </si>
  <si>
    <t>HZS4131</t>
  </si>
  <si>
    <t>Hodinová zúčtovací sazba jeřáb - svislý přesun materiálu</t>
  </si>
  <si>
    <t>hod</t>
  </si>
  <si>
    <t>512</t>
  </si>
  <si>
    <t>-1342111666</t>
  </si>
  <si>
    <t>77</t>
  </si>
  <si>
    <t>HZS4132R</t>
  </si>
  <si>
    <t>Hodinová zúčtovací sazba plošina</t>
  </si>
  <si>
    <t>1220929091</t>
  </si>
  <si>
    <t>VRN</t>
  </si>
  <si>
    <t>Vedlejší rozpočtové náklady</t>
  </si>
  <si>
    <t>VRN1</t>
  </si>
  <si>
    <t>Průzkumné, geodetické a projektové práce</t>
  </si>
  <si>
    <t>78</t>
  </si>
  <si>
    <t>011002000</t>
  </si>
  <si>
    <t>1024</t>
  </si>
  <si>
    <t>-1699438804</t>
  </si>
  <si>
    <t>79</t>
  </si>
  <si>
    <t>013254000</t>
  </si>
  <si>
    <t>Dokumentace skutečného provedení stavby</t>
  </si>
  <si>
    <t>358673853</t>
  </si>
  <si>
    <t>VRN3</t>
  </si>
  <si>
    <t>Zařízení staveniště</t>
  </si>
  <si>
    <t>80</t>
  </si>
  <si>
    <t>032103000R</t>
  </si>
  <si>
    <t>1507658216</t>
  </si>
  <si>
    <t>VRN4</t>
  </si>
  <si>
    <t>Inženýrská činnost</t>
  </si>
  <si>
    <t>044003000R</t>
  </si>
  <si>
    <t>24395550</t>
  </si>
  <si>
    <t>411354311R</t>
  </si>
  <si>
    <t>3*((0,85*0,5)*1)+(0,55*0,55*1)</t>
  </si>
  <si>
    <t>Demontáž drátu nebo lana svodového vedení D přes 8 mm šikmá střecha, včetně vodorovného přesunu a likvidace</t>
  </si>
  <si>
    <t>762223110R</t>
  </si>
  <si>
    <t>Montáž dvojtého zábradlí revizní lávky z hoblovaných prken výšky 0,9 m vč. spojovacího materiálu</t>
  </si>
  <si>
    <t>60516100</t>
  </si>
  <si>
    <t>řezivo smrkové sušené tl 30mm</t>
  </si>
  <si>
    <r>
      <t xml:space="preserve">Montáž + dodávka </t>
    </r>
    <r>
      <rPr>
        <b/>
        <sz val="9"/>
        <rFont val="Arial CE"/>
        <family val="0"/>
      </rPr>
      <t>samonosné</t>
    </r>
    <r>
      <rPr>
        <sz val="9"/>
        <rFont val="Arial CE"/>
        <family val="0"/>
      </rPr>
      <t xml:space="preserve"> dvouvrstvé nosné konstrukce z profilů CD, UD SDK podhled samostatný požární předěl</t>
    </r>
  </si>
  <si>
    <r>
      <t xml:space="preserve">Montáž + dodávka </t>
    </r>
    <r>
      <rPr>
        <b/>
        <sz val="9"/>
        <rFont val="Arial CE"/>
        <family val="0"/>
      </rPr>
      <t>zavěšené</t>
    </r>
    <r>
      <rPr>
        <sz val="9"/>
        <rFont val="Arial CE"/>
        <family val="0"/>
      </rPr>
      <t xml:space="preserve"> dvouvrstvé nosné konstrukce z profilů CD, UD SDK podhled samostatný požární předěl</t>
    </r>
  </si>
  <si>
    <t>Montáž + dodávka oplechování větraného nároží s větrací mřížkou, úžlabí, hřeben, atika a okap. hrany</t>
  </si>
  <si>
    <t>MT+D Stažení objektu táhly - závitová tyč pr. 20 mm vč. spojovacího materiálu</t>
  </si>
  <si>
    <t>den</t>
  </si>
  <si>
    <t>Průzkumné práce - podrobné posouzení (statika a mykologie)</t>
  </si>
  <si>
    <t>997013501R</t>
  </si>
  <si>
    <t>Odvoz suti a vybouraných hmot na skládku nebo meziskládku do 1 km se složením vč. likvidace</t>
  </si>
  <si>
    <t>Oprava trhlin zdiva stehováním z beton. výztuže Ø 6mm (B550B) a dvousložkovou injektážní cem. malty + oprava omítky v místě sanace trhlin</t>
  </si>
  <si>
    <t>folie nehořlavá parotěsná 110 g/m2</t>
  </si>
  <si>
    <t>Střešní krytina ocelová profilovaná - imitace tašek</t>
  </si>
  <si>
    <t>SDK protipožární deska RF (DF) (GKF) 15 1250 x 2000</t>
  </si>
  <si>
    <t>pojistná hydroizolační fólie (75m2/bal.)</t>
  </si>
  <si>
    <t>Zařízení staveniště, zajištění BOZP</t>
  </si>
  <si>
    <t>Zábor plochy - plocha určená pro zábor má soukromého vlastníka. Částka za pronájem plochy činila v 1. etapě 121 000 Kč (vlastník pozemku není plátce DPH - uvedená cena je cenou konečnou). Jedná se o komerční pronájem, jehož výši určuje vlastník pozemku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</si>
</sst>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7" borderId="8" applyNumberFormat="0" applyAlignment="0" applyProtection="0"/>
    <xf numFmtId="0" fontId="44" fillId="19" borderId="8" applyNumberFormat="0" applyAlignment="0" applyProtection="0"/>
    <xf numFmtId="0" fontId="43" fillId="19" borderId="9" applyNumberFormat="0" applyAlignment="0" applyProtection="0"/>
    <xf numFmtId="0" fontId="4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5" fillId="19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19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27" xfId="0" applyNumberFormat="1" applyFont="1" applyBorder="1" applyAlignment="1">
      <alignment vertical="center"/>
    </xf>
    <xf numFmtId="4" fontId="26" fillId="0" borderId="28" xfId="0" applyNumberFormat="1" applyFont="1" applyBorder="1" applyAlignment="1">
      <alignment vertical="center"/>
    </xf>
    <xf numFmtId="166" fontId="26" fillId="0" borderId="28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19" borderId="3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28" fillId="0" borderId="19" xfId="0" applyNumberFormat="1" applyFont="1" applyBorder="1" applyAlignment="1">
      <alignment/>
    </xf>
    <xf numFmtId="166" fontId="28" fillId="0" borderId="20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" fontId="31" fillId="0" borderId="31" xfId="0" applyNumberFormat="1" applyFont="1" applyBorder="1" applyAlignment="1" applyProtection="1">
      <alignment vertical="center"/>
      <protection locked="0"/>
    </xf>
    <xf numFmtId="0" fontId="32" fillId="0" borderId="31" xfId="0" applyFont="1" applyBorder="1" applyAlignment="1" applyProtection="1">
      <alignment vertical="center"/>
      <protection locked="0"/>
    </xf>
    <xf numFmtId="0" fontId="32" fillId="0" borderId="12" xfId="0" applyFont="1" applyBorder="1" applyAlignment="1">
      <alignment vertical="center"/>
    </xf>
    <xf numFmtId="0" fontId="31" fillId="0" borderId="26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166" fontId="21" fillId="0" borderId="28" xfId="0" applyNumberFormat="1" applyFont="1" applyBorder="1" applyAlignment="1">
      <alignment vertical="center"/>
    </xf>
    <xf numFmtId="166" fontId="21" fillId="0" borderId="29" xfId="0" applyNumberFormat="1" applyFont="1" applyBorder="1" applyAlignment="1">
      <alignment vertical="center"/>
    </xf>
    <xf numFmtId="0" fontId="20" fillId="19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19" borderId="0" xfId="0" applyFont="1" applyFill="1" applyAlignment="1" applyProtection="1">
      <alignment vertical="center"/>
      <protection/>
    </xf>
    <xf numFmtId="0" fontId="5" fillId="19" borderId="15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right" vertical="center"/>
      <protection/>
    </xf>
    <xf numFmtId="0" fontId="5" fillId="19" borderId="16" xfId="0" applyFont="1" applyFill="1" applyBorder="1" applyAlignment="1" applyProtection="1">
      <alignment horizontal="center" vertical="center"/>
      <protection/>
    </xf>
    <xf numFmtId="4" fontId="5" fillId="19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0" fillId="19" borderId="0" xfId="0" applyFont="1" applyFill="1" applyAlignment="1" applyProtection="1">
      <alignment horizontal="left" vertical="center"/>
      <protection/>
    </xf>
    <xf numFmtId="0" fontId="20" fillId="19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19" borderId="22" xfId="0" applyFont="1" applyFill="1" applyBorder="1" applyAlignment="1" applyProtection="1">
      <alignment horizontal="center" vertical="center" wrapText="1"/>
      <protection/>
    </xf>
    <xf numFmtId="0" fontId="20" fillId="19" borderId="23" xfId="0" applyFont="1" applyFill="1" applyBorder="1" applyAlignment="1" applyProtection="1">
      <alignment horizontal="center" vertical="center" wrapText="1"/>
      <protection/>
    </xf>
    <xf numFmtId="0" fontId="20" fillId="19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7" fontId="20" fillId="0" borderId="31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49" fontId="31" fillId="0" borderId="31" xfId="0" applyNumberFormat="1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center" vertical="center" wrapText="1"/>
      <protection/>
    </xf>
    <xf numFmtId="167" fontId="31" fillId="0" borderId="31" xfId="0" applyNumberFormat="1" applyFont="1" applyBorder="1" applyAlignment="1" applyProtection="1">
      <alignment vertical="center"/>
      <protection/>
    </xf>
    <xf numFmtId="4" fontId="31" fillId="0" borderId="31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5" fillId="19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19" borderId="16" xfId="0" applyFont="1" applyFill="1" applyBorder="1" applyAlignment="1">
      <alignment vertical="center"/>
    </xf>
    <xf numFmtId="4" fontId="5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19" borderId="0" xfId="0" applyFont="1" applyFill="1" applyAlignment="1">
      <alignment horizontal="center" vertical="center"/>
    </xf>
    <xf numFmtId="0" fontId="20" fillId="19" borderId="15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left" vertical="center"/>
    </xf>
    <xf numFmtId="0" fontId="20" fillId="19" borderId="16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right" vertical="center"/>
    </xf>
    <xf numFmtId="0" fontId="20" fillId="19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74">
      <selection activeCell="AN95" sqref="AN95:AP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75" customHeight="1">
      <c r="AR2" s="238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220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R5" s="18"/>
      <c r="BS5" s="15" t="s">
        <v>6</v>
      </c>
    </row>
    <row r="6" spans="2:71" ht="36.75" customHeight="1">
      <c r="B6" s="18"/>
      <c r="D6" s="23" t="s">
        <v>14</v>
      </c>
      <c r="K6" s="222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ht="14.25" customHeight="1">
      <c r="B9" s="18"/>
      <c r="AR9" s="18"/>
      <c r="BS9" s="15" t="s">
        <v>6</v>
      </c>
    </row>
    <row r="10" spans="2:71" ht="12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ht="18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ht="6.75" customHeight="1">
      <c r="B12" s="18"/>
      <c r="AR12" s="18"/>
      <c r="BS12" s="15" t="s">
        <v>6</v>
      </c>
    </row>
    <row r="13" spans="2:71" ht="12" customHeight="1">
      <c r="B13" s="18"/>
      <c r="D13" s="24" t="s">
        <v>26</v>
      </c>
      <c r="AK13" s="24" t="s">
        <v>23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27</v>
      </c>
      <c r="AK14" s="24" t="s">
        <v>25</v>
      </c>
      <c r="AN14" s="22" t="s">
        <v>1</v>
      </c>
      <c r="AR14" s="18"/>
      <c r="BS14" s="15" t="s">
        <v>6</v>
      </c>
    </row>
    <row r="15" spans="2:71" ht="6.75" customHeight="1">
      <c r="B15" s="18"/>
      <c r="AR15" s="18"/>
      <c r="BS15" s="15" t="s">
        <v>3</v>
      </c>
    </row>
    <row r="16" spans="2:71" ht="12" customHeight="1">
      <c r="B16" s="18"/>
      <c r="D16" s="24" t="s">
        <v>28</v>
      </c>
      <c r="AK16" s="24" t="s">
        <v>23</v>
      </c>
      <c r="AN16" s="22" t="s">
        <v>1</v>
      </c>
      <c r="AR16" s="18"/>
      <c r="BS16" s="15" t="s">
        <v>3</v>
      </c>
    </row>
    <row r="17" spans="2:71" ht="18" customHeight="1">
      <c r="B17" s="18"/>
      <c r="E17" s="22" t="s">
        <v>29</v>
      </c>
      <c r="AK17" s="24" t="s">
        <v>25</v>
      </c>
      <c r="AN17" s="22" t="s">
        <v>1</v>
      </c>
      <c r="AR17" s="18"/>
      <c r="BS17" s="15" t="s">
        <v>3</v>
      </c>
    </row>
    <row r="18" spans="2:71" ht="6.75" customHeight="1">
      <c r="B18" s="18"/>
      <c r="AR18" s="18"/>
      <c r="BS18" s="15" t="s">
        <v>6</v>
      </c>
    </row>
    <row r="19" spans="2:71" ht="12" customHeight="1">
      <c r="B19" s="18"/>
      <c r="D19" s="24" t="s">
        <v>30</v>
      </c>
      <c r="AK19" s="24" t="s">
        <v>23</v>
      </c>
      <c r="AN19" s="22" t="s">
        <v>1</v>
      </c>
      <c r="AR19" s="18"/>
      <c r="BS19" s="15" t="s">
        <v>6</v>
      </c>
    </row>
    <row r="20" spans="2:71" ht="18" customHeight="1">
      <c r="B20" s="18"/>
      <c r="E20" s="22" t="s">
        <v>31</v>
      </c>
      <c r="AK20" s="24" t="s">
        <v>25</v>
      </c>
      <c r="AN20" s="22" t="s">
        <v>1</v>
      </c>
      <c r="AR20" s="18"/>
      <c r="BS20" s="15" t="s">
        <v>3</v>
      </c>
    </row>
    <row r="21" spans="2:44" ht="6.75" customHeight="1">
      <c r="B21" s="18"/>
      <c r="AR21" s="18"/>
    </row>
    <row r="22" spans="2:44" ht="12" customHeight="1">
      <c r="B22" s="18"/>
      <c r="D22" s="24" t="s">
        <v>32</v>
      </c>
      <c r="AR22" s="18"/>
    </row>
    <row r="23" spans="2:44" ht="16.5" customHeight="1">
      <c r="B23" s="18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8"/>
    </row>
    <row r="24" spans="2:44" ht="6.75" customHeight="1">
      <c r="B24" s="18"/>
      <c r="AR24" s="18"/>
    </row>
    <row r="25" spans="2:44" ht="6.7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1" customFormat="1" ht="25.5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4">
        <f>ROUND(AG94,2)</f>
        <v>0</v>
      </c>
      <c r="AL26" s="225"/>
      <c r="AM26" s="225"/>
      <c r="AN26" s="225"/>
      <c r="AO26" s="225"/>
      <c r="AP26" s="26"/>
      <c r="AQ26" s="26"/>
      <c r="AR26" s="27"/>
      <c r="BE26" s="26"/>
    </row>
    <row r="27" spans="1:57" s="1" customFormat="1" ht="6.7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1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6" t="s">
        <v>34</v>
      </c>
      <c r="M28" s="226"/>
      <c r="N28" s="226"/>
      <c r="O28" s="226"/>
      <c r="P28" s="226"/>
      <c r="Q28" s="26"/>
      <c r="R28" s="26"/>
      <c r="S28" s="26"/>
      <c r="T28" s="26"/>
      <c r="U28" s="26"/>
      <c r="V28" s="26"/>
      <c r="W28" s="226" t="s">
        <v>35</v>
      </c>
      <c r="X28" s="226"/>
      <c r="Y28" s="226"/>
      <c r="Z28" s="226"/>
      <c r="AA28" s="226"/>
      <c r="AB28" s="226"/>
      <c r="AC28" s="226"/>
      <c r="AD28" s="226"/>
      <c r="AE28" s="226"/>
      <c r="AF28" s="26"/>
      <c r="AG28" s="26"/>
      <c r="AH28" s="26"/>
      <c r="AI28" s="26"/>
      <c r="AJ28" s="26"/>
      <c r="AK28" s="226" t="s">
        <v>36</v>
      </c>
      <c r="AL28" s="226"/>
      <c r="AM28" s="226"/>
      <c r="AN28" s="226"/>
      <c r="AO28" s="226"/>
      <c r="AP28" s="26"/>
      <c r="AQ28" s="26"/>
      <c r="AR28" s="27"/>
      <c r="BE28" s="26"/>
    </row>
    <row r="29" spans="2:44" s="2" customFormat="1" ht="14.25" customHeight="1">
      <c r="B29" s="30"/>
      <c r="D29" s="24" t="s">
        <v>37</v>
      </c>
      <c r="F29" s="24" t="s">
        <v>38</v>
      </c>
      <c r="L29" s="229">
        <v>0.21</v>
      </c>
      <c r="M29" s="228"/>
      <c r="N29" s="228"/>
      <c r="O29" s="228"/>
      <c r="P29" s="22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K29" s="227">
        <f>ROUND(AV94,2)</f>
        <v>0</v>
      </c>
      <c r="AL29" s="228"/>
      <c r="AM29" s="228"/>
      <c r="AN29" s="228"/>
      <c r="AO29" s="228"/>
      <c r="AR29" s="30"/>
    </row>
    <row r="30" spans="2:44" s="2" customFormat="1" ht="14.25" customHeight="1">
      <c r="B30" s="30"/>
      <c r="F30" s="24" t="s">
        <v>39</v>
      </c>
      <c r="L30" s="229">
        <v>0.15</v>
      </c>
      <c r="M30" s="228"/>
      <c r="N30" s="228"/>
      <c r="O30" s="228"/>
      <c r="P30" s="22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K30" s="227">
        <f>ROUND(AW94,2)</f>
        <v>0</v>
      </c>
      <c r="AL30" s="228"/>
      <c r="AM30" s="228"/>
      <c r="AN30" s="228"/>
      <c r="AO30" s="228"/>
      <c r="AR30" s="30"/>
    </row>
    <row r="31" spans="2:44" s="2" customFormat="1" ht="14.25" customHeight="1" hidden="1">
      <c r="B31" s="30"/>
      <c r="F31" s="24" t="s">
        <v>40</v>
      </c>
      <c r="L31" s="229">
        <v>0.21</v>
      </c>
      <c r="M31" s="228"/>
      <c r="N31" s="228"/>
      <c r="O31" s="228"/>
      <c r="P31" s="22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0"/>
    </row>
    <row r="32" spans="2:44" s="2" customFormat="1" ht="14.25" customHeight="1" hidden="1">
      <c r="B32" s="30"/>
      <c r="F32" s="24" t="s">
        <v>41</v>
      </c>
      <c r="L32" s="229">
        <v>0.15</v>
      </c>
      <c r="M32" s="228"/>
      <c r="N32" s="228"/>
      <c r="O32" s="228"/>
      <c r="P32" s="22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0"/>
    </row>
    <row r="33" spans="2:44" s="2" customFormat="1" ht="14.25" customHeight="1" hidden="1">
      <c r="B33" s="30"/>
      <c r="F33" s="24" t="s">
        <v>42</v>
      </c>
      <c r="L33" s="229">
        <v>0</v>
      </c>
      <c r="M33" s="228"/>
      <c r="N33" s="228"/>
      <c r="O33" s="228"/>
      <c r="P33" s="22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K33" s="227">
        <v>0</v>
      </c>
      <c r="AL33" s="228"/>
      <c r="AM33" s="228"/>
      <c r="AN33" s="228"/>
      <c r="AO33" s="228"/>
      <c r="AR33" s="30"/>
    </row>
    <row r="34" spans="1:57" s="1" customFormat="1" ht="6.7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1" customFormat="1" ht="25.5" customHeight="1">
      <c r="A35" s="26"/>
      <c r="B35" s="27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219" t="s">
        <v>45</v>
      </c>
      <c r="Y35" s="232"/>
      <c r="Z35" s="232"/>
      <c r="AA35" s="232"/>
      <c r="AB35" s="232"/>
      <c r="AC35" s="33"/>
      <c r="AD35" s="33"/>
      <c r="AE35" s="33"/>
      <c r="AF35" s="33"/>
      <c r="AG35" s="33"/>
      <c r="AH35" s="33"/>
      <c r="AI35" s="33"/>
      <c r="AJ35" s="33"/>
      <c r="AK35" s="233">
        <f>SUM(AK26:AK33)</f>
        <v>0</v>
      </c>
      <c r="AL35" s="232"/>
      <c r="AM35" s="232"/>
      <c r="AN35" s="232"/>
      <c r="AO35" s="234"/>
      <c r="AP35" s="31"/>
      <c r="AQ35" s="31"/>
      <c r="AR35" s="27"/>
      <c r="BE35" s="26"/>
    </row>
    <row r="36" spans="1:57" s="1" customFormat="1" ht="6.7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1" customFormat="1" ht="14.2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5"/>
      <c r="D49" s="36" t="s">
        <v>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47</v>
      </c>
      <c r="AI49" s="37"/>
      <c r="AJ49" s="37"/>
      <c r="AK49" s="37"/>
      <c r="AL49" s="37"/>
      <c r="AM49" s="37"/>
      <c r="AN49" s="37"/>
      <c r="AO49" s="37"/>
      <c r="AR49" s="35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1" customFormat="1" ht="12.75">
      <c r="A60" s="26"/>
      <c r="B60" s="27"/>
      <c r="C60" s="26"/>
      <c r="D60" s="38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48</v>
      </c>
      <c r="AI60" s="29"/>
      <c r="AJ60" s="29"/>
      <c r="AK60" s="29"/>
      <c r="AL60" s="29"/>
      <c r="AM60" s="38" t="s">
        <v>49</v>
      </c>
      <c r="AN60" s="29"/>
      <c r="AO60" s="29"/>
      <c r="AP60" s="26"/>
      <c r="AQ60" s="26"/>
      <c r="AR60" s="27"/>
      <c r="BE60" s="26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1" customFormat="1" ht="12.75">
      <c r="A64" s="26"/>
      <c r="B64" s="27"/>
      <c r="C64" s="26"/>
      <c r="D64" s="36" t="s">
        <v>50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51</v>
      </c>
      <c r="AI64" s="39"/>
      <c r="AJ64" s="39"/>
      <c r="AK64" s="39"/>
      <c r="AL64" s="39"/>
      <c r="AM64" s="39"/>
      <c r="AN64" s="39"/>
      <c r="AO64" s="39"/>
      <c r="AP64" s="26"/>
      <c r="AQ64" s="26"/>
      <c r="AR64" s="27"/>
      <c r="BE64" s="26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1" customFormat="1" ht="12.75">
      <c r="A75" s="26"/>
      <c r="B75" s="27"/>
      <c r="C75" s="26"/>
      <c r="D75" s="38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48</v>
      </c>
      <c r="AI75" s="29"/>
      <c r="AJ75" s="29"/>
      <c r="AK75" s="29"/>
      <c r="AL75" s="29"/>
      <c r="AM75" s="38" t="s">
        <v>49</v>
      </c>
      <c r="AN75" s="29"/>
      <c r="AO75" s="29"/>
      <c r="AP75" s="26"/>
      <c r="AQ75" s="26"/>
      <c r="AR75" s="27"/>
      <c r="BE75" s="26"/>
    </row>
    <row r="76" spans="1:57" s="1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1" customFormat="1" ht="6.7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6"/>
    </row>
    <row r="81" spans="1:57" s="1" customFormat="1" ht="6.75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6"/>
    </row>
    <row r="82" spans="1:57" s="1" customFormat="1" ht="24.75" customHeight="1">
      <c r="A82" s="26"/>
      <c r="B82" s="27"/>
      <c r="C82" s="19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1" customFormat="1" ht="6.7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3" customFormat="1" ht="12" customHeight="1">
      <c r="B84" s="44"/>
      <c r="C84" s="24" t="s">
        <v>12</v>
      </c>
      <c r="L84" s="3" t="str">
        <f>K5</f>
        <v>1</v>
      </c>
      <c r="AR84" s="44"/>
    </row>
    <row r="85" spans="2:44" s="4" customFormat="1" ht="36.75" customHeight="1">
      <c r="B85" s="45"/>
      <c r="C85" s="46" t="s">
        <v>14</v>
      </c>
      <c r="L85" s="244" t="str">
        <f>K6</f>
        <v>Oprava krovu a výměna krytiny - Horšovský Týn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R85" s="45"/>
    </row>
    <row r="86" spans="1:57" s="1" customFormat="1" ht="6.7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1" customFormat="1" ht="12" customHeight="1">
      <c r="A87" s="26"/>
      <c r="B87" s="27"/>
      <c r="C87" s="24" t="s">
        <v>18</v>
      </c>
      <c r="D87" s="26"/>
      <c r="E87" s="26"/>
      <c r="F87" s="26"/>
      <c r="G87" s="26"/>
      <c r="H87" s="26"/>
      <c r="I87" s="26"/>
      <c r="J87" s="26"/>
      <c r="K87" s="26"/>
      <c r="L87" s="47" t="str">
        <f>IF(K8="","",K8)</f>
        <v>Horšovský Týn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4" t="s">
        <v>20</v>
      </c>
      <c r="AJ87" s="26"/>
      <c r="AK87" s="26"/>
      <c r="AL87" s="26"/>
      <c r="AM87" s="246" t="str">
        <f>IF(AN8="","",AN8)</f>
        <v>5. 1. 2023</v>
      </c>
      <c r="AN87" s="246"/>
      <c r="AO87" s="26"/>
      <c r="AP87" s="26"/>
      <c r="AQ87" s="26"/>
      <c r="AR87" s="27"/>
      <c r="BE87" s="26"/>
    </row>
    <row r="88" spans="1:57" s="1" customFormat="1" ht="6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1" customFormat="1" ht="15" customHeight="1">
      <c r="A89" s="26"/>
      <c r="B89" s="27"/>
      <c r="C89" s="24" t="s">
        <v>22</v>
      </c>
      <c r="D89" s="26"/>
      <c r="E89" s="26"/>
      <c r="F89" s="26"/>
      <c r="G89" s="26"/>
      <c r="H89" s="26"/>
      <c r="I89" s="26"/>
      <c r="J89" s="26"/>
      <c r="K89" s="26"/>
      <c r="L89" s="3" t="str">
        <f>IF(E11="","",E11)</f>
        <v>SOŠ a SOU Horšovský Týn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4" t="s">
        <v>28</v>
      </c>
      <c r="AJ89" s="26"/>
      <c r="AK89" s="26"/>
      <c r="AL89" s="26"/>
      <c r="AM89" s="247" t="str">
        <f>IF(E17="","",E17)</f>
        <v>Ing. Petr Kesl</v>
      </c>
      <c r="AN89" s="248"/>
      <c r="AO89" s="248"/>
      <c r="AP89" s="248"/>
      <c r="AQ89" s="26"/>
      <c r="AR89" s="27"/>
      <c r="AS89" s="249" t="s">
        <v>53</v>
      </c>
      <c r="AT89" s="250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26"/>
    </row>
    <row r="90" spans="1:57" s="1" customFormat="1" ht="15" customHeight="1">
      <c r="A90" s="26"/>
      <c r="B90" s="27"/>
      <c r="C90" s="24" t="s">
        <v>26</v>
      </c>
      <c r="D90" s="26"/>
      <c r="E90" s="26"/>
      <c r="F90" s="26"/>
      <c r="G90" s="26"/>
      <c r="H90" s="26"/>
      <c r="I90" s="26"/>
      <c r="J90" s="26"/>
      <c r="K90" s="26"/>
      <c r="L90" s="3" t="str">
        <f>IF(E14="","",E14)</f>
        <v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4" t="s">
        <v>30</v>
      </c>
      <c r="AJ90" s="26"/>
      <c r="AK90" s="26"/>
      <c r="AL90" s="26"/>
      <c r="AM90" s="247" t="str">
        <f>IF(E20="","",E20)</f>
        <v>Bc. Michal Boháč</v>
      </c>
      <c r="AN90" s="248"/>
      <c r="AO90" s="248"/>
      <c r="AP90" s="248"/>
      <c r="AQ90" s="26"/>
      <c r="AR90" s="27"/>
      <c r="AS90" s="251"/>
      <c r="AT90" s="252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26"/>
    </row>
    <row r="91" spans="1:57" s="1" customFormat="1" ht="10.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51"/>
      <c r="AT91" s="252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26"/>
    </row>
    <row r="92" spans="1:57" s="1" customFormat="1" ht="29.25" customHeight="1">
      <c r="A92" s="26"/>
      <c r="B92" s="27"/>
      <c r="C92" s="239" t="s">
        <v>54</v>
      </c>
      <c r="D92" s="240"/>
      <c r="E92" s="240"/>
      <c r="F92" s="240"/>
      <c r="G92" s="240"/>
      <c r="H92" s="33"/>
      <c r="I92" s="241" t="s">
        <v>55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56</v>
      </c>
      <c r="AH92" s="240"/>
      <c r="AI92" s="240"/>
      <c r="AJ92" s="240"/>
      <c r="AK92" s="240"/>
      <c r="AL92" s="240"/>
      <c r="AM92" s="240"/>
      <c r="AN92" s="241" t="s">
        <v>57</v>
      </c>
      <c r="AO92" s="240"/>
      <c r="AP92" s="243"/>
      <c r="AQ92" s="52" t="s">
        <v>58</v>
      </c>
      <c r="AR92" s="27"/>
      <c r="AS92" s="53" t="s">
        <v>59</v>
      </c>
      <c r="AT92" s="54" t="s">
        <v>60</v>
      </c>
      <c r="AU92" s="54" t="s">
        <v>61</v>
      </c>
      <c r="AV92" s="54" t="s">
        <v>62</v>
      </c>
      <c r="AW92" s="54" t="s">
        <v>63</v>
      </c>
      <c r="AX92" s="54" t="s">
        <v>64</v>
      </c>
      <c r="AY92" s="54" t="s">
        <v>65</v>
      </c>
      <c r="AZ92" s="54" t="s">
        <v>66</v>
      </c>
      <c r="BA92" s="54" t="s">
        <v>67</v>
      </c>
      <c r="BB92" s="54" t="s">
        <v>68</v>
      </c>
      <c r="BC92" s="54" t="s">
        <v>69</v>
      </c>
      <c r="BD92" s="55" t="s">
        <v>70</v>
      </c>
      <c r="BE92" s="26"/>
    </row>
    <row r="93" spans="1:57" s="1" customFormat="1" ht="10.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6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8"/>
      <c r="BE93" s="26"/>
    </row>
    <row r="94" spans="2:90" s="5" customFormat="1" ht="32.25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62" t="s">
        <v>1</v>
      </c>
      <c r="AR94" s="59"/>
      <c r="AS94" s="63">
        <f>ROUND(AS95,2)</f>
        <v>0</v>
      </c>
      <c r="AT94" s="64">
        <f>ROUND(SUM(AV94:AW94),2)</f>
        <v>0</v>
      </c>
      <c r="AU94" s="65">
        <f>ROUND(AU95,5)</f>
        <v>2211.50383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72</v>
      </c>
      <c r="BT94" s="67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0" s="6" customFormat="1" ht="24.75" customHeight="1">
      <c r="A95" s="68" t="s">
        <v>76</v>
      </c>
      <c r="B95" s="69"/>
      <c r="C95" s="70"/>
      <c r="D95" s="235" t="s">
        <v>13</v>
      </c>
      <c r="E95" s="235"/>
      <c r="F95" s="235"/>
      <c r="G95" s="235"/>
      <c r="H95" s="235"/>
      <c r="I95" s="71"/>
      <c r="J95" s="235" t="s">
        <v>15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0">
        <f>'1 - Oprava krovu a výměna...'!J28</f>
        <v>0</v>
      </c>
      <c r="AH95" s="231"/>
      <c r="AI95" s="231"/>
      <c r="AJ95" s="231"/>
      <c r="AK95" s="231"/>
      <c r="AL95" s="231"/>
      <c r="AM95" s="231"/>
      <c r="AN95" s="230">
        <f>SUM(AG95,AT95)</f>
        <v>0</v>
      </c>
      <c r="AO95" s="231"/>
      <c r="AP95" s="231"/>
      <c r="AQ95" s="72" t="s">
        <v>77</v>
      </c>
      <c r="AR95" s="69"/>
      <c r="AS95" s="73">
        <v>0</v>
      </c>
      <c r="AT95" s="74">
        <f>ROUND(SUM(AV95:AW95),2)</f>
        <v>0</v>
      </c>
      <c r="AU95" s="75">
        <f>'1 - Oprava krovu a výměna...'!P134</f>
        <v>2211.503834</v>
      </c>
      <c r="AV95" s="74">
        <f>'1 - Oprava krovu a výměna...'!J31</f>
        <v>0</v>
      </c>
      <c r="AW95" s="74">
        <f>'1 - Oprava krovu a výměna...'!J32</f>
        <v>0</v>
      </c>
      <c r="AX95" s="74">
        <f>'1 - Oprava krovu a výměna...'!J33</f>
        <v>0</v>
      </c>
      <c r="AY95" s="74">
        <f>'1 - Oprava krovu a výměna...'!J34</f>
        <v>0</v>
      </c>
      <c r="AZ95" s="74">
        <f>'1 - Oprava krovu a výměna...'!F31</f>
        <v>0</v>
      </c>
      <c r="BA95" s="74">
        <f>'1 - Oprava krovu a výměna...'!F32</f>
        <v>0</v>
      </c>
      <c r="BB95" s="74">
        <f>'1 - Oprava krovu a výměna...'!F33</f>
        <v>0</v>
      </c>
      <c r="BC95" s="74">
        <f>'1 - Oprava krovu a výměna...'!F34</f>
        <v>0</v>
      </c>
      <c r="BD95" s="76">
        <f>'1 - Oprava krovu a výměna...'!F35</f>
        <v>0</v>
      </c>
      <c r="BT95" s="77" t="s">
        <v>13</v>
      </c>
      <c r="BU95" s="77" t="s">
        <v>78</v>
      </c>
      <c r="BV95" s="77" t="s">
        <v>74</v>
      </c>
      <c r="BW95" s="77" t="s">
        <v>4</v>
      </c>
      <c r="BX95" s="77" t="s">
        <v>75</v>
      </c>
      <c r="CL95" s="77" t="s">
        <v>1</v>
      </c>
    </row>
    <row r="96" spans="1:57" s="1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1" customFormat="1" ht="6.75" customHeight="1">
      <c r="A97" s="26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sheetProtection password="CA68" sheet="1"/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D95:H95"/>
    <mergeCell ref="J95:AF95"/>
    <mergeCell ref="AG94:AM94"/>
    <mergeCell ref="AN94:AP94"/>
    <mergeCell ref="W32:AE32"/>
    <mergeCell ref="AK32:AO32"/>
    <mergeCell ref="L32:P32"/>
    <mergeCell ref="AN95:AP95"/>
    <mergeCell ref="AG95:AM95"/>
    <mergeCell ref="W33:AE33"/>
    <mergeCell ref="AK33:AO33"/>
    <mergeCell ref="L33:P33"/>
    <mergeCell ref="X35:AB35"/>
    <mergeCell ref="AK35:AO35"/>
    <mergeCell ref="W30:AE30"/>
    <mergeCell ref="AK30:AO30"/>
    <mergeCell ref="L30:P30"/>
    <mergeCell ref="AK31:AO31"/>
    <mergeCell ref="L31:P31"/>
    <mergeCell ref="W31:AE31"/>
    <mergeCell ref="L28:P28"/>
    <mergeCell ref="W28:AE28"/>
    <mergeCell ref="AK28:AO28"/>
    <mergeCell ref="W29:AE29"/>
    <mergeCell ref="AK29:AO29"/>
    <mergeCell ref="L29:P29"/>
    <mergeCell ref="K5:AJ5"/>
    <mergeCell ref="K6:AJ6"/>
    <mergeCell ref="E23:AN23"/>
    <mergeCell ref="AK26:AO26"/>
  </mergeCells>
  <hyperlinks>
    <hyperlink ref="A95" location="'1 - Oprava krovu a výměn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0"/>
  <sheetViews>
    <sheetView showGridLines="0" tabSelected="1" zoomScale="115" zoomScaleNormal="115" zoomScalePageLayoutView="0" workbookViewId="0" topLeftCell="A372">
      <selection activeCell="J389" sqref="J389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8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5" t="s">
        <v>4</v>
      </c>
    </row>
    <row r="3" spans="2:46" ht="6.75" customHeight="1">
      <c r="B3" s="130"/>
      <c r="C3" s="131"/>
      <c r="D3" s="131"/>
      <c r="E3" s="131"/>
      <c r="F3" s="131"/>
      <c r="G3" s="131"/>
      <c r="H3" s="131"/>
      <c r="I3" s="131"/>
      <c r="J3" s="131"/>
      <c r="K3" s="17"/>
      <c r="L3" s="18"/>
      <c r="AT3" s="15" t="s">
        <v>79</v>
      </c>
    </row>
    <row r="4" spans="2:46" ht="24.75" customHeight="1">
      <c r="B4" s="132"/>
      <c r="D4" s="133" t="s">
        <v>80</v>
      </c>
      <c r="L4" s="18"/>
      <c r="M4" s="79" t="s">
        <v>10</v>
      </c>
      <c r="AT4" s="15" t="s">
        <v>3</v>
      </c>
    </row>
    <row r="5" spans="2:12" ht="6.75" customHeight="1">
      <c r="B5" s="132"/>
      <c r="L5" s="18"/>
    </row>
    <row r="6" spans="1:31" s="1" customFormat="1" ht="12" customHeight="1">
      <c r="A6" s="134"/>
      <c r="B6" s="135"/>
      <c r="C6" s="134"/>
      <c r="D6" s="136" t="s">
        <v>14</v>
      </c>
      <c r="E6" s="134"/>
      <c r="F6" s="134"/>
      <c r="G6" s="134"/>
      <c r="H6" s="134"/>
      <c r="I6" s="134"/>
      <c r="J6" s="134"/>
      <c r="K6" s="26"/>
      <c r="L6" s="3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1" customFormat="1" ht="16.5" customHeight="1">
      <c r="A7" s="134"/>
      <c r="B7" s="135"/>
      <c r="C7" s="134"/>
      <c r="D7" s="134"/>
      <c r="E7" s="253" t="s">
        <v>15</v>
      </c>
      <c r="F7" s="254"/>
      <c r="G7" s="254"/>
      <c r="H7" s="254"/>
      <c r="I7" s="134"/>
      <c r="J7" s="134"/>
      <c r="K7" s="26"/>
      <c r="L7" s="3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1.25">
      <c r="A8" s="134"/>
      <c r="B8" s="135"/>
      <c r="C8" s="134"/>
      <c r="D8" s="134"/>
      <c r="E8" s="134"/>
      <c r="F8" s="134"/>
      <c r="G8" s="134"/>
      <c r="H8" s="134"/>
      <c r="I8" s="134"/>
      <c r="J8" s="134"/>
      <c r="K8" s="26"/>
      <c r="L8" s="3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1" customFormat="1" ht="12" customHeight="1">
      <c r="A9" s="134"/>
      <c r="B9" s="135"/>
      <c r="C9" s="134"/>
      <c r="D9" s="136" t="s">
        <v>16</v>
      </c>
      <c r="E9" s="134"/>
      <c r="F9" s="137" t="s">
        <v>1</v>
      </c>
      <c r="G9" s="134"/>
      <c r="H9" s="134"/>
      <c r="I9" s="136" t="s">
        <v>17</v>
      </c>
      <c r="J9" s="137" t="s">
        <v>1</v>
      </c>
      <c r="K9" s="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1" customFormat="1" ht="12" customHeight="1">
      <c r="A10" s="134"/>
      <c r="B10" s="135"/>
      <c r="C10" s="134"/>
      <c r="D10" s="136" t="s">
        <v>18</v>
      </c>
      <c r="E10" s="134"/>
      <c r="F10" s="137" t="s">
        <v>19</v>
      </c>
      <c r="G10" s="134"/>
      <c r="H10" s="134"/>
      <c r="I10" s="136" t="s">
        <v>20</v>
      </c>
      <c r="J10" s="138" t="str">
        <f>'Rekapitulace stavby'!AN8</f>
        <v>5. 1. 2023</v>
      </c>
      <c r="K10" s="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1" customFormat="1" ht="10.5" customHeight="1">
      <c r="A11" s="134"/>
      <c r="B11" s="135"/>
      <c r="C11" s="134"/>
      <c r="D11" s="134"/>
      <c r="E11" s="134"/>
      <c r="F11" s="134"/>
      <c r="G11" s="134"/>
      <c r="H11" s="134"/>
      <c r="I11" s="134"/>
      <c r="J11" s="134"/>
      <c r="K11" s="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" customFormat="1" ht="12" customHeight="1">
      <c r="A12" s="134"/>
      <c r="B12" s="135"/>
      <c r="C12" s="134"/>
      <c r="D12" s="136" t="s">
        <v>22</v>
      </c>
      <c r="E12" s="134"/>
      <c r="F12" s="134"/>
      <c r="G12" s="134"/>
      <c r="H12" s="134"/>
      <c r="I12" s="136" t="s">
        <v>23</v>
      </c>
      <c r="J12" s="137" t="s">
        <v>1</v>
      </c>
      <c r="K12" s="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1" customFormat="1" ht="18" customHeight="1">
      <c r="A13" s="134"/>
      <c r="B13" s="135"/>
      <c r="C13" s="134"/>
      <c r="D13" s="134"/>
      <c r="E13" s="137" t="s">
        <v>24</v>
      </c>
      <c r="F13" s="134"/>
      <c r="G13" s="134"/>
      <c r="H13" s="134"/>
      <c r="I13" s="136" t="s">
        <v>25</v>
      </c>
      <c r="J13" s="137" t="s">
        <v>1</v>
      </c>
      <c r="K13" s="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1" customFormat="1" ht="6.75" customHeight="1">
      <c r="A14" s="134"/>
      <c r="B14" s="135"/>
      <c r="C14" s="134"/>
      <c r="D14" s="134"/>
      <c r="E14" s="134"/>
      <c r="F14" s="134"/>
      <c r="G14" s="134"/>
      <c r="H14" s="134"/>
      <c r="I14" s="134"/>
      <c r="J14" s="134"/>
      <c r="K14" s="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" customFormat="1" ht="12" customHeight="1">
      <c r="A15" s="134"/>
      <c r="B15" s="135"/>
      <c r="C15" s="134"/>
      <c r="D15" s="136" t="s">
        <v>26</v>
      </c>
      <c r="E15" s="134"/>
      <c r="F15" s="134"/>
      <c r="G15" s="134"/>
      <c r="H15" s="134"/>
      <c r="I15" s="136" t="s">
        <v>23</v>
      </c>
      <c r="J15" s="137">
        <f>'Rekapitulace stavby'!AN13</f>
      </c>
      <c r="K15" s="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1" customFormat="1" ht="18" customHeight="1">
      <c r="A16" s="134"/>
      <c r="B16" s="135"/>
      <c r="C16" s="134"/>
      <c r="D16" s="134"/>
      <c r="E16" s="255" t="str">
        <f>'Rekapitulace stavby'!E14</f>
        <v> </v>
      </c>
      <c r="F16" s="255"/>
      <c r="G16" s="255"/>
      <c r="H16" s="255"/>
      <c r="I16" s="136" t="s">
        <v>25</v>
      </c>
      <c r="J16" s="137">
        <f>'Rekapitulace stavby'!AN14</f>
      </c>
      <c r="K16" s="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" customFormat="1" ht="6.75" customHeight="1">
      <c r="A17" s="134"/>
      <c r="B17" s="135"/>
      <c r="C17" s="134"/>
      <c r="D17" s="134"/>
      <c r="E17" s="134"/>
      <c r="F17" s="134"/>
      <c r="G17" s="134"/>
      <c r="H17" s="134"/>
      <c r="I17" s="134"/>
      <c r="J17" s="134"/>
      <c r="K17" s="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2" customHeight="1">
      <c r="A18" s="134"/>
      <c r="B18" s="135"/>
      <c r="C18" s="134"/>
      <c r="D18" s="136" t="s">
        <v>28</v>
      </c>
      <c r="E18" s="134"/>
      <c r="F18" s="134"/>
      <c r="G18" s="134"/>
      <c r="H18" s="134"/>
      <c r="I18" s="136" t="s">
        <v>23</v>
      </c>
      <c r="J18" s="137" t="s">
        <v>1</v>
      </c>
      <c r="K18" s="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1" customFormat="1" ht="18" customHeight="1">
      <c r="A19" s="134"/>
      <c r="B19" s="135"/>
      <c r="C19" s="134"/>
      <c r="D19" s="134"/>
      <c r="E19" s="137" t="s">
        <v>29</v>
      </c>
      <c r="F19" s="134"/>
      <c r="G19" s="134"/>
      <c r="H19" s="134"/>
      <c r="I19" s="136" t="s">
        <v>25</v>
      </c>
      <c r="J19" s="137" t="s">
        <v>1</v>
      </c>
      <c r="K19" s="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1" customFormat="1" ht="6.75" customHeight="1">
      <c r="A20" s="134"/>
      <c r="B20" s="135"/>
      <c r="C20" s="134"/>
      <c r="D20" s="134"/>
      <c r="E20" s="134"/>
      <c r="F20" s="134"/>
      <c r="G20" s="134"/>
      <c r="H20" s="134"/>
      <c r="I20" s="134"/>
      <c r="J20" s="134"/>
      <c r="K20" s="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1" customFormat="1" ht="12" customHeight="1">
      <c r="A21" s="134"/>
      <c r="B21" s="135"/>
      <c r="C21" s="134"/>
      <c r="D21" s="136" t="s">
        <v>30</v>
      </c>
      <c r="E21" s="134"/>
      <c r="F21" s="134"/>
      <c r="G21" s="134"/>
      <c r="H21" s="134"/>
      <c r="I21" s="136" t="s">
        <v>23</v>
      </c>
      <c r="J21" s="137" t="s">
        <v>1</v>
      </c>
      <c r="K21" s="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1" customFormat="1" ht="18" customHeight="1">
      <c r="A22" s="134"/>
      <c r="B22" s="135"/>
      <c r="C22" s="134"/>
      <c r="D22" s="134"/>
      <c r="E22" s="137" t="s">
        <v>31</v>
      </c>
      <c r="F22" s="134"/>
      <c r="G22" s="134"/>
      <c r="H22" s="134"/>
      <c r="I22" s="136" t="s">
        <v>25</v>
      </c>
      <c r="J22" s="137" t="s">
        <v>1</v>
      </c>
      <c r="K22" s="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1" customFormat="1" ht="6.75" customHeight="1">
      <c r="A23" s="134"/>
      <c r="B23" s="135"/>
      <c r="C23" s="134"/>
      <c r="D23" s="134"/>
      <c r="E23" s="134"/>
      <c r="F23" s="134"/>
      <c r="G23" s="134"/>
      <c r="H23" s="134"/>
      <c r="I23" s="134"/>
      <c r="J23" s="134"/>
      <c r="K23" s="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1" customFormat="1" ht="12" customHeight="1">
      <c r="A24" s="134"/>
      <c r="B24" s="135"/>
      <c r="C24" s="134"/>
      <c r="D24" s="136" t="s">
        <v>32</v>
      </c>
      <c r="E24" s="134"/>
      <c r="F24" s="134"/>
      <c r="G24" s="134"/>
      <c r="H24" s="134"/>
      <c r="I24" s="134"/>
      <c r="J24" s="134"/>
      <c r="K24" s="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7" customFormat="1" ht="16.5" customHeight="1">
      <c r="A25" s="139"/>
      <c r="B25" s="140"/>
      <c r="C25" s="139"/>
      <c r="D25" s="139"/>
      <c r="E25" s="256" t="s">
        <v>1</v>
      </c>
      <c r="F25" s="256"/>
      <c r="G25" s="256"/>
      <c r="H25" s="256"/>
      <c r="I25" s="139"/>
      <c r="J25" s="139"/>
      <c r="K25" s="80"/>
      <c r="L25" s="81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s="1" customFormat="1" ht="6.75" customHeight="1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1" customFormat="1" ht="6.75" customHeight="1">
      <c r="A27" s="134"/>
      <c r="B27" s="135"/>
      <c r="C27" s="134"/>
      <c r="D27" s="142"/>
      <c r="E27" s="142"/>
      <c r="F27" s="142"/>
      <c r="G27" s="142"/>
      <c r="H27" s="142"/>
      <c r="I27" s="142"/>
      <c r="J27" s="142"/>
      <c r="K27" s="57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1" customFormat="1" ht="24.75" customHeight="1">
      <c r="A28" s="134"/>
      <c r="B28" s="135"/>
      <c r="C28" s="134"/>
      <c r="D28" s="143" t="s">
        <v>33</v>
      </c>
      <c r="E28" s="134"/>
      <c r="F28" s="134"/>
      <c r="G28" s="134"/>
      <c r="H28" s="134"/>
      <c r="I28" s="134"/>
      <c r="J28" s="144">
        <f>ROUND(J134,2)</f>
        <v>0</v>
      </c>
      <c r="K28" s="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1" customFormat="1" ht="6.75" customHeight="1">
      <c r="A29" s="134"/>
      <c r="B29" s="135"/>
      <c r="C29" s="134"/>
      <c r="D29" s="142"/>
      <c r="E29" s="142"/>
      <c r="F29" s="142"/>
      <c r="G29" s="142"/>
      <c r="H29" s="142"/>
      <c r="I29" s="142"/>
      <c r="J29" s="142"/>
      <c r="K29" s="57"/>
      <c r="L29" s="3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1" customFormat="1" ht="14.25" customHeight="1">
      <c r="A30" s="134"/>
      <c r="B30" s="135"/>
      <c r="C30" s="134"/>
      <c r="D30" s="134"/>
      <c r="E30" s="134"/>
      <c r="F30" s="145" t="s">
        <v>35</v>
      </c>
      <c r="G30" s="134"/>
      <c r="H30" s="134"/>
      <c r="I30" s="145" t="s">
        <v>34</v>
      </c>
      <c r="J30" s="145" t="s">
        <v>36</v>
      </c>
      <c r="K30" s="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" customFormat="1" ht="14.25" customHeight="1">
      <c r="A31" s="134"/>
      <c r="B31" s="135"/>
      <c r="C31" s="134"/>
      <c r="D31" s="146" t="s">
        <v>37</v>
      </c>
      <c r="E31" s="136" t="s">
        <v>38</v>
      </c>
      <c r="F31" s="147">
        <f>ROUND((SUM(BE134:BE389)),2)</f>
        <v>0</v>
      </c>
      <c r="G31" s="134"/>
      <c r="H31" s="134"/>
      <c r="I31" s="148">
        <v>0.21</v>
      </c>
      <c r="J31" s="147">
        <f>ROUND(((SUM(BE134:BE389))*I31),2)</f>
        <v>0</v>
      </c>
      <c r="K31" s="26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1" customFormat="1" ht="14.25" customHeight="1">
      <c r="A32" s="134"/>
      <c r="B32" s="135"/>
      <c r="C32" s="134"/>
      <c r="D32" s="134"/>
      <c r="E32" s="136" t="s">
        <v>39</v>
      </c>
      <c r="F32" s="147">
        <f>ROUND((SUM(BF134:BF389)),2)</f>
        <v>0</v>
      </c>
      <c r="G32" s="134"/>
      <c r="H32" s="134"/>
      <c r="I32" s="148">
        <v>0.15</v>
      </c>
      <c r="J32" s="147">
        <f>ROUND(((SUM(BF134:BF389))*I32),2)</f>
        <v>0</v>
      </c>
      <c r="K32" s="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1" customFormat="1" ht="14.25" customHeight="1" hidden="1">
      <c r="A33" s="134"/>
      <c r="B33" s="135"/>
      <c r="C33" s="134"/>
      <c r="D33" s="134"/>
      <c r="E33" s="136" t="s">
        <v>40</v>
      </c>
      <c r="F33" s="147">
        <f>ROUND((SUM(BG134:BG389)),2)</f>
        <v>0</v>
      </c>
      <c r="G33" s="134"/>
      <c r="H33" s="134"/>
      <c r="I33" s="148">
        <v>0.21</v>
      </c>
      <c r="J33" s="147">
        <f>0</f>
        <v>0</v>
      </c>
      <c r="K33" s="26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1" customFormat="1" ht="14.25" customHeight="1" hidden="1">
      <c r="A34" s="134"/>
      <c r="B34" s="135"/>
      <c r="C34" s="134"/>
      <c r="D34" s="134"/>
      <c r="E34" s="136" t="s">
        <v>41</v>
      </c>
      <c r="F34" s="147">
        <f>ROUND((SUM(BH134:BH389)),2)</f>
        <v>0</v>
      </c>
      <c r="G34" s="134"/>
      <c r="H34" s="134"/>
      <c r="I34" s="148">
        <v>0.15</v>
      </c>
      <c r="J34" s="147">
        <f>0</f>
        <v>0</v>
      </c>
      <c r="K34" s="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1" customFormat="1" ht="14.25" customHeight="1" hidden="1">
      <c r="A35" s="134"/>
      <c r="B35" s="135"/>
      <c r="C35" s="134"/>
      <c r="D35" s="134"/>
      <c r="E35" s="136" t="s">
        <v>42</v>
      </c>
      <c r="F35" s="147">
        <f>ROUND((SUM(BI134:BI389)),2)</f>
        <v>0</v>
      </c>
      <c r="G35" s="134"/>
      <c r="H35" s="134"/>
      <c r="I35" s="148">
        <v>0</v>
      </c>
      <c r="J35" s="147">
        <f>0</f>
        <v>0</v>
      </c>
      <c r="K35" s="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1" customFormat="1" ht="6.75" customHeight="1">
      <c r="A36" s="134"/>
      <c r="B36" s="135"/>
      <c r="C36" s="134"/>
      <c r="D36" s="134"/>
      <c r="E36" s="134"/>
      <c r="F36" s="134"/>
      <c r="G36" s="134"/>
      <c r="H36" s="134"/>
      <c r="I36" s="134"/>
      <c r="J36" s="134"/>
      <c r="K36" s="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1" customFormat="1" ht="24.75" customHeight="1">
      <c r="A37" s="134"/>
      <c r="B37" s="135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82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1" customFormat="1" ht="14.25" customHeight="1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2:12" ht="14.25" customHeight="1">
      <c r="B39" s="132"/>
      <c r="L39" s="18"/>
    </row>
    <row r="40" spans="2:12" ht="14.25" customHeight="1">
      <c r="B40" s="132"/>
      <c r="L40" s="18"/>
    </row>
    <row r="41" spans="2:12" ht="14.25" customHeight="1">
      <c r="B41" s="132"/>
      <c r="L41" s="18"/>
    </row>
    <row r="42" spans="2:12" ht="14.25" customHeight="1">
      <c r="B42" s="132"/>
      <c r="L42" s="18"/>
    </row>
    <row r="43" spans="2:12" ht="14.25" customHeight="1">
      <c r="B43" s="132"/>
      <c r="L43" s="18"/>
    </row>
    <row r="44" spans="2:12" ht="14.25" customHeight="1">
      <c r="B44" s="132"/>
      <c r="L44" s="18"/>
    </row>
    <row r="45" spans="2:12" ht="14.25" customHeight="1">
      <c r="B45" s="132"/>
      <c r="L45" s="18"/>
    </row>
    <row r="46" spans="2:12" ht="14.25" customHeight="1">
      <c r="B46" s="132"/>
      <c r="L46" s="18"/>
    </row>
    <row r="47" spans="2:12" ht="14.25" customHeight="1">
      <c r="B47" s="132"/>
      <c r="L47" s="18"/>
    </row>
    <row r="48" spans="2:12" ht="14.25" customHeight="1">
      <c r="B48" s="132"/>
      <c r="L48" s="18"/>
    </row>
    <row r="49" spans="2:12" ht="14.25" customHeight="1">
      <c r="B49" s="132"/>
      <c r="L49" s="18"/>
    </row>
    <row r="50" spans="1:12" s="1" customFormat="1" ht="14.25" customHeight="1">
      <c r="A50" s="155"/>
      <c r="B50" s="156"/>
      <c r="C50" s="155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37"/>
      <c r="L50" s="35"/>
    </row>
    <row r="51" spans="2:12" ht="11.25">
      <c r="B51" s="132"/>
      <c r="L51" s="18"/>
    </row>
    <row r="52" spans="2:12" ht="11.25">
      <c r="B52" s="132"/>
      <c r="L52" s="18"/>
    </row>
    <row r="53" spans="2:12" ht="11.25">
      <c r="B53" s="132"/>
      <c r="L53" s="18"/>
    </row>
    <row r="54" spans="2:12" ht="11.25">
      <c r="B54" s="132"/>
      <c r="L54" s="18"/>
    </row>
    <row r="55" spans="2:12" ht="11.25">
      <c r="B55" s="132"/>
      <c r="L55" s="18"/>
    </row>
    <row r="56" spans="2:12" ht="11.25">
      <c r="B56" s="132"/>
      <c r="L56" s="18"/>
    </row>
    <row r="57" spans="2:12" ht="11.25">
      <c r="B57" s="132"/>
      <c r="L57" s="18"/>
    </row>
    <row r="58" spans="2:12" ht="11.25">
      <c r="B58" s="132"/>
      <c r="L58" s="18"/>
    </row>
    <row r="59" spans="2:12" ht="11.25">
      <c r="B59" s="132"/>
      <c r="L59" s="18"/>
    </row>
    <row r="60" spans="2:12" ht="11.25">
      <c r="B60" s="132"/>
      <c r="L60" s="18"/>
    </row>
    <row r="61" spans="1:31" s="1" customFormat="1" ht="12.75">
      <c r="A61" s="134"/>
      <c r="B61" s="135"/>
      <c r="C61" s="134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29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1.25">
      <c r="B62" s="132"/>
      <c r="L62" s="18"/>
    </row>
    <row r="63" spans="2:12" ht="11.25">
      <c r="B63" s="132"/>
      <c r="L63" s="18"/>
    </row>
    <row r="64" spans="2:12" ht="11.25">
      <c r="B64" s="132"/>
      <c r="L64" s="18"/>
    </row>
    <row r="65" spans="1:31" s="1" customFormat="1" ht="12.75">
      <c r="A65" s="134"/>
      <c r="B65" s="135"/>
      <c r="C65" s="134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39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1.25">
      <c r="B66" s="132"/>
      <c r="L66" s="18"/>
    </row>
    <row r="67" spans="2:12" ht="11.25">
      <c r="B67" s="132"/>
      <c r="L67" s="18"/>
    </row>
    <row r="68" spans="2:12" ht="11.25">
      <c r="B68" s="132"/>
      <c r="L68" s="18"/>
    </row>
    <row r="69" spans="2:12" ht="11.25">
      <c r="B69" s="132"/>
      <c r="L69" s="18"/>
    </row>
    <row r="70" spans="2:12" ht="11.25">
      <c r="B70" s="132"/>
      <c r="L70" s="18"/>
    </row>
    <row r="71" spans="2:12" ht="11.25">
      <c r="B71" s="132"/>
      <c r="L71" s="18"/>
    </row>
    <row r="72" spans="2:12" ht="11.25">
      <c r="B72" s="132"/>
      <c r="L72" s="18"/>
    </row>
    <row r="73" spans="2:12" ht="11.25">
      <c r="B73" s="132"/>
      <c r="L73" s="18"/>
    </row>
    <row r="74" spans="2:12" ht="11.25">
      <c r="B74" s="132"/>
      <c r="L74" s="18"/>
    </row>
    <row r="75" spans="2:12" ht="11.25">
      <c r="B75" s="132"/>
      <c r="L75" s="18"/>
    </row>
    <row r="76" spans="1:31" s="1" customFormat="1" ht="12.75">
      <c r="A76" s="134"/>
      <c r="B76" s="135"/>
      <c r="C76" s="134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29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1" customFormat="1" ht="14.25" customHeight="1">
      <c r="A77" s="134"/>
      <c r="B77" s="164"/>
      <c r="C77" s="165"/>
      <c r="D77" s="165"/>
      <c r="E77" s="165"/>
      <c r="F77" s="165"/>
      <c r="G77" s="165"/>
      <c r="H77" s="165"/>
      <c r="I77" s="165"/>
      <c r="J77" s="165"/>
      <c r="K77" s="41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1" customFormat="1" ht="6.75" customHeight="1">
      <c r="A81" s="134"/>
      <c r="B81" s="166"/>
      <c r="C81" s="167"/>
      <c r="D81" s="167"/>
      <c r="E81" s="167"/>
      <c r="F81" s="167"/>
      <c r="G81" s="167"/>
      <c r="H81" s="167"/>
      <c r="I81" s="167"/>
      <c r="J81" s="167"/>
      <c r="K81" s="43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1" customFormat="1" ht="24.75" customHeight="1">
      <c r="A82" s="134"/>
      <c r="B82" s="135"/>
      <c r="C82" s="133" t="s">
        <v>81</v>
      </c>
      <c r="D82" s="134"/>
      <c r="E82" s="134"/>
      <c r="F82" s="134"/>
      <c r="G82" s="134"/>
      <c r="H82" s="134"/>
      <c r="I82" s="134"/>
      <c r="J82" s="134"/>
      <c r="K82" s="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1" customFormat="1" ht="6.75" customHeight="1">
      <c r="A83" s="134"/>
      <c r="B83" s="135"/>
      <c r="C83" s="134"/>
      <c r="D83" s="134"/>
      <c r="E83" s="134"/>
      <c r="F83" s="134"/>
      <c r="G83" s="134"/>
      <c r="H83" s="134"/>
      <c r="I83" s="134"/>
      <c r="J83" s="134"/>
      <c r="K83" s="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1" customFormat="1" ht="12" customHeight="1">
      <c r="A84" s="134"/>
      <c r="B84" s="135"/>
      <c r="C84" s="136" t="s">
        <v>14</v>
      </c>
      <c r="D84" s="134"/>
      <c r="E84" s="134"/>
      <c r="F84" s="134"/>
      <c r="G84" s="134"/>
      <c r="H84" s="134"/>
      <c r="I84" s="134"/>
      <c r="J84" s="134"/>
      <c r="K84" s="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1" customFormat="1" ht="16.5" customHeight="1">
      <c r="A85" s="134"/>
      <c r="B85" s="135"/>
      <c r="C85" s="134"/>
      <c r="D85" s="134"/>
      <c r="E85" s="253" t="str">
        <f>E7</f>
        <v>Oprava krovu a výměna krytiny - Horšovský Týn</v>
      </c>
      <c r="F85" s="254"/>
      <c r="G85" s="254"/>
      <c r="H85" s="254"/>
      <c r="I85" s="134"/>
      <c r="J85" s="134"/>
      <c r="K85" s="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6.75" customHeight="1">
      <c r="A86" s="134"/>
      <c r="B86" s="135"/>
      <c r="C86" s="134"/>
      <c r="D86" s="134"/>
      <c r="E86" s="134"/>
      <c r="F86" s="134"/>
      <c r="G86" s="134"/>
      <c r="H86" s="134"/>
      <c r="I86" s="134"/>
      <c r="J86" s="134"/>
      <c r="K86" s="26"/>
      <c r="L86" s="3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1" customFormat="1" ht="12" customHeight="1">
      <c r="A87" s="134"/>
      <c r="B87" s="135"/>
      <c r="C87" s="136" t="s">
        <v>18</v>
      </c>
      <c r="D87" s="134"/>
      <c r="E87" s="134"/>
      <c r="F87" s="137" t="str">
        <f>F10</f>
        <v>Horšovský Týn</v>
      </c>
      <c r="G87" s="134"/>
      <c r="H87" s="134"/>
      <c r="I87" s="136" t="s">
        <v>20</v>
      </c>
      <c r="J87" s="138" t="str">
        <f>IF(J10="","",J10)</f>
        <v>5. 1. 2023</v>
      </c>
      <c r="K87" s="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1" customFormat="1" ht="6.75" customHeight="1">
      <c r="A88" s="134"/>
      <c r="B88" s="135"/>
      <c r="C88" s="134"/>
      <c r="D88" s="134"/>
      <c r="E88" s="134"/>
      <c r="F88" s="134"/>
      <c r="G88" s="134"/>
      <c r="H88" s="134"/>
      <c r="I88" s="134"/>
      <c r="J88" s="134"/>
      <c r="K88" s="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1" customFormat="1" ht="15" customHeight="1">
      <c r="A89" s="134"/>
      <c r="B89" s="135"/>
      <c r="C89" s="136" t="s">
        <v>22</v>
      </c>
      <c r="D89" s="134"/>
      <c r="E89" s="134"/>
      <c r="F89" s="137" t="str">
        <f>E13</f>
        <v>SOŠ a SOU Horšovský Týn</v>
      </c>
      <c r="G89" s="134"/>
      <c r="H89" s="134"/>
      <c r="I89" s="136" t="s">
        <v>28</v>
      </c>
      <c r="J89" s="141" t="str">
        <f>E19</f>
        <v>Ing. Petr Kesl</v>
      </c>
      <c r="K89" s="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1" customFormat="1" ht="15" customHeight="1">
      <c r="A90" s="134"/>
      <c r="B90" s="135"/>
      <c r="C90" s="136" t="s">
        <v>26</v>
      </c>
      <c r="D90" s="134"/>
      <c r="E90" s="134"/>
      <c r="F90" s="137" t="str">
        <f>IF(E16="","",E16)</f>
        <v> </v>
      </c>
      <c r="G90" s="134"/>
      <c r="H90" s="134"/>
      <c r="I90" s="136" t="s">
        <v>30</v>
      </c>
      <c r="J90" s="141" t="str">
        <f>E22</f>
        <v>Bc. Michal Boháč</v>
      </c>
      <c r="K90" s="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1" customFormat="1" ht="9.75" customHeight="1">
      <c r="A91" s="134"/>
      <c r="B91" s="135"/>
      <c r="C91" s="134"/>
      <c r="D91" s="134"/>
      <c r="E91" s="134"/>
      <c r="F91" s="134"/>
      <c r="G91" s="134"/>
      <c r="H91" s="134"/>
      <c r="I91" s="134"/>
      <c r="J91" s="134"/>
      <c r="K91" s="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1" customFormat="1" ht="29.25" customHeight="1">
      <c r="A92" s="134"/>
      <c r="B92" s="135"/>
      <c r="C92" s="168" t="s">
        <v>82</v>
      </c>
      <c r="D92" s="149"/>
      <c r="E92" s="149"/>
      <c r="F92" s="149"/>
      <c r="G92" s="149"/>
      <c r="H92" s="149"/>
      <c r="I92" s="149"/>
      <c r="J92" s="169" t="s">
        <v>83</v>
      </c>
      <c r="K92" s="31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1" customFormat="1" ht="9.75" customHeight="1">
      <c r="A93" s="134"/>
      <c r="B93" s="135"/>
      <c r="C93" s="134"/>
      <c r="D93" s="134"/>
      <c r="E93" s="134"/>
      <c r="F93" s="134"/>
      <c r="G93" s="134"/>
      <c r="H93" s="134"/>
      <c r="I93" s="134"/>
      <c r="J93" s="134"/>
      <c r="K93" s="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1" customFormat="1" ht="22.5" customHeight="1">
      <c r="A94" s="134"/>
      <c r="B94" s="135"/>
      <c r="C94" s="170" t="s">
        <v>84</v>
      </c>
      <c r="D94" s="134"/>
      <c r="E94" s="134"/>
      <c r="F94" s="134"/>
      <c r="G94" s="134"/>
      <c r="H94" s="134"/>
      <c r="I94" s="134"/>
      <c r="J94" s="144">
        <f>J134</f>
        <v>0</v>
      </c>
      <c r="K94" s="26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5" t="s">
        <v>85</v>
      </c>
    </row>
    <row r="95" spans="1:12" s="8" customFormat="1" ht="24.75" customHeight="1">
      <c r="A95" s="171"/>
      <c r="B95" s="172"/>
      <c r="C95" s="171"/>
      <c r="D95" s="173" t="s">
        <v>86</v>
      </c>
      <c r="E95" s="174"/>
      <c r="F95" s="174"/>
      <c r="G95" s="174"/>
      <c r="H95" s="174"/>
      <c r="I95" s="174"/>
      <c r="J95" s="175">
        <f>J135</f>
        <v>0</v>
      </c>
      <c r="L95" s="83"/>
    </row>
    <row r="96" spans="1:12" s="9" customFormat="1" ht="19.5" customHeight="1">
      <c r="A96" s="176"/>
      <c r="B96" s="177"/>
      <c r="C96" s="176"/>
      <c r="D96" s="178" t="s">
        <v>87</v>
      </c>
      <c r="E96" s="179"/>
      <c r="F96" s="179"/>
      <c r="G96" s="179"/>
      <c r="H96" s="179"/>
      <c r="I96" s="179"/>
      <c r="J96" s="180">
        <f>J136</f>
        <v>0</v>
      </c>
      <c r="L96" s="84"/>
    </row>
    <row r="97" spans="1:12" s="9" customFormat="1" ht="19.5" customHeight="1">
      <c r="A97" s="176"/>
      <c r="B97" s="177"/>
      <c r="C97" s="176"/>
      <c r="D97" s="178" t="s">
        <v>88</v>
      </c>
      <c r="E97" s="179"/>
      <c r="F97" s="179"/>
      <c r="G97" s="179"/>
      <c r="H97" s="179"/>
      <c r="I97" s="179"/>
      <c r="J97" s="180">
        <f>J138</f>
        <v>0</v>
      </c>
      <c r="L97" s="84"/>
    </row>
    <row r="98" spans="1:12" s="9" customFormat="1" ht="19.5" customHeight="1">
      <c r="A98" s="176"/>
      <c r="B98" s="177"/>
      <c r="C98" s="176"/>
      <c r="D98" s="178" t="s">
        <v>89</v>
      </c>
      <c r="E98" s="179"/>
      <c r="F98" s="179"/>
      <c r="G98" s="179"/>
      <c r="H98" s="179"/>
      <c r="I98" s="179"/>
      <c r="J98" s="180">
        <f>J169</f>
        <v>0</v>
      </c>
      <c r="L98" s="84"/>
    </row>
    <row r="99" spans="1:12" s="9" customFormat="1" ht="19.5" customHeight="1">
      <c r="A99" s="176"/>
      <c r="B99" s="177"/>
      <c r="C99" s="176"/>
      <c r="D99" s="178" t="s">
        <v>90</v>
      </c>
      <c r="E99" s="179"/>
      <c r="F99" s="179"/>
      <c r="G99" s="179"/>
      <c r="H99" s="179"/>
      <c r="I99" s="179"/>
      <c r="J99" s="180">
        <f>J180</f>
        <v>0</v>
      </c>
      <c r="L99" s="84"/>
    </row>
    <row r="100" spans="1:12" s="9" customFormat="1" ht="19.5" customHeight="1">
      <c r="A100" s="176"/>
      <c r="B100" s="177"/>
      <c r="C100" s="176"/>
      <c r="D100" s="178" t="s">
        <v>91</v>
      </c>
      <c r="E100" s="179"/>
      <c r="F100" s="179"/>
      <c r="G100" s="179"/>
      <c r="H100" s="179"/>
      <c r="I100" s="179"/>
      <c r="J100" s="180">
        <f>J183</f>
        <v>0</v>
      </c>
      <c r="L100" s="84"/>
    </row>
    <row r="101" spans="1:12" s="8" customFormat="1" ht="24.75" customHeight="1">
      <c r="A101" s="171"/>
      <c r="B101" s="172"/>
      <c r="C101" s="171"/>
      <c r="D101" s="173" t="s">
        <v>92</v>
      </c>
      <c r="E101" s="174"/>
      <c r="F101" s="174"/>
      <c r="G101" s="174"/>
      <c r="H101" s="174"/>
      <c r="I101" s="174"/>
      <c r="J101" s="175">
        <f>J185</f>
        <v>0</v>
      </c>
      <c r="L101" s="83"/>
    </row>
    <row r="102" spans="1:12" s="9" customFormat="1" ht="19.5" customHeight="1">
      <c r="A102" s="176"/>
      <c r="B102" s="177"/>
      <c r="C102" s="176"/>
      <c r="D102" s="178" t="s">
        <v>93</v>
      </c>
      <c r="E102" s="179"/>
      <c r="F102" s="179"/>
      <c r="G102" s="179"/>
      <c r="H102" s="179"/>
      <c r="I102" s="179"/>
      <c r="J102" s="180">
        <f>J186</f>
        <v>0</v>
      </c>
      <c r="L102" s="84"/>
    </row>
    <row r="103" spans="1:12" s="9" customFormat="1" ht="19.5" customHeight="1">
      <c r="A103" s="176"/>
      <c r="B103" s="177"/>
      <c r="C103" s="176"/>
      <c r="D103" s="178" t="s">
        <v>94</v>
      </c>
      <c r="E103" s="179"/>
      <c r="F103" s="179"/>
      <c r="G103" s="179"/>
      <c r="H103" s="179"/>
      <c r="I103" s="179"/>
      <c r="J103" s="180">
        <f>J191</f>
        <v>0</v>
      </c>
      <c r="L103" s="84"/>
    </row>
    <row r="104" spans="1:12" s="9" customFormat="1" ht="19.5" customHeight="1">
      <c r="A104" s="176"/>
      <c r="B104" s="177"/>
      <c r="C104" s="176"/>
      <c r="D104" s="178" t="s">
        <v>95</v>
      </c>
      <c r="E104" s="179"/>
      <c r="F104" s="179"/>
      <c r="G104" s="179"/>
      <c r="H104" s="179"/>
      <c r="I104" s="179"/>
      <c r="J104" s="180">
        <f>J267</f>
        <v>0</v>
      </c>
      <c r="L104" s="84"/>
    </row>
    <row r="105" spans="1:12" s="9" customFormat="1" ht="19.5" customHeight="1">
      <c r="A105" s="176"/>
      <c r="B105" s="177"/>
      <c r="C105" s="176"/>
      <c r="D105" s="178" t="s">
        <v>96</v>
      </c>
      <c r="E105" s="179"/>
      <c r="F105" s="179"/>
      <c r="G105" s="179"/>
      <c r="H105" s="179"/>
      <c r="I105" s="179"/>
      <c r="J105" s="180">
        <f>J309</f>
        <v>0</v>
      </c>
      <c r="L105" s="84"/>
    </row>
    <row r="106" spans="1:12" s="9" customFormat="1" ht="19.5" customHeight="1">
      <c r="A106" s="176"/>
      <c r="B106" s="177"/>
      <c r="C106" s="176"/>
      <c r="D106" s="178" t="s">
        <v>97</v>
      </c>
      <c r="E106" s="179"/>
      <c r="F106" s="179"/>
      <c r="G106" s="179"/>
      <c r="H106" s="179"/>
      <c r="I106" s="179"/>
      <c r="J106" s="180">
        <f>J338</f>
        <v>0</v>
      </c>
      <c r="L106" s="84"/>
    </row>
    <row r="107" spans="1:12" s="9" customFormat="1" ht="19.5" customHeight="1">
      <c r="A107" s="176"/>
      <c r="B107" s="177"/>
      <c r="C107" s="176"/>
      <c r="D107" s="178" t="s">
        <v>98</v>
      </c>
      <c r="E107" s="179"/>
      <c r="F107" s="179"/>
      <c r="G107" s="179"/>
      <c r="H107" s="179"/>
      <c r="I107" s="179"/>
      <c r="J107" s="180">
        <f>J347</f>
        <v>0</v>
      </c>
      <c r="L107" s="84"/>
    </row>
    <row r="108" spans="1:12" s="9" customFormat="1" ht="19.5" customHeight="1">
      <c r="A108" s="176"/>
      <c r="B108" s="177"/>
      <c r="C108" s="176"/>
      <c r="D108" s="178" t="s">
        <v>99</v>
      </c>
      <c r="E108" s="179"/>
      <c r="F108" s="179"/>
      <c r="G108" s="179"/>
      <c r="H108" s="179"/>
      <c r="I108" s="179"/>
      <c r="J108" s="180">
        <f>J352</f>
        <v>0</v>
      </c>
      <c r="L108" s="84"/>
    </row>
    <row r="109" spans="1:12" s="9" customFormat="1" ht="19.5" customHeight="1">
      <c r="A109" s="176"/>
      <c r="B109" s="177"/>
      <c r="C109" s="176"/>
      <c r="D109" s="178" t="s">
        <v>100</v>
      </c>
      <c r="E109" s="179"/>
      <c r="F109" s="179"/>
      <c r="G109" s="179"/>
      <c r="H109" s="179"/>
      <c r="I109" s="179"/>
      <c r="J109" s="180">
        <f>J356</f>
        <v>0</v>
      </c>
      <c r="L109" s="84"/>
    </row>
    <row r="110" spans="1:12" s="8" customFormat="1" ht="24.75" customHeight="1">
      <c r="A110" s="171"/>
      <c r="B110" s="172"/>
      <c r="C110" s="171"/>
      <c r="D110" s="173" t="s">
        <v>101</v>
      </c>
      <c r="E110" s="174"/>
      <c r="F110" s="174"/>
      <c r="G110" s="174"/>
      <c r="H110" s="174"/>
      <c r="I110" s="174"/>
      <c r="J110" s="175">
        <f>J369</f>
        <v>0</v>
      </c>
      <c r="L110" s="83"/>
    </row>
    <row r="111" spans="1:12" s="9" customFormat="1" ht="19.5" customHeight="1">
      <c r="A111" s="176"/>
      <c r="B111" s="177"/>
      <c r="C111" s="176"/>
      <c r="D111" s="178" t="s">
        <v>102</v>
      </c>
      <c r="E111" s="179"/>
      <c r="F111" s="179"/>
      <c r="G111" s="179"/>
      <c r="H111" s="179"/>
      <c r="I111" s="179"/>
      <c r="J111" s="180">
        <f>J370</f>
        <v>0</v>
      </c>
      <c r="L111" s="84"/>
    </row>
    <row r="112" spans="1:12" s="8" customFormat="1" ht="24.75" customHeight="1">
      <c r="A112" s="171"/>
      <c r="B112" s="172"/>
      <c r="C112" s="171"/>
      <c r="D112" s="173" t="s">
        <v>103</v>
      </c>
      <c r="E112" s="174"/>
      <c r="F112" s="174"/>
      <c r="G112" s="174"/>
      <c r="H112" s="174"/>
      <c r="I112" s="174"/>
      <c r="J112" s="175">
        <f>J378</f>
        <v>0</v>
      </c>
      <c r="L112" s="83"/>
    </row>
    <row r="113" spans="1:12" s="8" customFormat="1" ht="24.75" customHeight="1">
      <c r="A113" s="171"/>
      <c r="B113" s="172"/>
      <c r="C113" s="171"/>
      <c r="D113" s="173" t="s">
        <v>104</v>
      </c>
      <c r="E113" s="174"/>
      <c r="F113" s="174"/>
      <c r="G113" s="174"/>
      <c r="H113" s="174"/>
      <c r="I113" s="174"/>
      <c r="J113" s="175">
        <f>J381</f>
        <v>0</v>
      </c>
      <c r="L113" s="83"/>
    </row>
    <row r="114" spans="1:12" s="9" customFormat="1" ht="19.5" customHeight="1">
      <c r="A114" s="176"/>
      <c r="B114" s="177"/>
      <c r="C114" s="176"/>
      <c r="D114" s="178" t="s">
        <v>105</v>
      </c>
      <c r="E114" s="179"/>
      <c r="F114" s="179"/>
      <c r="G114" s="179"/>
      <c r="H114" s="179"/>
      <c r="I114" s="179"/>
      <c r="J114" s="180">
        <f>J382</f>
        <v>0</v>
      </c>
      <c r="L114" s="84"/>
    </row>
    <row r="115" spans="1:12" s="9" customFormat="1" ht="19.5" customHeight="1">
      <c r="A115" s="176"/>
      <c r="B115" s="177"/>
      <c r="C115" s="176"/>
      <c r="D115" s="178" t="s">
        <v>106</v>
      </c>
      <c r="E115" s="179"/>
      <c r="F115" s="179"/>
      <c r="G115" s="179"/>
      <c r="H115" s="179"/>
      <c r="I115" s="179"/>
      <c r="J115" s="180">
        <f>J385</f>
        <v>0</v>
      </c>
      <c r="L115" s="84"/>
    </row>
    <row r="116" spans="1:12" s="9" customFormat="1" ht="19.5" customHeight="1">
      <c r="A116" s="176"/>
      <c r="B116" s="177"/>
      <c r="C116" s="176"/>
      <c r="D116" s="178" t="s">
        <v>107</v>
      </c>
      <c r="E116" s="179"/>
      <c r="F116" s="179"/>
      <c r="G116" s="179"/>
      <c r="H116" s="179"/>
      <c r="I116" s="179"/>
      <c r="J116" s="180">
        <f>J388</f>
        <v>0</v>
      </c>
      <c r="L116" s="84"/>
    </row>
    <row r="117" spans="1:31" s="1" customFormat="1" ht="21.75" customHeight="1">
      <c r="A117" s="134"/>
      <c r="B117" s="135"/>
      <c r="C117" s="134"/>
      <c r="D117" s="134"/>
      <c r="E117" s="134"/>
      <c r="F117" s="134"/>
      <c r="G117" s="134"/>
      <c r="H117" s="134"/>
      <c r="I117" s="134"/>
      <c r="J117" s="134"/>
      <c r="K117" s="26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6.75" customHeight="1">
      <c r="A118" s="134"/>
      <c r="B118" s="164"/>
      <c r="C118" s="165"/>
      <c r="D118" s="165"/>
      <c r="E118" s="165"/>
      <c r="F118" s="165"/>
      <c r="G118" s="165"/>
      <c r="H118" s="165"/>
      <c r="I118" s="165"/>
      <c r="J118" s="165"/>
      <c r="K118" s="41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22" spans="1:31" s="1" customFormat="1" ht="6.75" customHeight="1">
      <c r="A122" s="134"/>
      <c r="B122" s="166"/>
      <c r="C122" s="167"/>
      <c r="D122" s="167"/>
      <c r="E122" s="167"/>
      <c r="F122" s="167"/>
      <c r="G122" s="167"/>
      <c r="H122" s="167"/>
      <c r="I122" s="167"/>
      <c r="J122" s="167"/>
      <c r="K122" s="43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" customFormat="1" ht="24.75" customHeight="1">
      <c r="A123" s="134"/>
      <c r="B123" s="135"/>
      <c r="C123" s="133" t="s">
        <v>108</v>
      </c>
      <c r="D123" s="134"/>
      <c r="E123" s="134"/>
      <c r="F123" s="134"/>
      <c r="G123" s="134"/>
      <c r="H123" s="134"/>
      <c r="I123" s="134"/>
      <c r="J123" s="134"/>
      <c r="K123" s="26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6.75" customHeight="1">
      <c r="A124" s="134"/>
      <c r="B124" s="135"/>
      <c r="C124" s="134"/>
      <c r="D124" s="134"/>
      <c r="E124" s="134"/>
      <c r="F124" s="134"/>
      <c r="G124" s="134"/>
      <c r="H124" s="134"/>
      <c r="I124" s="134"/>
      <c r="J124" s="134"/>
      <c r="K124" s="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1" customFormat="1" ht="12" customHeight="1">
      <c r="A125" s="134"/>
      <c r="B125" s="135"/>
      <c r="C125" s="136" t="s">
        <v>14</v>
      </c>
      <c r="D125" s="134"/>
      <c r="E125" s="134"/>
      <c r="F125" s="134"/>
      <c r="G125" s="134"/>
      <c r="H125" s="134"/>
      <c r="I125" s="134"/>
      <c r="J125" s="134"/>
      <c r="K125" s="26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6.5" customHeight="1">
      <c r="A126" s="134"/>
      <c r="B126" s="135"/>
      <c r="C126" s="134"/>
      <c r="D126" s="134"/>
      <c r="E126" s="253" t="str">
        <f>E7</f>
        <v>Oprava krovu a výměna krytiny - Horšovský Týn</v>
      </c>
      <c r="F126" s="254"/>
      <c r="G126" s="254"/>
      <c r="H126" s="254"/>
      <c r="I126" s="134"/>
      <c r="J126" s="134"/>
      <c r="K126" s="26"/>
      <c r="L126" s="3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" customFormat="1" ht="6.75" customHeight="1">
      <c r="A127" s="134"/>
      <c r="B127" s="135"/>
      <c r="C127" s="134"/>
      <c r="D127" s="134"/>
      <c r="E127" s="134"/>
      <c r="F127" s="134"/>
      <c r="G127" s="134"/>
      <c r="H127" s="134"/>
      <c r="I127" s="134"/>
      <c r="J127" s="134"/>
      <c r="K127" s="26"/>
      <c r="L127" s="35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" customFormat="1" ht="12" customHeight="1">
      <c r="A128" s="134"/>
      <c r="B128" s="135"/>
      <c r="C128" s="136" t="s">
        <v>18</v>
      </c>
      <c r="D128" s="134"/>
      <c r="E128" s="134"/>
      <c r="F128" s="137" t="str">
        <f>F10</f>
        <v>Horšovský Týn</v>
      </c>
      <c r="G128" s="134"/>
      <c r="H128" s="134"/>
      <c r="I128" s="136" t="s">
        <v>20</v>
      </c>
      <c r="J128" s="138" t="str">
        <f>IF(J10="","",J10)</f>
        <v>5. 1. 2023</v>
      </c>
      <c r="K128" s="26"/>
      <c r="L128" s="35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1" customFormat="1" ht="6.75" customHeight="1">
      <c r="A129" s="134"/>
      <c r="B129" s="135"/>
      <c r="C129" s="134"/>
      <c r="D129" s="134"/>
      <c r="E129" s="134"/>
      <c r="F129" s="134"/>
      <c r="G129" s="134"/>
      <c r="H129" s="134"/>
      <c r="I129" s="134"/>
      <c r="J129" s="134"/>
      <c r="K129" s="26"/>
      <c r="L129" s="35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1" customFormat="1" ht="15" customHeight="1">
      <c r="A130" s="134"/>
      <c r="B130" s="135"/>
      <c r="C130" s="136" t="s">
        <v>22</v>
      </c>
      <c r="D130" s="134"/>
      <c r="E130" s="134"/>
      <c r="F130" s="137" t="str">
        <f>E13</f>
        <v>SOŠ a SOU Horšovský Týn</v>
      </c>
      <c r="G130" s="134"/>
      <c r="H130" s="134"/>
      <c r="I130" s="136" t="s">
        <v>28</v>
      </c>
      <c r="J130" s="141" t="str">
        <f>E19</f>
        <v>Ing. Petr Kesl</v>
      </c>
      <c r="K130" s="26"/>
      <c r="L130" s="35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1" customFormat="1" ht="15" customHeight="1">
      <c r="A131" s="134"/>
      <c r="B131" s="135"/>
      <c r="C131" s="136" t="s">
        <v>26</v>
      </c>
      <c r="D131" s="134"/>
      <c r="E131" s="134"/>
      <c r="F131" s="137" t="str">
        <f>IF(E16="","",E16)</f>
        <v> </v>
      </c>
      <c r="G131" s="134"/>
      <c r="H131" s="134"/>
      <c r="I131" s="136" t="s">
        <v>30</v>
      </c>
      <c r="J131" s="141" t="str">
        <f>E22</f>
        <v>Bc. Michal Boháč</v>
      </c>
      <c r="K131" s="26"/>
      <c r="L131" s="35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1" customFormat="1" ht="9.75" customHeight="1">
      <c r="A132" s="134"/>
      <c r="B132" s="135"/>
      <c r="C132" s="134"/>
      <c r="D132" s="134"/>
      <c r="E132" s="134"/>
      <c r="F132" s="134"/>
      <c r="G132" s="134"/>
      <c r="H132" s="134"/>
      <c r="I132" s="134"/>
      <c r="J132" s="134"/>
      <c r="K132" s="26"/>
      <c r="L132" s="35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10" customFormat="1" ht="29.25" customHeight="1">
      <c r="A133" s="181"/>
      <c r="B133" s="182"/>
      <c r="C133" s="183" t="s">
        <v>109</v>
      </c>
      <c r="D133" s="184" t="s">
        <v>58</v>
      </c>
      <c r="E133" s="184" t="s">
        <v>54</v>
      </c>
      <c r="F133" s="184" t="s">
        <v>55</v>
      </c>
      <c r="G133" s="184" t="s">
        <v>110</v>
      </c>
      <c r="H133" s="184" t="s">
        <v>111</v>
      </c>
      <c r="I133" s="184" t="s">
        <v>112</v>
      </c>
      <c r="J133" s="185" t="s">
        <v>83</v>
      </c>
      <c r="K133" s="125" t="s">
        <v>113</v>
      </c>
      <c r="L133" s="86"/>
      <c r="M133" s="53" t="s">
        <v>1</v>
      </c>
      <c r="N133" s="54" t="s">
        <v>37</v>
      </c>
      <c r="O133" s="54" t="s">
        <v>114</v>
      </c>
      <c r="P133" s="54" t="s">
        <v>115</v>
      </c>
      <c r="Q133" s="54" t="s">
        <v>116</v>
      </c>
      <c r="R133" s="54" t="s">
        <v>117</v>
      </c>
      <c r="S133" s="54" t="s">
        <v>118</v>
      </c>
      <c r="T133" s="55" t="s">
        <v>119</v>
      </c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</row>
    <row r="134" spans="1:63" s="1" customFormat="1" ht="22.5" customHeight="1">
      <c r="A134" s="134"/>
      <c r="B134" s="135"/>
      <c r="C134" s="186" t="s">
        <v>120</v>
      </c>
      <c r="D134" s="134"/>
      <c r="E134" s="134"/>
      <c r="F134" s="134"/>
      <c r="G134" s="134"/>
      <c r="H134" s="134"/>
      <c r="I134" s="134"/>
      <c r="J134" s="187">
        <f>J135+J185+J369+J378+J381</f>
        <v>0</v>
      </c>
      <c r="K134" s="126"/>
      <c r="L134" s="27"/>
      <c r="M134" s="56"/>
      <c r="N134" s="48"/>
      <c r="O134" s="57"/>
      <c r="P134" s="87">
        <f>P135+P185+P369+P378+P381</f>
        <v>2211.503834</v>
      </c>
      <c r="Q134" s="57"/>
      <c r="R134" s="87">
        <f>R135+R185+R369+R378+R381</f>
        <v>44.08236235</v>
      </c>
      <c r="S134" s="57"/>
      <c r="T134" s="88">
        <f>T135+T185+T369+T378+T381</f>
        <v>33.962578959999995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5" t="s">
        <v>72</v>
      </c>
      <c r="AU134" s="15" t="s">
        <v>85</v>
      </c>
      <c r="BK134" s="89">
        <f>BK135+BK185+BK369+BK378+BK381</f>
        <v>0</v>
      </c>
    </row>
    <row r="135" spans="1:63" s="11" customFormat="1" ht="25.5" customHeight="1">
      <c r="A135" s="188"/>
      <c r="B135" s="189"/>
      <c r="C135" s="188"/>
      <c r="D135" s="190" t="s">
        <v>72</v>
      </c>
      <c r="E135" s="191" t="s">
        <v>121</v>
      </c>
      <c r="F135" s="191" t="s">
        <v>122</v>
      </c>
      <c r="G135" s="188"/>
      <c r="H135" s="188"/>
      <c r="I135" s="188"/>
      <c r="J135" s="192">
        <f>BK135</f>
        <v>0</v>
      </c>
      <c r="K135" s="127"/>
      <c r="L135" s="90"/>
      <c r="M135" s="92"/>
      <c r="N135" s="93"/>
      <c r="O135" s="93"/>
      <c r="P135" s="94">
        <f>P136+P138+P169+P180+P183</f>
        <v>197.499127</v>
      </c>
      <c r="Q135" s="93"/>
      <c r="R135" s="94">
        <f>R136+R138+R169+R180+R183</f>
        <v>8.887767610000001</v>
      </c>
      <c r="S135" s="93"/>
      <c r="T135" s="95">
        <f>T136+T138+T169+T180+T183</f>
        <v>3.186535</v>
      </c>
      <c r="AR135" s="91" t="s">
        <v>13</v>
      </c>
      <c r="AT135" s="96" t="s">
        <v>72</v>
      </c>
      <c r="AU135" s="96" t="s">
        <v>73</v>
      </c>
      <c r="AY135" s="91" t="s">
        <v>123</v>
      </c>
      <c r="BK135" s="97">
        <f>BK136+BK138+BK169+BK180+BK183</f>
        <v>0</v>
      </c>
    </row>
    <row r="136" spans="1:63" s="11" customFormat="1" ht="22.5" customHeight="1">
      <c r="A136" s="188"/>
      <c r="B136" s="189"/>
      <c r="C136" s="188"/>
      <c r="D136" s="190" t="s">
        <v>72</v>
      </c>
      <c r="E136" s="193" t="s">
        <v>124</v>
      </c>
      <c r="F136" s="193" t="s">
        <v>125</v>
      </c>
      <c r="G136" s="188"/>
      <c r="H136" s="188"/>
      <c r="I136" s="188"/>
      <c r="J136" s="194">
        <f>BK136</f>
        <v>0</v>
      </c>
      <c r="K136" s="127"/>
      <c r="L136" s="90"/>
      <c r="M136" s="92"/>
      <c r="N136" s="93"/>
      <c r="O136" s="93"/>
      <c r="P136" s="94">
        <f>P137</f>
        <v>4.536</v>
      </c>
      <c r="Q136" s="93"/>
      <c r="R136" s="94">
        <f>R137</f>
        <v>0.05688</v>
      </c>
      <c r="S136" s="93"/>
      <c r="T136" s="95">
        <f>T137</f>
        <v>0</v>
      </c>
      <c r="AR136" s="91" t="s">
        <v>13</v>
      </c>
      <c r="AT136" s="96" t="s">
        <v>72</v>
      </c>
      <c r="AU136" s="96" t="s">
        <v>13</v>
      </c>
      <c r="AY136" s="91" t="s">
        <v>123</v>
      </c>
      <c r="BK136" s="97">
        <f>BK137</f>
        <v>0</v>
      </c>
    </row>
    <row r="137" spans="1:65" s="1" customFormat="1" ht="33" customHeight="1">
      <c r="A137" s="134"/>
      <c r="B137" s="135"/>
      <c r="C137" s="195" t="s">
        <v>13</v>
      </c>
      <c r="D137" s="195" t="s">
        <v>126</v>
      </c>
      <c r="E137" s="196" t="s">
        <v>127</v>
      </c>
      <c r="F137" s="197" t="s">
        <v>584</v>
      </c>
      <c r="G137" s="198" t="s">
        <v>128</v>
      </c>
      <c r="H137" s="199">
        <v>36</v>
      </c>
      <c r="I137" s="98">
        <v>0</v>
      </c>
      <c r="J137" s="200">
        <f>ROUND(I137*H137,2)</f>
        <v>0</v>
      </c>
      <c r="K137" s="99"/>
      <c r="L137" s="27"/>
      <c r="M137" s="100" t="s">
        <v>1</v>
      </c>
      <c r="N137" s="101" t="s">
        <v>38</v>
      </c>
      <c r="O137" s="102">
        <v>0.126</v>
      </c>
      <c r="P137" s="102">
        <f>O137*H137</f>
        <v>4.536</v>
      </c>
      <c r="Q137" s="102">
        <v>0.00158</v>
      </c>
      <c r="R137" s="102">
        <f>Q137*H137</f>
        <v>0.05688</v>
      </c>
      <c r="S137" s="102">
        <v>0</v>
      </c>
      <c r="T137" s="103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04" t="s">
        <v>129</v>
      </c>
      <c r="AT137" s="104" t="s">
        <v>126</v>
      </c>
      <c r="AU137" s="104" t="s">
        <v>79</v>
      </c>
      <c r="AY137" s="15" t="s">
        <v>123</v>
      </c>
      <c r="BE137" s="105">
        <f>IF(N137="základní",J137,0)</f>
        <v>0</v>
      </c>
      <c r="BF137" s="105">
        <f>IF(N137="snížená",J137,0)</f>
        <v>0</v>
      </c>
      <c r="BG137" s="105">
        <f>IF(N137="zákl. přenesená",J137,0)</f>
        <v>0</v>
      </c>
      <c r="BH137" s="105">
        <f>IF(N137="sníž. přenesená",J137,0)</f>
        <v>0</v>
      </c>
      <c r="BI137" s="105">
        <f>IF(N137="nulová",J137,0)</f>
        <v>0</v>
      </c>
      <c r="BJ137" s="15" t="s">
        <v>13</v>
      </c>
      <c r="BK137" s="105">
        <f>ROUND(I137*H137,2)</f>
        <v>0</v>
      </c>
      <c r="BL137" s="15" t="s">
        <v>129</v>
      </c>
      <c r="BM137" s="104" t="s">
        <v>130</v>
      </c>
    </row>
    <row r="138" spans="1:63" s="11" customFormat="1" ht="22.5" customHeight="1">
      <c r="A138" s="188"/>
      <c r="B138" s="189"/>
      <c r="C138" s="188"/>
      <c r="D138" s="190" t="s">
        <v>72</v>
      </c>
      <c r="E138" s="193" t="s">
        <v>129</v>
      </c>
      <c r="F138" s="193"/>
      <c r="G138" s="188"/>
      <c r="H138" s="188"/>
      <c r="I138" s="127"/>
      <c r="J138" s="194">
        <f>BK138</f>
        <v>0</v>
      </c>
      <c r="K138" s="127"/>
      <c r="L138" s="90"/>
      <c r="M138" s="92"/>
      <c r="N138" s="93"/>
      <c r="O138" s="93"/>
      <c r="P138" s="94">
        <f>SUM(P139:P168)</f>
        <v>37.270117</v>
      </c>
      <c r="Q138" s="93"/>
      <c r="R138" s="94">
        <f>SUM(R139:R168)</f>
        <v>8.813327130000001</v>
      </c>
      <c r="S138" s="93"/>
      <c r="T138" s="95">
        <f>SUM(T139:T168)</f>
        <v>0</v>
      </c>
      <c r="AR138" s="91" t="s">
        <v>13</v>
      </c>
      <c r="AT138" s="96" t="s">
        <v>72</v>
      </c>
      <c r="AU138" s="96" t="s">
        <v>13</v>
      </c>
      <c r="AY138" s="91" t="s">
        <v>123</v>
      </c>
      <c r="BK138" s="97">
        <f>SUM(BK139:BK168)</f>
        <v>0</v>
      </c>
    </row>
    <row r="139" spans="1:65" s="1" customFormat="1" ht="24" customHeight="1">
      <c r="A139" s="134"/>
      <c r="B139" s="135"/>
      <c r="C139" s="195" t="s">
        <v>79</v>
      </c>
      <c r="D139" s="195" t="s">
        <v>126</v>
      </c>
      <c r="E139" s="196" t="s">
        <v>131</v>
      </c>
      <c r="F139" s="197" t="s">
        <v>132</v>
      </c>
      <c r="G139" s="198" t="s">
        <v>133</v>
      </c>
      <c r="H139" s="199">
        <v>0.154</v>
      </c>
      <c r="I139" s="98">
        <v>0</v>
      </c>
      <c r="J139" s="200">
        <f>ROUND(I139*H139,2)</f>
        <v>0</v>
      </c>
      <c r="K139" s="99"/>
      <c r="L139" s="27"/>
      <c r="M139" s="100" t="s">
        <v>1</v>
      </c>
      <c r="N139" s="101" t="s">
        <v>38</v>
      </c>
      <c r="O139" s="102">
        <v>1.463</v>
      </c>
      <c r="P139" s="102">
        <f>O139*H139</f>
        <v>0.225302</v>
      </c>
      <c r="Q139" s="102">
        <v>0.38142</v>
      </c>
      <c r="R139" s="102">
        <f>Q139*H139</f>
        <v>0.058738679999999995</v>
      </c>
      <c r="S139" s="102">
        <v>0</v>
      </c>
      <c r="T139" s="103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04" t="s">
        <v>129</v>
      </c>
      <c r="AT139" s="104" t="s">
        <v>126</v>
      </c>
      <c r="AU139" s="104" t="s">
        <v>79</v>
      </c>
      <c r="AY139" s="15" t="s">
        <v>123</v>
      </c>
      <c r="BE139" s="105">
        <f>IF(N139="základní",J139,0)</f>
        <v>0</v>
      </c>
      <c r="BF139" s="105">
        <f>IF(N139="snížená",J139,0)</f>
        <v>0</v>
      </c>
      <c r="BG139" s="105">
        <f>IF(N139="zákl. přenesená",J139,0)</f>
        <v>0</v>
      </c>
      <c r="BH139" s="105">
        <f>IF(N139="sníž. přenesená",J139,0)</f>
        <v>0</v>
      </c>
      <c r="BI139" s="105">
        <f>IF(N139="nulová",J139,0)</f>
        <v>0</v>
      </c>
      <c r="BJ139" s="15" t="s">
        <v>13</v>
      </c>
      <c r="BK139" s="105">
        <f>ROUND(I139*H139,2)</f>
        <v>0</v>
      </c>
      <c r="BL139" s="15" t="s">
        <v>129</v>
      </c>
      <c r="BM139" s="104" t="s">
        <v>134</v>
      </c>
    </row>
    <row r="140" spans="1:51" s="12" customFormat="1" ht="11.25">
      <c r="A140" s="201"/>
      <c r="B140" s="202"/>
      <c r="C140" s="201"/>
      <c r="D140" s="203" t="s">
        <v>135</v>
      </c>
      <c r="E140" s="204" t="s">
        <v>1</v>
      </c>
      <c r="F140" s="205" t="s">
        <v>136</v>
      </c>
      <c r="G140" s="201"/>
      <c r="H140" s="206">
        <v>0.15365</v>
      </c>
      <c r="I140" s="128"/>
      <c r="J140" s="201"/>
      <c r="K140" s="128"/>
      <c r="L140" s="106"/>
      <c r="M140" s="108"/>
      <c r="N140" s="109"/>
      <c r="O140" s="109"/>
      <c r="P140" s="109"/>
      <c r="Q140" s="109"/>
      <c r="R140" s="109"/>
      <c r="S140" s="109"/>
      <c r="T140" s="110"/>
      <c r="AT140" s="107" t="s">
        <v>135</v>
      </c>
      <c r="AU140" s="107" t="s">
        <v>79</v>
      </c>
      <c r="AV140" s="12" t="s">
        <v>79</v>
      </c>
      <c r="AW140" s="12" t="s">
        <v>137</v>
      </c>
      <c r="AX140" s="12" t="s">
        <v>73</v>
      </c>
      <c r="AY140" s="107" t="s">
        <v>123</v>
      </c>
    </row>
    <row r="141" spans="1:51" s="13" customFormat="1" ht="11.25">
      <c r="A141" s="207"/>
      <c r="B141" s="208"/>
      <c r="C141" s="207"/>
      <c r="D141" s="203" t="s">
        <v>135</v>
      </c>
      <c r="E141" s="209" t="s">
        <v>1</v>
      </c>
      <c r="F141" s="210" t="s">
        <v>138</v>
      </c>
      <c r="G141" s="207"/>
      <c r="H141" s="211">
        <v>0.15365</v>
      </c>
      <c r="I141" s="129"/>
      <c r="J141" s="207"/>
      <c r="K141" s="129"/>
      <c r="L141" s="111"/>
      <c r="M141" s="113"/>
      <c r="N141" s="114"/>
      <c r="O141" s="114"/>
      <c r="P141" s="114"/>
      <c r="Q141" s="114"/>
      <c r="R141" s="114"/>
      <c r="S141" s="114"/>
      <c r="T141" s="115"/>
      <c r="AT141" s="112" t="s">
        <v>135</v>
      </c>
      <c r="AU141" s="112" t="s">
        <v>79</v>
      </c>
      <c r="AV141" s="13" t="s">
        <v>129</v>
      </c>
      <c r="AW141" s="13" t="s">
        <v>137</v>
      </c>
      <c r="AX141" s="13" t="s">
        <v>13</v>
      </c>
      <c r="AY141" s="112" t="s">
        <v>123</v>
      </c>
    </row>
    <row r="142" spans="1:65" s="1" customFormat="1" ht="16.5" customHeight="1">
      <c r="A142" s="134"/>
      <c r="B142" s="135"/>
      <c r="C142" s="195" t="s">
        <v>124</v>
      </c>
      <c r="D142" s="195" t="s">
        <v>126</v>
      </c>
      <c r="E142" s="196" t="s">
        <v>139</v>
      </c>
      <c r="F142" s="197" t="s">
        <v>140</v>
      </c>
      <c r="G142" s="198" t="s">
        <v>141</v>
      </c>
      <c r="H142" s="199">
        <v>2.75</v>
      </c>
      <c r="I142" s="98">
        <v>0</v>
      </c>
      <c r="J142" s="200">
        <f>ROUND(I142*H142,2)</f>
        <v>0</v>
      </c>
      <c r="K142" s="99"/>
      <c r="L142" s="27"/>
      <c r="M142" s="100" t="s">
        <v>1</v>
      </c>
      <c r="N142" s="101" t="s">
        <v>38</v>
      </c>
      <c r="O142" s="102">
        <v>1.844</v>
      </c>
      <c r="P142" s="102">
        <f>O142*H142</f>
        <v>5.071000000000001</v>
      </c>
      <c r="Q142" s="102">
        <v>2.4535</v>
      </c>
      <c r="R142" s="102">
        <f>Q142*H142</f>
        <v>6.7471250000000005</v>
      </c>
      <c r="S142" s="102">
        <v>0</v>
      </c>
      <c r="T142" s="103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04" t="s">
        <v>129</v>
      </c>
      <c r="AT142" s="104" t="s">
        <v>126</v>
      </c>
      <c r="AU142" s="104" t="s">
        <v>79</v>
      </c>
      <c r="AY142" s="15" t="s">
        <v>123</v>
      </c>
      <c r="BE142" s="105">
        <f>IF(N142="základní",J142,0)</f>
        <v>0</v>
      </c>
      <c r="BF142" s="105">
        <f>IF(N142="snížená",J142,0)</f>
        <v>0</v>
      </c>
      <c r="BG142" s="105">
        <f>IF(N142="zákl. přenesená",J142,0)</f>
        <v>0</v>
      </c>
      <c r="BH142" s="105">
        <f>IF(N142="sníž. přenesená",J142,0)</f>
        <v>0</v>
      </c>
      <c r="BI142" s="105">
        <f>IF(N142="nulová",J142,0)</f>
        <v>0</v>
      </c>
      <c r="BJ142" s="15" t="s">
        <v>13</v>
      </c>
      <c r="BK142" s="105">
        <f>ROUND(I142*H142,2)</f>
        <v>0</v>
      </c>
      <c r="BL142" s="15" t="s">
        <v>129</v>
      </c>
      <c r="BM142" s="104" t="s">
        <v>142</v>
      </c>
    </row>
    <row r="143" spans="1:51" s="12" customFormat="1" ht="11.25">
      <c r="A143" s="201"/>
      <c r="B143" s="202"/>
      <c r="C143" s="201"/>
      <c r="D143" s="203" t="s">
        <v>135</v>
      </c>
      <c r="E143" s="204" t="s">
        <v>1</v>
      </c>
      <c r="F143" s="205" t="s">
        <v>143</v>
      </c>
      <c r="G143" s="201"/>
      <c r="H143" s="206">
        <v>0.9136000000000002</v>
      </c>
      <c r="I143" s="128"/>
      <c r="J143" s="201"/>
      <c r="K143" s="128"/>
      <c r="L143" s="106"/>
      <c r="M143" s="108"/>
      <c r="N143" s="109"/>
      <c r="O143" s="109"/>
      <c r="P143" s="109"/>
      <c r="Q143" s="109"/>
      <c r="R143" s="109"/>
      <c r="S143" s="109"/>
      <c r="T143" s="110"/>
      <c r="AT143" s="107" t="s">
        <v>135</v>
      </c>
      <c r="AU143" s="107" t="s">
        <v>79</v>
      </c>
      <c r="AV143" s="12" t="s">
        <v>79</v>
      </c>
      <c r="AW143" s="12" t="s">
        <v>137</v>
      </c>
      <c r="AX143" s="12" t="s">
        <v>73</v>
      </c>
      <c r="AY143" s="107" t="s">
        <v>123</v>
      </c>
    </row>
    <row r="144" spans="1:51" s="12" customFormat="1" ht="11.25">
      <c r="A144" s="201"/>
      <c r="B144" s="202"/>
      <c r="C144" s="201"/>
      <c r="D144" s="203" t="s">
        <v>135</v>
      </c>
      <c r="E144" s="204" t="s">
        <v>1</v>
      </c>
      <c r="F144" s="205" t="s">
        <v>144</v>
      </c>
      <c r="G144" s="201"/>
      <c r="H144" s="206">
        <v>1.477545</v>
      </c>
      <c r="I144" s="128"/>
      <c r="J144" s="201"/>
      <c r="K144" s="128"/>
      <c r="L144" s="106"/>
      <c r="M144" s="108"/>
      <c r="N144" s="109"/>
      <c r="O144" s="109"/>
      <c r="P144" s="109"/>
      <c r="Q144" s="109"/>
      <c r="R144" s="109"/>
      <c r="S144" s="109"/>
      <c r="T144" s="110"/>
      <c r="AT144" s="107" t="s">
        <v>135</v>
      </c>
      <c r="AU144" s="107" t="s">
        <v>79</v>
      </c>
      <c r="AV144" s="12" t="s">
        <v>79</v>
      </c>
      <c r="AW144" s="12" t="s">
        <v>137</v>
      </c>
      <c r="AX144" s="12" t="s">
        <v>73</v>
      </c>
      <c r="AY144" s="107" t="s">
        <v>123</v>
      </c>
    </row>
    <row r="145" spans="1:51" s="13" customFormat="1" ht="11.25">
      <c r="A145" s="207"/>
      <c r="B145" s="208"/>
      <c r="C145" s="207"/>
      <c r="D145" s="203" t="s">
        <v>135</v>
      </c>
      <c r="E145" s="209" t="s">
        <v>1</v>
      </c>
      <c r="F145" s="210" t="s">
        <v>138</v>
      </c>
      <c r="G145" s="207"/>
      <c r="H145" s="211">
        <v>2.3911450000000003</v>
      </c>
      <c r="I145" s="129"/>
      <c r="J145" s="207"/>
      <c r="K145" s="129"/>
      <c r="L145" s="111"/>
      <c r="M145" s="113"/>
      <c r="N145" s="114"/>
      <c r="O145" s="114"/>
      <c r="P145" s="114"/>
      <c r="Q145" s="114"/>
      <c r="R145" s="114"/>
      <c r="S145" s="114"/>
      <c r="T145" s="115"/>
      <c r="AT145" s="112" t="s">
        <v>135</v>
      </c>
      <c r="AU145" s="112" t="s">
        <v>79</v>
      </c>
      <c r="AV145" s="13" t="s">
        <v>129</v>
      </c>
      <c r="AW145" s="13" t="s">
        <v>137</v>
      </c>
      <c r="AX145" s="13" t="s">
        <v>13</v>
      </c>
      <c r="AY145" s="112" t="s">
        <v>123</v>
      </c>
    </row>
    <row r="146" spans="1:51" s="12" customFormat="1" ht="11.25">
      <c r="A146" s="201"/>
      <c r="B146" s="202"/>
      <c r="C146" s="201"/>
      <c r="D146" s="203" t="s">
        <v>135</v>
      </c>
      <c r="E146" s="201"/>
      <c r="F146" s="205" t="s">
        <v>145</v>
      </c>
      <c r="G146" s="201"/>
      <c r="H146" s="206">
        <v>2.75</v>
      </c>
      <c r="I146" s="128"/>
      <c r="J146" s="201"/>
      <c r="K146" s="128"/>
      <c r="L146" s="106"/>
      <c r="M146" s="108"/>
      <c r="N146" s="109"/>
      <c r="O146" s="109"/>
      <c r="P146" s="109"/>
      <c r="Q146" s="109"/>
      <c r="R146" s="109"/>
      <c r="S146" s="109"/>
      <c r="T146" s="110"/>
      <c r="AT146" s="107" t="s">
        <v>135</v>
      </c>
      <c r="AU146" s="107" t="s">
        <v>79</v>
      </c>
      <c r="AV146" s="12" t="s">
        <v>79</v>
      </c>
      <c r="AW146" s="12" t="s">
        <v>3</v>
      </c>
      <c r="AX146" s="12" t="s">
        <v>13</v>
      </c>
      <c r="AY146" s="107" t="s">
        <v>123</v>
      </c>
    </row>
    <row r="147" spans="1:65" s="1" customFormat="1" ht="16.5" customHeight="1">
      <c r="A147" s="134"/>
      <c r="B147" s="135"/>
      <c r="C147" s="195" t="s">
        <v>129</v>
      </c>
      <c r="D147" s="195" t="s">
        <v>126</v>
      </c>
      <c r="E147" s="196" t="s">
        <v>569</v>
      </c>
      <c r="F147" s="197" t="s">
        <v>146</v>
      </c>
      <c r="G147" s="198" t="s">
        <v>147</v>
      </c>
      <c r="H147" s="199">
        <v>8</v>
      </c>
      <c r="I147" s="98">
        <v>0</v>
      </c>
      <c r="J147" s="200">
        <f>ROUND(I147*H147,2)</f>
        <v>0</v>
      </c>
      <c r="K147" s="99"/>
      <c r="L147" s="27"/>
      <c r="M147" s="100" t="s">
        <v>1</v>
      </c>
      <c r="N147" s="101" t="s">
        <v>38</v>
      </c>
      <c r="O147" s="102">
        <v>0.169</v>
      </c>
      <c r="P147" s="102">
        <f>O147*H147</f>
        <v>1.352</v>
      </c>
      <c r="Q147" s="102">
        <v>0.00081</v>
      </c>
      <c r="R147" s="102">
        <f>Q147*H147</f>
        <v>0.00648</v>
      </c>
      <c r="S147" s="102">
        <v>0</v>
      </c>
      <c r="T147" s="103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04" t="s">
        <v>129</v>
      </c>
      <c r="AT147" s="104" t="s">
        <v>126</v>
      </c>
      <c r="AU147" s="104" t="s">
        <v>79</v>
      </c>
      <c r="AY147" s="15" t="s">
        <v>123</v>
      </c>
      <c r="BE147" s="105">
        <f>IF(N147="základní",J147,0)</f>
        <v>0</v>
      </c>
      <c r="BF147" s="105">
        <f>IF(N147="snížená",J147,0)</f>
        <v>0</v>
      </c>
      <c r="BG147" s="105">
        <f>IF(N147="zákl. přenesená",J147,0)</f>
        <v>0</v>
      </c>
      <c r="BH147" s="105">
        <f>IF(N147="sníž. přenesená",J147,0)</f>
        <v>0</v>
      </c>
      <c r="BI147" s="105">
        <f>IF(N147="nulová",J147,0)</f>
        <v>0</v>
      </c>
      <c r="BJ147" s="15" t="s">
        <v>13</v>
      </c>
      <c r="BK147" s="105">
        <f>ROUND(I147*H147,2)</f>
        <v>0</v>
      </c>
      <c r="BL147" s="15" t="s">
        <v>129</v>
      </c>
      <c r="BM147" s="104" t="s">
        <v>148</v>
      </c>
    </row>
    <row r="148" spans="1:65" s="1" customFormat="1" ht="16.5" customHeight="1">
      <c r="A148" s="134"/>
      <c r="B148" s="135"/>
      <c r="C148" s="195" t="s">
        <v>149</v>
      </c>
      <c r="D148" s="195" t="s">
        <v>126</v>
      </c>
      <c r="E148" s="196" t="s">
        <v>150</v>
      </c>
      <c r="F148" s="197" t="s">
        <v>151</v>
      </c>
      <c r="G148" s="198" t="s">
        <v>152</v>
      </c>
      <c r="H148" s="199">
        <v>0.077</v>
      </c>
      <c r="I148" s="98">
        <v>0</v>
      </c>
      <c r="J148" s="200">
        <f>ROUND(I148*H148,2)</f>
        <v>0</v>
      </c>
      <c r="K148" s="99"/>
      <c r="L148" s="27"/>
      <c r="M148" s="100" t="s">
        <v>1</v>
      </c>
      <c r="N148" s="101" t="s">
        <v>38</v>
      </c>
      <c r="O148" s="102">
        <v>15.211</v>
      </c>
      <c r="P148" s="102">
        <f>O148*H148</f>
        <v>1.171247</v>
      </c>
      <c r="Q148" s="102">
        <v>1.06277</v>
      </c>
      <c r="R148" s="102">
        <f>Q148*H148</f>
        <v>0.08183329</v>
      </c>
      <c r="S148" s="102">
        <v>0</v>
      </c>
      <c r="T148" s="103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04" t="s">
        <v>129</v>
      </c>
      <c r="AT148" s="104" t="s">
        <v>126</v>
      </c>
      <c r="AU148" s="104" t="s">
        <v>79</v>
      </c>
      <c r="AY148" s="15" t="s">
        <v>123</v>
      </c>
      <c r="BE148" s="105">
        <f>IF(N148="základní",J148,0)</f>
        <v>0</v>
      </c>
      <c r="BF148" s="105">
        <f>IF(N148="snížená",J148,0)</f>
        <v>0</v>
      </c>
      <c r="BG148" s="105">
        <f>IF(N148="zákl. přenesená",J148,0)</f>
        <v>0</v>
      </c>
      <c r="BH148" s="105">
        <f>IF(N148="sníž. přenesená",J148,0)</f>
        <v>0</v>
      </c>
      <c r="BI148" s="105">
        <f>IF(N148="nulová",J148,0)</f>
        <v>0</v>
      </c>
      <c r="BJ148" s="15" t="s">
        <v>13</v>
      </c>
      <c r="BK148" s="105">
        <f>ROUND(I148*H148,2)</f>
        <v>0</v>
      </c>
      <c r="BL148" s="15" t="s">
        <v>129</v>
      </c>
      <c r="BM148" s="104" t="s">
        <v>153</v>
      </c>
    </row>
    <row r="149" spans="1:51" s="12" customFormat="1" ht="11.25">
      <c r="A149" s="201"/>
      <c r="B149" s="202"/>
      <c r="C149" s="201"/>
      <c r="D149" s="203" t="s">
        <v>135</v>
      </c>
      <c r="E149" s="204" t="s">
        <v>1</v>
      </c>
      <c r="F149" s="205" t="s">
        <v>154</v>
      </c>
      <c r="G149" s="201"/>
      <c r="H149" s="206">
        <v>0.0770784</v>
      </c>
      <c r="I149" s="128"/>
      <c r="J149" s="201"/>
      <c r="K149" s="128"/>
      <c r="L149" s="106"/>
      <c r="M149" s="108"/>
      <c r="N149" s="109"/>
      <c r="O149" s="109"/>
      <c r="P149" s="109"/>
      <c r="Q149" s="109"/>
      <c r="R149" s="109"/>
      <c r="S149" s="109"/>
      <c r="T149" s="110"/>
      <c r="AT149" s="107" t="s">
        <v>135</v>
      </c>
      <c r="AU149" s="107" t="s">
        <v>79</v>
      </c>
      <c r="AV149" s="12" t="s">
        <v>79</v>
      </c>
      <c r="AW149" s="12" t="s">
        <v>137</v>
      </c>
      <c r="AX149" s="12" t="s">
        <v>73</v>
      </c>
      <c r="AY149" s="107" t="s">
        <v>123</v>
      </c>
    </row>
    <row r="150" spans="1:51" s="13" customFormat="1" ht="11.25">
      <c r="A150" s="207"/>
      <c r="B150" s="208"/>
      <c r="C150" s="207"/>
      <c r="D150" s="203" t="s">
        <v>135</v>
      </c>
      <c r="E150" s="209" t="s">
        <v>1</v>
      </c>
      <c r="F150" s="210" t="s">
        <v>138</v>
      </c>
      <c r="G150" s="207"/>
      <c r="H150" s="211">
        <v>0.0770784</v>
      </c>
      <c r="I150" s="129"/>
      <c r="J150" s="207"/>
      <c r="K150" s="129"/>
      <c r="L150" s="111"/>
      <c r="M150" s="113"/>
      <c r="N150" s="114"/>
      <c r="O150" s="114"/>
      <c r="P150" s="114"/>
      <c r="Q150" s="114"/>
      <c r="R150" s="114"/>
      <c r="S150" s="114"/>
      <c r="T150" s="115"/>
      <c r="AT150" s="112" t="s">
        <v>135</v>
      </c>
      <c r="AU150" s="112" t="s">
        <v>79</v>
      </c>
      <c r="AV150" s="13" t="s">
        <v>129</v>
      </c>
      <c r="AW150" s="13" t="s">
        <v>137</v>
      </c>
      <c r="AX150" s="13" t="s">
        <v>13</v>
      </c>
      <c r="AY150" s="112" t="s">
        <v>123</v>
      </c>
    </row>
    <row r="151" spans="1:65" s="1" customFormat="1" ht="24" customHeight="1">
      <c r="A151" s="134"/>
      <c r="B151" s="135"/>
      <c r="C151" s="195" t="s">
        <v>155</v>
      </c>
      <c r="D151" s="195" t="s">
        <v>126</v>
      </c>
      <c r="E151" s="196" t="s">
        <v>156</v>
      </c>
      <c r="F151" s="197" t="s">
        <v>157</v>
      </c>
      <c r="G151" s="198" t="s">
        <v>152</v>
      </c>
      <c r="H151" s="199">
        <v>1.896</v>
      </c>
      <c r="I151" s="98">
        <v>0</v>
      </c>
      <c r="J151" s="200">
        <f>ROUND(I151*H151,2)</f>
        <v>0</v>
      </c>
      <c r="K151" s="99"/>
      <c r="L151" s="27"/>
      <c r="M151" s="100" t="s">
        <v>1</v>
      </c>
      <c r="N151" s="101" t="s">
        <v>38</v>
      </c>
      <c r="O151" s="102">
        <v>15.533</v>
      </c>
      <c r="P151" s="102">
        <f>O151*H151</f>
        <v>29.450567999999997</v>
      </c>
      <c r="Q151" s="102">
        <v>0.01221</v>
      </c>
      <c r="R151" s="102">
        <f>Q151*H151</f>
        <v>0.02315016</v>
      </c>
      <c r="S151" s="102">
        <v>0</v>
      </c>
      <c r="T151" s="103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04" t="s">
        <v>129</v>
      </c>
      <c r="AT151" s="104" t="s">
        <v>126</v>
      </c>
      <c r="AU151" s="104" t="s">
        <v>79</v>
      </c>
      <c r="AY151" s="15" t="s">
        <v>123</v>
      </c>
      <c r="BE151" s="105">
        <f>IF(N151="základní",J151,0)</f>
        <v>0</v>
      </c>
      <c r="BF151" s="105">
        <f>IF(N151="snížená",J151,0)</f>
        <v>0</v>
      </c>
      <c r="BG151" s="105">
        <f>IF(N151="zákl. přenesená",J151,0)</f>
        <v>0</v>
      </c>
      <c r="BH151" s="105">
        <f>IF(N151="sníž. přenesená",J151,0)</f>
        <v>0</v>
      </c>
      <c r="BI151" s="105">
        <f>IF(N151="nulová",J151,0)</f>
        <v>0</v>
      </c>
      <c r="BJ151" s="15" t="s">
        <v>13</v>
      </c>
      <c r="BK151" s="105">
        <f>ROUND(I151*H151,2)</f>
        <v>0</v>
      </c>
      <c r="BL151" s="15" t="s">
        <v>129</v>
      </c>
      <c r="BM151" s="104" t="s">
        <v>158</v>
      </c>
    </row>
    <row r="152" spans="1:51" s="12" customFormat="1" ht="11.25">
      <c r="A152" s="201"/>
      <c r="B152" s="202"/>
      <c r="C152" s="201"/>
      <c r="D152" s="203" t="s">
        <v>135</v>
      </c>
      <c r="E152" s="204" t="s">
        <v>1</v>
      </c>
      <c r="F152" s="205" t="s">
        <v>159</v>
      </c>
      <c r="G152" s="201"/>
      <c r="H152" s="206">
        <v>0.498</v>
      </c>
      <c r="I152" s="128"/>
      <c r="J152" s="201"/>
      <c r="K152" s="128"/>
      <c r="L152" s="106"/>
      <c r="M152" s="108"/>
      <c r="N152" s="109"/>
      <c r="O152" s="109"/>
      <c r="P152" s="109"/>
      <c r="Q152" s="109"/>
      <c r="R152" s="109"/>
      <c r="S152" s="109"/>
      <c r="T152" s="110"/>
      <c r="AT152" s="107" t="s">
        <v>135</v>
      </c>
      <c r="AU152" s="107" t="s">
        <v>79</v>
      </c>
      <c r="AV152" s="12" t="s">
        <v>79</v>
      </c>
      <c r="AW152" s="12" t="s">
        <v>137</v>
      </c>
      <c r="AX152" s="12" t="s">
        <v>73</v>
      </c>
      <c r="AY152" s="107" t="s">
        <v>123</v>
      </c>
    </row>
    <row r="153" spans="1:51" s="12" customFormat="1" ht="11.25">
      <c r="A153" s="201"/>
      <c r="B153" s="202"/>
      <c r="C153" s="201"/>
      <c r="D153" s="203" t="s">
        <v>135</v>
      </c>
      <c r="E153" s="204" t="s">
        <v>1</v>
      </c>
      <c r="F153" s="205" t="s">
        <v>160</v>
      </c>
      <c r="G153" s="201"/>
      <c r="H153" s="206">
        <v>0.9296</v>
      </c>
      <c r="I153" s="128"/>
      <c r="J153" s="201"/>
      <c r="K153" s="128"/>
      <c r="L153" s="106"/>
      <c r="M153" s="108"/>
      <c r="N153" s="109"/>
      <c r="O153" s="109"/>
      <c r="P153" s="109"/>
      <c r="Q153" s="109"/>
      <c r="R153" s="109"/>
      <c r="S153" s="109"/>
      <c r="T153" s="110"/>
      <c r="AT153" s="107" t="s">
        <v>135</v>
      </c>
      <c r="AU153" s="107" t="s">
        <v>79</v>
      </c>
      <c r="AV153" s="12" t="s">
        <v>79</v>
      </c>
      <c r="AW153" s="12" t="s">
        <v>137</v>
      </c>
      <c r="AX153" s="12" t="s">
        <v>73</v>
      </c>
      <c r="AY153" s="107" t="s">
        <v>123</v>
      </c>
    </row>
    <row r="154" spans="1:51" s="12" customFormat="1" ht="11.25">
      <c r="A154" s="201"/>
      <c r="B154" s="202"/>
      <c r="C154" s="201"/>
      <c r="D154" s="203" t="s">
        <v>135</v>
      </c>
      <c r="E154" s="204" t="s">
        <v>1</v>
      </c>
      <c r="F154" s="205" t="s">
        <v>161</v>
      </c>
      <c r="G154" s="201"/>
      <c r="H154" s="206">
        <v>0.02826</v>
      </c>
      <c r="I154" s="128"/>
      <c r="J154" s="201"/>
      <c r="K154" s="128"/>
      <c r="L154" s="106"/>
      <c r="M154" s="108"/>
      <c r="N154" s="109"/>
      <c r="O154" s="109"/>
      <c r="P154" s="109"/>
      <c r="Q154" s="109"/>
      <c r="R154" s="109"/>
      <c r="S154" s="109"/>
      <c r="T154" s="110"/>
      <c r="AT154" s="107" t="s">
        <v>135</v>
      </c>
      <c r="AU154" s="107" t="s">
        <v>79</v>
      </c>
      <c r="AV154" s="12" t="s">
        <v>79</v>
      </c>
      <c r="AW154" s="12" t="s">
        <v>137</v>
      </c>
      <c r="AX154" s="12" t="s">
        <v>73</v>
      </c>
      <c r="AY154" s="107" t="s">
        <v>123</v>
      </c>
    </row>
    <row r="155" spans="1:51" s="12" customFormat="1" ht="11.25">
      <c r="A155" s="201"/>
      <c r="B155" s="202"/>
      <c r="C155" s="201"/>
      <c r="D155" s="203" t="s">
        <v>135</v>
      </c>
      <c r="E155" s="204" t="s">
        <v>1</v>
      </c>
      <c r="F155" s="205" t="s">
        <v>162</v>
      </c>
      <c r="G155" s="201"/>
      <c r="H155" s="206">
        <v>0.19272</v>
      </c>
      <c r="I155" s="128"/>
      <c r="J155" s="201"/>
      <c r="K155" s="128"/>
      <c r="L155" s="106"/>
      <c r="M155" s="108"/>
      <c r="N155" s="109"/>
      <c r="O155" s="109"/>
      <c r="P155" s="109"/>
      <c r="Q155" s="109"/>
      <c r="R155" s="109"/>
      <c r="S155" s="109"/>
      <c r="T155" s="110"/>
      <c r="AT155" s="107" t="s">
        <v>135</v>
      </c>
      <c r="AU155" s="107" t="s">
        <v>79</v>
      </c>
      <c r="AV155" s="12" t="s">
        <v>79</v>
      </c>
      <c r="AW155" s="12" t="s">
        <v>137</v>
      </c>
      <c r="AX155" s="12" t="s">
        <v>73</v>
      </c>
      <c r="AY155" s="107" t="s">
        <v>123</v>
      </c>
    </row>
    <row r="156" spans="1:51" s="12" customFormat="1" ht="11.25">
      <c r="A156" s="201"/>
      <c r="B156" s="202"/>
      <c r="C156" s="201"/>
      <c r="D156" s="203" t="s">
        <v>135</v>
      </c>
      <c r="E156" s="204" t="s">
        <v>1</v>
      </c>
      <c r="F156" s="205" t="s">
        <v>163</v>
      </c>
      <c r="G156" s="201"/>
      <c r="H156" s="206">
        <v>0.24728999999999998</v>
      </c>
      <c r="I156" s="128"/>
      <c r="J156" s="201"/>
      <c r="K156" s="128"/>
      <c r="L156" s="106"/>
      <c r="M156" s="108"/>
      <c r="N156" s="109"/>
      <c r="O156" s="109"/>
      <c r="P156" s="109"/>
      <c r="Q156" s="109"/>
      <c r="R156" s="109"/>
      <c r="S156" s="109"/>
      <c r="T156" s="110"/>
      <c r="AT156" s="107" t="s">
        <v>135</v>
      </c>
      <c r="AU156" s="107" t="s">
        <v>79</v>
      </c>
      <c r="AV156" s="12" t="s">
        <v>79</v>
      </c>
      <c r="AW156" s="12" t="s">
        <v>137</v>
      </c>
      <c r="AX156" s="12" t="s">
        <v>73</v>
      </c>
      <c r="AY156" s="107" t="s">
        <v>123</v>
      </c>
    </row>
    <row r="157" spans="1:51" s="13" customFormat="1" ht="11.25">
      <c r="A157" s="207"/>
      <c r="B157" s="208"/>
      <c r="C157" s="207"/>
      <c r="D157" s="203" t="s">
        <v>135</v>
      </c>
      <c r="E157" s="209" t="s">
        <v>1</v>
      </c>
      <c r="F157" s="210" t="s">
        <v>138</v>
      </c>
      <c r="G157" s="207"/>
      <c r="H157" s="211">
        <v>1.89587</v>
      </c>
      <c r="I157" s="129"/>
      <c r="J157" s="207"/>
      <c r="K157" s="129"/>
      <c r="L157" s="111"/>
      <c r="M157" s="113"/>
      <c r="N157" s="114"/>
      <c r="O157" s="114"/>
      <c r="P157" s="114"/>
      <c r="Q157" s="114"/>
      <c r="R157" s="114"/>
      <c r="S157" s="114"/>
      <c r="T157" s="115"/>
      <c r="AT157" s="112" t="s">
        <v>135</v>
      </c>
      <c r="AU157" s="112" t="s">
        <v>79</v>
      </c>
      <c r="AV157" s="13" t="s">
        <v>129</v>
      </c>
      <c r="AW157" s="13" t="s">
        <v>137</v>
      </c>
      <c r="AX157" s="13" t="s">
        <v>13</v>
      </c>
      <c r="AY157" s="112" t="s">
        <v>123</v>
      </c>
    </row>
    <row r="158" spans="1:65" s="1" customFormat="1" ht="16.5" customHeight="1">
      <c r="A158" s="134"/>
      <c r="B158" s="135"/>
      <c r="C158" s="212" t="s">
        <v>164</v>
      </c>
      <c r="D158" s="212" t="s">
        <v>165</v>
      </c>
      <c r="E158" s="213" t="s">
        <v>166</v>
      </c>
      <c r="F158" s="214" t="s">
        <v>167</v>
      </c>
      <c r="G158" s="215" t="s">
        <v>152</v>
      </c>
      <c r="H158" s="216">
        <v>1.428</v>
      </c>
      <c r="I158" s="116">
        <v>0</v>
      </c>
      <c r="J158" s="217">
        <f>ROUND(I158*H158,2)</f>
        <v>0</v>
      </c>
      <c r="K158" s="117"/>
      <c r="L158" s="118"/>
      <c r="M158" s="119" t="s">
        <v>1</v>
      </c>
      <c r="N158" s="120" t="s">
        <v>38</v>
      </c>
      <c r="O158" s="102">
        <v>0</v>
      </c>
      <c r="P158" s="102">
        <f>O158*H158</f>
        <v>0</v>
      </c>
      <c r="Q158" s="102">
        <v>1</v>
      </c>
      <c r="R158" s="102">
        <f>Q158*H158</f>
        <v>1.428</v>
      </c>
      <c r="S158" s="102">
        <v>0</v>
      </c>
      <c r="T158" s="103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04" t="s">
        <v>168</v>
      </c>
      <c r="AT158" s="104" t="s">
        <v>165</v>
      </c>
      <c r="AU158" s="104" t="s">
        <v>79</v>
      </c>
      <c r="AY158" s="15" t="s">
        <v>123</v>
      </c>
      <c r="BE158" s="105">
        <f>IF(N158="základní",J158,0)</f>
        <v>0</v>
      </c>
      <c r="BF158" s="105">
        <f>IF(N158="snížená",J158,0)</f>
        <v>0</v>
      </c>
      <c r="BG158" s="105">
        <f>IF(N158="zákl. přenesená",J158,0)</f>
        <v>0</v>
      </c>
      <c r="BH158" s="105">
        <f>IF(N158="sníž. přenesená",J158,0)</f>
        <v>0</v>
      </c>
      <c r="BI158" s="105">
        <f>IF(N158="nulová",J158,0)</f>
        <v>0</v>
      </c>
      <c r="BJ158" s="15" t="s">
        <v>13</v>
      </c>
      <c r="BK158" s="105">
        <f>ROUND(I158*H158,2)</f>
        <v>0</v>
      </c>
      <c r="BL158" s="15" t="s">
        <v>129</v>
      </c>
      <c r="BM158" s="104" t="s">
        <v>169</v>
      </c>
    </row>
    <row r="159" spans="1:51" s="12" customFormat="1" ht="11.25">
      <c r="A159" s="201"/>
      <c r="B159" s="202"/>
      <c r="C159" s="201"/>
      <c r="D159" s="203" t="s">
        <v>135</v>
      </c>
      <c r="E159" s="204" t="s">
        <v>1</v>
      </c>
      <c r="F159" s="205" t="s">
        <v>170</v>
      </c>
      <c r="G159" s="201"/>
      <c r="H159" s="206">
        <v>1427.6</v>
      </c>
      <c r="I159" s="128"/>
      <c r="J159" s="201"/>
      <c r="K159" s="128"/>
      <c r="L159" s="106"/>
      <c r="M159" s="108"/>
      <c r="N159" s="109"/>
      <c r="O159" s="109"/>
      <c r="P159" s="109"/>
      <c r="Q159" s="109"/>
      <c r="R159" s="109"/>
      <c r="S159" s="109"/>
      <c r="T159" s="110"/>
      <c r="AT159" s="107" t="s">
        <v>135</v>
      </c>
      <c r="AU159" s="107" t="s">
        <v>79</v>
      </c>
      <c r="AV159" s="12" t="s">
        <v>79</v>
      </c>
      <c r="AW159" s="12" t="s">
        <v>137</v>
      </c>
      <c r="AX159" s="12" t="s">
        <v>13</v>
      </c>
      <c r="AY159" s="107" t="s">
        <v>123</v>
      </c>
    </row>
    <row r="160" spans="1:51" s="12" customFormat="1" ht="11.25">
      <c r="A160" s="201"/>
      <c r="B160" s="202"/>
      <c r="C160" s="201"/>
      <c r="D160" s="203" t="s">
        <v>135</v>
      </c>
      <c r="E160" s="201"/>
      <c r="F160" s="205" t="s">
        <v>171</v>
      </c>
      <c r="G160" s="201"/>
      <c r="H160" s="206">
        <v>1.428</v>
      </c>
      <c r="I160" s="128"/>
      <c r="J160" s="201"/>
      <c r="K160" s="128"/>
      <c r="L160" s="106"/>
      <c r="M160" s="108"/>
      <c r="N160" s="109"/>
      <c r="O160" s="109"/>
      <c r="P160" s="109"/>
      <c r="Q160" s="109"/>
      <c r="R160" s="109"/>
      <c r="S160" s="109"/>
      <c r="T160" s="110"/>
      <c r="AT160" s="107" t="s">
        <v>135</v>
      </c>
      <c r="AU160" s="107" t="s">
        <v>79</v>
      </c>
      <c r="AV160" s="12" t="s">
        <v>79</v>
      </c>
      <c r="AW160" s="12" t="s">
        <v>3</v>
      </c>
      <c r="AX160" s="12" t="s">
        <v>13</v>
      </c>
      <c r="AY160" s="107" t="s">
        <v>123</v>
      </c>
    </row>
    <row r="161" spans="1:65" s="1" customFormat="1" ht="16.5" customHeight="1">
      <c r="A161" s="134"/>
      <c r="B161" s="135"/>
      <c r="C161" s="212" t="s">
        <v>168</v>
      </c>
      <c r="D161" s="212" t="s">
        <v>165</v>
      </c>
      <c r="E161" s="213" t="s">
        <v>172</v>
      </c>
      <c r="F161" s="214" t="s">
        <v>173</v>
      </c>
      <c r="G161" s="215" t="s">
        <v>152</v>
      </c>
      <c r="H161" s="216">
        <v>0.193</v>
      </c>
      <c r="I161" s="116">
        <v>0</v>
      </c>
      <c r="J161" s="217">
        <f>ROUND(I161*H161,2)</f>
        <v>0</v>
      </c>
      <c r="K161" s="117"/>
      <c r="L161" s="118"/>
      <c r="M161" s="119" t="s">
        <v>1</v>
      </c>
      <c r="N161" s="120" t="s">
        <v>38</v>
      </c>
      <c r="O161" s="102">
        <v>0</v>
      </c>
      <c r="P161" s="102">
        <f>O161*H161</f>
        <v>0</v>
      </c>
      <c r="Q161" s="102">
        <v>1</v>
      </c>
      <c r="R161" s="102">
        <f>Q161*H161</f>
        <v>0.193</v>
      </c>
      <c r="S161" s="102">
        <v>0</v>
      </c>
      <c r="T161" s="103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04" t="s">
        <v>168</v>
      </c>
      <c r="AT161" s="104" t="s">
        <v>165</v>
      </c>
      <c r="AU161" s="104" t="s">
        <v>79</v>
      </c>
      <c r="AY161" s="15" t="s">
        <v>123</v>
      </c>
      <c r="BE161" s="105">
        <f>IF(N161="základní",J161,0)</f>
        <v>0</v>
      </c>
      <c r="BF161" s="105">
        <f>IF(N161="snížená",J161,0)</f>
        <v>0</v>
      </c>
      <c r="BG161" s="105">
        <f>IF(N161="zákl. přenesená",J161,0)</f>
        <v>0</v>
      </c>
      <c r="BH161" s="105">
        <f>IF(N161="sníž. přenesená",J161,0)</f>
        <v>0</v>
      </c>
      <c r="BI161" s="105">
        <f>IF(N161="nulová",J161,0)</f>
        <v>0</v>
      </c>
      <c r="BJ161" s="15" t="s">
        <v>13</v>
      </c>
      <c r="BK161" s="105">
        <f>ROUND(I161*H161,2)</f>
        <v>0</v>
      </c>
      <c r="BL161" s="15" t="s">
        <v>129</v>
      </c>
      <c r="BM161" s="104" t="s">
        <v>174</v>
      </c>
    </row>
    <row r="162" spans="1:51" s="12" customFormat="1" ht="11.25">
      <c r="A162" s="201"/>
      <c r="B162" s="202"/>
      <c r="C162" s="201"/>
      <c r="D162" s="203" t="s">
        <v>135</v>
      </c>
      <c r="E162" s="201"/>
      <c r="F162" s="205" t="s">
        <v>175</v>
      </c>
      <c r="G162" s="201"/>
      <c r="H162" s="206">
        <v>0.193</v>
      </c>
      <c r="I162" s="128"/>
      <c r="J162" s="201"/>
      <c r="K162" s="128"/>
      <c r="L162" s="106"/>
      <c r="M162" s="108"/>
      <c r="N162" s="109"/>
      <c r="O162" s="109"/>
      <c r="P162" s="109"/>
      <c r="Q162" s="109"/>
      <c r="R162" s="109"/>
      <c r="S162" s="109"/>
      <c r="T162" s="110"/>
      <c r="AT162" s="107" t="s">
        <v>135</v>
      </c>
      <c r="AU162" s="107" t="s">
        <v>79</v>
      </c>
      <c r="AV162" s="12" t="s">
        <v>79</v>
      </c>
      <c r="AW162" s="12" t="s">
        <v>3</v>
      </c>
      <c r="AX162" s="12" t="s">
        <v>13</v>
      </c>
      <c r="AY162" s="107" t="s">
        <v>123</v>
      </c>
    </row>
    <row r="163" spans="1:65" s="1" customFormat="1" ht="16.5" customHeight="1">
      <c r="A163" s="134"/>
      <c r="B163" s="135"/>
      <c r="C163" s="212" t="s">
        <v>176</v>
      </c>
      <c r="D163" s="212" t="s">
        <v>165</v>
      </c>
      <c r="E163" s="213" t="s">
        <v>177</v>
      </c>
      <c r="F163" s="214" t="s">
        <v>178</v>
      </c>
      <c r="G163" s="215" t="s">
        <v>152</v>
      </c>
      <c r="H163" s="216">
        <v>0.028</v>
      </c>
      <c r="I163" s="116">
        <v>0</v>
      </c>
      <c r="J163" s="217">
        <f>ROUND(I163*H163,2)</f>
        <v>0</v>
      </c>
      <c r="K163" s="117"/>
      <c r="L163" s="118"/>
      <c r="M163" s="119" t="s">
        <v>1</v>
      </c>
      <c r="N163" s="120" t="s">
        <v>38</v>
      </c>
      <c r="O163" s="102">
        <v>0</v>
      </c>
      <c r="P163" s="102">
        <f>O163*H163</f>
        <v>0</v>
      </c>
      <c r="Q163" s="102">
        <v>1</v>
      </c>
      <c r="R163" s="102">
        <f>Q163*H163</f>
        <v>0.028</v>
      </c>
      <c r="S163" s="102">
        <v>0</v>
      </c>
      <c r="T163" s="10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04" t="s">
        <v>168</v>
      </c>
      <c r="AT163" s="104" t="s">
        <v>165</v>
      </c>
      <c r="AU163" s="104" t="s">
        <v>79</v>
      </c>
      <c r="AY163" s="15" t="s">
        <v>123</v>
      </c>
      <c r="BE163" s="105">
        <f>IF(N163="základní",J163,0)</f>
        <v>0</v>
      </c>
      <c r="BF163" s="105">
        <f>IF(N163="snížená",J163,0)</f>
        <v>0</v>
      </c>
      <c r="BG163" s="105">
        <f>IF(N163="zákl. přenesená",J163,0)</f>
        <v>0</v>
      </c>
      <c r="BH163" s="105">
        <f>IF(N163="sníž. přenesená",J163,0)</f>
        <v>0</v>
      </c>
      <c r="BI163" s="105">
        <f>IF(N163="nulová",J163,0)</f>
        <v>0</v>
      </c>
      <c r="BJ163" s="15" t="s">
        <v>13</v>
      </c>
      <c r="BK163" s="105">
        <f>ROUND(I163*H163,2)</f>
        <v>0</v>
      </c>
      <c r="BL163" s="15" t="s">
        <v>129</v>
      </c>
      <c r="BM163" s="104" t="s">
        <v>179</v>
      </c>
    </row>
    <row r="164" spans="1:51" s="12" customFormat="1" ht="11.25">
      <c r="A164" s="201"/>
      <c r="B164" s="202"/>
      <c r="C164" s="201"/>
      <c r="D164" s="203" t="s">
        <v>135</v>
      </c>
      <c r="E164" s="201"/>
      <c r="F164" s="205" t="s">
        <v>180</v>
      </c>
      <c r="G164" s="201"/>
      <c r="H164" s="206">
        <v>0.028</v>
      </c>
      <c r="I164" s="128"/>
      <c r="J164" s="201"/>
      <c r="K164" s="128"/>
      <c r="L164" s="106"/>
      <c r="M164" s="108"/>
      <c r="N164" s="109"/>
      <c r="O164" s="109"/>
      <c r="P164" s="109"/>
      <c r="Q164" s="109"/>
      <c r="R164" s="109"/>
      <c r="S164" s="109"/>
      <c r="T164" s="110"/>
      <c r="AT164" s="107" t="s">
        <v>135</v>
      </c>
      <c r="AU164" s="107" t="s">
        <v>79</v>
      </c>
      <c r="AV164" s="12" t="s">
        <v>79</v>
      </c>
      <c r="AW164" s="12" t="s">
        <v>3</v>
      </c>
      <c r="AX164" s="12" t="s">
        <v>13</v>
      </c>
      <c r="AY164" s="107" t="s">
        <v>123</v>
      </c>
    </row>
    <row r="165" spans="1:65" s="1" customFormat="1" ht="16.5" customHeight="1">
      <c r="A165" s="134"/>
      <c r="B165" s="135"/>
      <c r="C165" s="212" t="s">
        <v>181</v>
      </c>
      <c r="D165" s="212" t="s">
        <v>165</v>
      </c>
      <c r="E165" s="213" t="s">
        <v>182</v>
      </c>
      <c r="F165" s="214" t="s">
        <v>183</v>
      </c>
      <c r="G165" s="215" t="s">
        <v>152</v>
      </c>
      <c r="H165" s="216">
        <v>0.247</v>
      </c>
      <c r="I165" s="116">
        <v>0</v>
      </c>
      <c r="J165" s="217">
        <f>ROUND(I165*H165,2)</f>
        <v>0</v>
      </c>
      <c r="K165" s="117"/>
      <c r="L165" s="118"/>
      <c r="M165" s="119" t="s">
        <v>1</v>
      </c>
      <c r="N165" s="120" t="s">
        <v>38</v>
      </c>
      <c r="O165" s="102">
        <v>0</v>
      </c>
      <c r="P165" s="102">
        <f>O165*H165</f>
        <v>0</v>
      </c>
      <c r="Q165" s="102">
        <v>1</v>
      </c>
      <c r="R165" s="102">
        <f>Q165*H165</f>
        <v>0.247</v>
      </c>
      <c r="S165" s="102">
        <v>0</v>
      </c>
      <c r="T165" s="103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04" t="s">
        <v>168</v>
      </c>
      <c r="AT165" s="104" t="s">
        <v>165</v>
      </c>
      <c r="AU165" s="104" t="s">
        <v>79</v>
      </c>
      <c r="AY165" s="15" t="s">
        <v>123</v>
      </c>
      <c r="BE165" s="105">
        <f>IF(N165="základní",J165,0)</f>
        <v>0</v>
      </c>
      <c r="BF165" s="105">
        <f>IF(N165="snížená",J165,0)</f>
        <v>0</v>
      </c>
      <c r="BG165" s="105">
        <f>IF(N165="zákl. přenesená",J165,0)</f>
        <v>0</v>
      </c>
      <c r="BH165" s="105">
        <f>IF(N165="sníž. přenesená",J165,0)</f>
        <v>0</v>
      </c>
      <c r="BI165" s="105">
        <f>IF(N165="nulová",J165,0)</f>
        <v>0</v>
      </c>
      <c r="BJ165" s="15" t="s">
        <v>13</v>
      </c>
      <c r="BK165" s="105">
        <f>ROUND(I165*H165,2)</f>
        <v>0</v>
      </c>
      <c r="BL165" s="15" t="s">
        <v>129</v>
      </c>
      <c r="BM165" s="104" t="s">
        <v>184</v>
      </c>
    </row>
    <row r="166" spans="1:51" s="12" customFormat="1" ht="11.25">
      <c r="A166" s="201"/>
      <c r="B166" s="202"/>
      <c r="C166" s="201"/>
      <c r="D166" s="203" t="s">
        <v>135</v>
      </c>
      <c r="E166" s="204" t="s">
        <v>1</v>
      </c>
      <c r="F166" s="205" t="s">
        <v>185</v>
      </c>
      <c r="G166" s="201"/>
      <c r="H166" s="206">
        <v>247.29000000000002</v>
      </c>
      <c r="I166" s="128"/>
      <c r="J166" s="201"/>
      <c r="K166" s="128"/>
      <c r="L166" s="106"/>
      <c r="M166" s="108"/>
      <c r="N166" s="109"/>
      <c r="O166" s="109"/>
      <c r="P166" s="109"/>
      <c r="Q166" s="109"/>
      <c r="R166" s="109"/>
      <c r="S166" s="109"/>
      <c r="T166" s="110"/>
      <c r="AT166" s="107" t="s">
        <v>135</v>
      </c>
      <c r="AU166" s="107" t="s">
        <v>79</v>
      </c>
      <c r="AV166" s="12" t="s">
        <v>79</v>
      </c>
      <c r="AW166" s="12" t="s">
        <v>137</v>
      </c>
      <c r="AX166" s="12" t="s">
        <v>73</v>
      </c>
      <c r="AY166" s="107" t="s">
        <v>123</v>
      </c>
    </row>
    <row r="167" spans="1:51" s="13" customFormat="1" ht="11.25">
      <c r="A167" s="207"/>
      <c r="B167" s="208"/>
      <c r="C167" s="207"/>
      <c r="D167" s="203" t="s">
        <v>135</v>
      </c>
      <c r="E167" s="209" t="s">
        <v>1</v>
      </c>
      <c r="F167" s="210" t="s">
        <v>138</v>
      </c>
      <c r="G167" s="207"/>
      <c r="H167" s="211">
        <v>247.29000000000002</v>
      </c>
      <c r="I167" s="129"/>
      <c r="J167" s="207"/>
      <c r="K167" s="129"/>
      <c r="L167" s="111"/>
      <c r="M167" s="113"/>
      <c r="N167" s="114"/>
      <c r="O167" s="114"/>
      <c r="P167" s="114"/>
      <c r="Q167" s="114"/>
      <c r="R167" s="114"/>
      <c r="S167" s="114"/>
      <c r="T167" s="115"/>
      <c r="AT167" s="112" t="s">
        <v>135</v>
      </c>
      <c r="AU167" s="112" t="s">
        <v>79</v>
      </c>
      <c r="AV167" s="13" t="s">
        <v>129</v>
      </c>
      <c r="AW167" s="13" t="s">
        <v>137</v>
      </c>
      <c r="AX167" s="13" t="s">
        <v>13</v>
      </c>
      <c r="AY167" s="112" t="s">
        <v>123</v>
      </c>
    </row>
    <row r="168" spans="1:51" s="12" customFormat="1" ht="11.25">
      <c r="A168" s="201"/>
      <c r="B168" s="202"/>
      <c r="C168" s="201"/>
      <c r="D168" s="203" t="s">
        <v>135</v>
      </c>
      <c r="E168" s="201"/>
      <c r="F168" s="205" t="s">
        <v>186</v>
      </c>
      <c r="G168" s="201"/>
      <c r="H168" s="206">
        <v>0.247</v>
      </c>
      <c r="I168" s="128"/>
      <c r="J168" s="201"/>
      <c r="K168" s="128"/>
      <c r="L168" s="106"/>
      <c r="M168" s="108"/>
      <c r="N168" s="109"/>
      <c r="O168" s="109"/>
      <c r="P168" s="109"/>
      <c r="Q168" s="109"/>
      <c r="R168" s="109"/>
      <c r="S168" s="109"/>
      <c r="T168" s="110"/>
      <c r="AT168" s="107" t="s">
        <v>135</v>
      </c>
      <c r="AU168" s="107" t="s">
        <v>79</v>
      </c>
      <c r="AV168" s="12" t="s">
        <v>79</v>
      </c>
      <c r="AW168" s="12" t="s">
        <v>3</v>
      </c>
      <c r="AX168" s="12" t="s">
        <v>13</v>
      </c>
      <c r="AY168" s="107" t="s">
        <v>123</v>
      </c>
    </row>
    <row r="169" spans="1:63" s="11" customFormat="1" ht="22.5" customHeight="1">
      <c r="A169" s="188"/>
      <c r="B169" s="189"/>
      <c r="C169" s="188"/>
      <c r="D169" s="190" t="s">
        <v>72</v>
      </c>
      <c r="E169" s="193" t="s">
        <v>176</v>
      </c>
      <c r="F169" s="193" t="s">
        <v>187</v>
      </c>
      <c r="G169" s="188"/>
      <c r="H169" s="188"/>
      <c r="I169" s="127"/>
      <c r="J169" s="194">
        <f>BK169</f>
        <v>0</v>
      </c>
      <c r="K169" s="127"/>
      <c r="L169" s="90"/>
      <c r="M169" s="92"/>
      <c r="N169" s="93"/>
      <c r="O169" s="93"/>
      <c r="P169" s="94">
        <f>SUM(P170:P179)</f>
        <v>140.98353</v>
      </c>
      <c r="Q169" s="93"/>
      <c r="R169" s="94">
        <f>SUM(R170:R179)</f>
        <v>0.01756048</v>
      </c>
      <c r="S169" s="93"/>
      <c r="T169" s="95">
        <f>SUM(T170:T179)</f>
        <v>3.186535</v>
      </c>
      <c r="AR169" s="91" t="s">
        <v>13</v>
      </c>
      <c r="AT169" s="96" t="s">
        <v>72</v>
      </c>
      <c r="AU169" s="96" t="s">
        <v>13</v>
      </c>
      <c r="AY169" s="91" t="s">
        <v>123</v>
      </c>
      <c r="BK169" s="97">
        <f>SUM(BK170:BK179)</f>
        <v>0</v>
      </c>
    </row>
    <row r="170" spans="1:65" s="1" customFormat="1" ht="33" customHeight="1">
      <c r="A170" s="134"/>
      <c r="B170" s="135"/>
      <c r="C170" s="195" t="s">
        <v>188</v>
      </c>
      <c r="D170" s="195" t="s">
        <v>126</v>
      </c>
      <c r="E170" s="196" t="s">
        <v>189</v>
      </c>
      <c r="F170" s="197" t="s">
        <v>190</v>
      </c>
      <c r="G170" s="198" t="s">
        <v>133</v>
      </c>
      <c r="H170" s="199">
        <v>480.74</v>
      </c>
      <c r="I170" s="98">
        <v>0</v>
      </c>
      <c r="J170" s="200">
        <f>ROUND(I170*H170,2)</f>
        <v>0</v>
      </c>
      <c r="K170" s="99"/>
      <c r="L170" s="27"/>
      <c r="M170" s="100" t="s">
        <v>1</v>
      </c>
      <c r="N170" s="101" t="s">
        <v>38</v>
      </c>
      <c r="O170" s="102">
        <v>0.14</v>
      </c>
      <c r="P170" s="102">
        <f>O170*H170</f>
        <v>67.3036</v>
      </c>
      <c r="Q170" s="102">
        <v>0</v>
      </c>
      <c r="R170" s="102">
        <f>Q170*H170</f>
        <v>0</v>
      </c>
      <c r="S170" s="102">
        <v>0</v>
      </c>
      <c r="T170" s="10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04" t="s">
        <v>129</v>
      </c>
      <c r="AT170" s="104" t="s">
        <v>126</v>
      </c>
      <c r="AU170" s="104" t="s">
        <v>79</v>
      </c>
      <c r="AY170" s="15" t="s">
        <v>123</v>
      </c>
      <c r="BE170" s="105">
        <f>IF(N170="základní",J170,0)</f>
        <v>0</v>
      </c>
      <c r="BF170" s="105">
        <f>IF(N170="snížená",J170,0)</f>
        <v>0</v>
      </c>
      <c r="BG170" s="105">
        <f>IF(N170="zákl. přenesená",J170,0)</f>
        <v>0</v>
      </c>
      <c r="BH170" s="105">
        <f>IF(N170="sníž. přenesená",J170,0)</f>
        <v>0</v>
      </c>
      <c r="BI170" s="105">
        <f>IF(N170="nulová",J170,0)</f>
        <v>0</v>
      </c>
      <c r="BJ170" s="15" t="s">
        <v>13</v>
      </c>
      <c r="BK170" s="105">
        <f>ROUND(I170*H170,2)</f>
        <v>0</v>
      </c>
      <c r="BL170" s="15" t="s">
        <v>129</v>
      </c>
      <c r="BM170" s="104" t="s">
        <v>191</v>
      </c>
    </row>
    <row r="171" spans="1:65" s="1" customFormat="1" ht="33" customHeight="1">
      <c r="A171" s="134"/>
      <c r="B171" s="135"/>
      <c r="C171" s="195" t="s">
        <v>192</v>
      </c>
      <c r="D171" s="195" t="s">
        <v>126</v>
      </c>
      <c r="E171" s="196" t="s">
        <v>193</v>
      </c>
      <c r="F171" s="197" t="s">
        <v>194</v>
      </c>
      <c r="G171" s="198" t="s">
        <v>133</v>
      </c>
      <c r="H171" s="199">
        <v>28800</v>
      </c>
      <c r="I171" s="98">
        <v>0</v>
      </c>
      <c r="J171" s="200">
        <f>ROUND(I171*H171,2)</f>
        <v>0</v>
      </c>
      <c r="K171" s="99"/>
      <c r="L171" s="27"/>
      <c r="M171" s="100" t="s">
        <v>1</v>
      </c>
      <c r="N171" s="101" t="s">
        <v>38</v>
      </c>
      <c r="O171" s="102">
        <v>0</v>
      </c>
      <c r="P171" s="102">
        <f>O171*H171</f>
        <v>0</v>
      </c>
      <c r="Q171" s="102">
        <v>0</v>
      </c>
      <c r="R171" s="102">
        <f>Q171*H171</f>
        <v>0</v>
      </c>
      <c r="S171" s="102">
        <v>0</v>
      </c>
      <c r="T171" s="103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04" t="s">
        <v>129</v>
      </c>
      <c r="AT171" s="104" t="s">
        <v>126</v>
      </c>
      <c r="AU171" s="104" t="s">
        <v>79</v>
      </c>
      <c r="AY171" s="15" t="s">
        <v>123</v>
      </c>
      <c r="BE171" s="105">
        <f>IF(N171="základní",J171,0)</f>
        <v>0</v>
      </c>
      <c r="BF171" s="105">
        <f>IF(N171="snížená",J171,0)</f>
        <v>0</v>
      </c>
      <c r="BG171" s="105">
        <f>IF(N171="zákl. přenesená",J171,0)</f>
        <v>0</v>
      </c>
      <c r="BH171" s="105">
        <f>IF(N171="sníž. přenesená",J171,0)</f>
        <v>0</v>
      </c>
      <c r="BI171" s="105">
        <f>IF(N171="nulová",J171,0)</f>
        <v>0</v>
      </c>
      <c r="BJ171" s="15" t="s">
        <v>13</v>
      </c>
      <c r="BK171" s="105">
        <f>ROUND(I171*H171,2)</f>
        <v>0</v>
      </c>
      <c r="BL171" s="15" t="s">
        <v>129</v>
      </c>
      <c r="BM171" s="104" t="s">
        <v>195</v>
      </c>
    </row>
    <row r="172" spans="1:65" s="1" customFormat="1" ht="33" customHeight="1">
      <c r="A172" s="134"/>
      <c r="B172" s="135"/>
      <c r="C172" s="195" t="s">
        <v>196</v>
      </c>
      <c r="D172" s="195" t="s">
        <v>126</v>
      </c>
      <c r="E172" s="196" t="s">
        <v>197</v>
      </c>
      <c r="F172" s="197" t="s">
        <v>198</v>
      </c>
      <c r="G172" s="198" t="s">
        <v>133</v>
      </c>
      <c r="H172" s="199">
        <v>488.74</v>
      </c>
      <c r="I172" s="98">
        <v>0</v>
      </c>
      <c r="J172" s="200">
        <f>ROUND(I172*H172,2)</f>
        <v>0</v>
      </c>
      <c r="K172" s="99"/>
      <c r="L172" s="27"/>
      <c r="M172" s="100" t="s">
        <v>1</v>
      </c>
      <c r="N172" s="101" t="s">
        <v>38</v>
      </c>
      <c r="O172" s="102">
        <v>0.087</v>
      </c>
      <c r="P172" s="102">
        <f>O172*H172</f>
        <v>42.520379999999996</v>
      </c>
      <c r="Q172" s="102">
        <v>0</v>
      </c>
      <c r="R172" s="102">
        <f>Q172*H172</f>
        <v>0</v>
      </c>
      <c r="S172" s="102">
        <v>0</v>
      </c>
      <c r="T172" s="10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04" t="s">
        <v>129</v>
      </c>
      <c r="AT172" s="104" t="s">
        <v>126</v>
      </c>
      <c r="AU172" s="104" t="s">
        <v>79</v>
      </c>
      <c r="AY172" s="15" t="s">
        <v>123</v>
      </c>
      <c r="BE172" s="105">
        <f>IF(N172="základní",J172,0)</f>
        <v>0</v>
      </c>
      <c r="BF172" s="105">
        <f>IF(N172="snížená",J172,0)</f>
        <v>0</v>
      </c>
      <c r="BG172" s="105">
        <f>IF(N172="zákl. přenesená",J172,0)</f>
        <v>0</v>
      </c>
      <c r="BH172" s="105">
        <f>IF(N172="sníž. přenesená",J172,0)</f>
        <v>0</v>
      </c>
      <c r="BI172" s="105">
        <f>IF(N172="nulová",J172,0)</f>
        <v>0</v>
      </c>
      <c r="BJ172" s="15" t="s">
        <v>13</v>
      </c>
      <c r="BK172" s="105">
        <f>ROUND(I172*H172,2)</f>
        <v>0</v>
      </c>
      <c r="BL172" s="15" t="s">
        <v>129</v>
      </c>
      <c r="BM172" s="104" t="s">
        <v>199</v>
      </c>
    </row>
    <row r="173" spans="1:65" s="1" customFormat="1" ht="33" customHeight="1">
      <c r="A173" s="134"/>
      <c r="B173" s="135"/>
      <c r="C173" s="195" t="s">
        <v>200</v>
      </c>
      <c r="D173" s="195" t="s">
        <v>126</v>
      </c>
      <c r="E173" s="196" t="s">
        <v>201</v>
      </c>
      <c r="F173" s="197" t="s">
        <v>202</v>
      </c>
      <c r="G173" s="198" t="s">
        <v>203</v>
      </c>
      <c r="H173" s="199">
        <v>70</v>
      </c>
      <c r="I173" s="98">
        <v>0</v>
      </c>
      <c r="J173" s="200">
        <f>ROUND(I173*H173,2)</f>
        <v>0</v>
      </c>
      <c r="K173" s="99"/>
      <c r="L173" s="27"/>
      <c r="M173" s="100" t="s">
        <v>1</v>
      </c>
      <c r="N173" s="101" t="s">
        <v>38</v>
      </c>
      <c r="O173" s="102">
        <v>0.174</v>
      </c>
      <c r="P173" s="102">
        <f>O173*H173</f>
        <v>12.18</v>
      </c>
      <c r="Q173" s="102">
        <v>0.000250864</v>
      </c>
      <c r="R173" s="102">
        <f>Q173*H173</f>
        <v>0.01756048</v>
      </c>
      <c r="S173" s="102">
        <v>0</v>
      </c>
      <c r="T173" s="103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04" t="s">
        <v>129</v>
      </c>
      <c r="AT173" s="104" t="s">
        <v>126</v>
      </c>
      <c r="AU173" s="104" t="s">
        <v>79</v>
      </c>
      <c r="AY173" s="15" t="s">
        <v>123</v>
      </c>
      <c r="BE173" s="105">
        <f>IF(N173="základní",J173,0)</f>
        <v>0</v>
      </c>
      <c r="BF173" s="105">
        <f>IF(N173="snížená",J173,0)</f>
        <v>0</v>
      </c>
      <c r="BG173" s="105">
        <f>IF(N173="zákl. přenesená",J173,0)</f>
        <v>0</v>
      </c>
      <c r="BH173" s="105">
        <f>IF(N173="sníž. přenesená",J173,0)</f>
        <v>0</v>
      </c>
      <c r="BI173" s="105">
        <f>IF(N173="nulová",J173,0)</f>
        <v>0</v>
      </c>
      <c r="BJ173" s="15" t="s">
        <v>13</v>
      </c>
      <c r="BK173" s="105">
        <f>ROUND(I173*H173,2)</f>
        <v>0</v>
      </c>
      <c r="BL173" s="15" t="s">
        <v>129</v>
      </c>
      <c r="BM173" s="104" t="s">
        <v>204</v>
      </c>
    </row>
    <row r="174" spans="1:51" s="12" customFormat="1" ht="11.25">
      <c r="A174" s="201"/>
      <c r="B174" s="202"/>
      <c r="C174" s="201"/>
      <c r="D174" s="203" t="s">
        <v>135</v>
      </c>
      <c r="E174" s="204" t="s">
        <v>1</v>
      </c>
      <c r="F174" s="205" t="s">
        <v>205</v>
      </c>
      <c r="G174" s="201"/>
      <c r="H174" s="206">
        <v>70</v>
      </c>
      <c r="I174" s="128"/>
      <c r="J174" s="201"/>
      <c r="K174" s="128"/>
      <c r="L174" s="106"/>
      <c r="M174" s="108"/>
      <c r="N174" s="109"/>
      <c r="O174" s="109"/>
      <c r="P174" s="109"/>
      <c r="Q174" s="109"/>
      <c r="R174" s="109"/>
      <c r="S174" s="109"/>
      <c r="T174" s="110"/>
      <c r="AT174" s="107" t="s">
        <v>135</v>
      </c>
      <c r="AU174" s="107" t="s">
        <v>79</v>
      </c>
      <c r="AV174" s="12" t="s">
        <v>79</v>
      </c>
      <c r="AW174" s="12" t="s">
        <v>137</v>
      </c>
      <c r="AX174" s="12" t="s">
        <v>73</v>
      </c>
      <c r="AY174" s="107" t="s">
        <v>123</v>
      </c>
    </row>
    <row r="175" spans="1:51" s="13" customFormat="1" ht="11.25">
      <c r="A175" s="207"/>
      <c r="B175" s="208"/>
      <c r="C175" s="207"/>
      <c r="D175" s="203" t="s">
        <v>135</v>
      </c>
      <c r="E175" s="209" t="s">
        <v>1</v>
      </c>
      <c r="F175" s="210" t="s">
        <v>138</v>
      </c>
      <c r="G175" s="207"/>
      <c r="H175" s="211">
        <v>70</v>
      </c>
      <c r="I175" s="129"/>
      <c r="J175" s="207"/>
      <c r="K175" s="129"/>
      <c r="L175" s="111"/>
      <c r="M175" s="113"/>
      <c r="N175" s="114"/>
      <c r="O175" s="114"/>
      <c r="P175" s="114"/>
      <c r="Q175" s="114"/>
      <c r="R175" s="114"/>
      <c r="S175" s="114"/>
      <c r="T175" s="115"/>
      <c r="AT175" s="112" t="s">
        <v>135</v>
      </c>
      <c r="AU175" s="112" t="s">
        <v>79</v>
      </c>
      <c r="AV175" s="13" t="s">
        <v>129</v>
      </c>
      <c r="AW175" s="13" t="s">
        <v>137</v>
      </c>
      <c r="AX175" s="13" t="s">
        <v>13</v>
      </c>
      <c r="AY175" s="112" t="s">
        <v>123</v>
      </c>
    </row>
    <row r="176" spans="1:65" s="1" customFormat="1" ht="24" customHeight="1">
      <c r="A176" s="134"/>
      <c r="B176" s="135"/>
      <c r="C176" s="195" t="s">
        <v>8</v>
      </c>
      <c r="D176" s="195" t="s">
        <v>126</v>
      </c>
      <c r="E176" s="196" t="s">
        <v>206</v>
      </c>
      <c r="F176" s="197" t="s">
        <v>207</v>
      </c>
      <c r="G176" s="198" t="s">
        <v>141</v>
      </c>
      <c r="H176" s="199">
        <f>H178</f>
        <v>1.5775</v>
      </c>
      <c r="I176" s="98">
        <v>0</v>
      </c>
      <c r="J176" s="200">
        <f>ROUND(I176*H176,2)</f>
        <v>0</v>
      </c>
      <c r="K176" s="99"/>
      <c r="L176" s="27"/>
      <c r="M176" s="100" t="s">
        <v>1</v>
      </c>
      <c r="N176" s="101" t="s">
        <v>38</v>
      </c>
      <c r="O176" s="102">
        <v>2.42</v>
      </c>
      <c r="P176" s="102">
        <f>O176*H176</f>
        <v>3.8175499999999998</v>
      </c>
      <c r="Q176" s="102">
        <v>0</v>
      </c>
      <c r="R176" s="102">
        <f>Q176*H176</f>
        <v>0</v>
      </c>
      <c r="S176" s="102">
        <v>1.594</v>
      </c>
      <c r="T176" s="103">
        <f>S176*H176</f>
        <v>2.514535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04" t="s">
        <v>129</v>
      </c>
      <c r="AT176" s="104" t="s">
        <v>126</v>
      </c>
      <c r="AU176" s="104" t="s">
        <v>79</v>
      </c>
      <c r="AY176" s="15" t="s">
        <v>123</v>
      </c>
      <c r="BE176" s="105">
        <f>IF(N176="základní",J176,0)</f>
        <v>0</v>
      </c>
      <c r="BF176" s="105">
        <f>IF(N176="snížená",J176,0)</f>
        <v>0</v>
      </c>
      <c r="BG176" s="105">
        <f>IF(N176="zákl. přenesená",J176,0)</f>
        <v>0</v>
      </c>
      <c r="BH176" s="105">
        <f>IF(N176="sníž. přenesená",J176,0)</f>
        <v>0</v>
      </c>
      <c r="BI176" s="105">
        <f>IF(N176="nulová",J176,0)</f>
        <v>0</v>
      </c>
      <c r="BJ176" s="15" t="s">
        <v>13</v>
      </c>
      <c r="BK176" s="105">
        <f>ROUND(I176*H176,2)</f>
        <v>0</v>
      </c>
      <c r="BL176" s="15" t="s">
        <v>129</v>
      </c>
      <c r="BM176" s="104" t="s">
        <v>208</v>
      </c>
    </row>
    <row r="177" spans="1:51" s="12" customFormat="1" ht="11.25">
      <c r="A177" s="201"/>
      <c r="B177" s="202"/>
      <c r="C177" s="201"/>
      <c r="D177" s="203" t="s">
        <v>135</v>
      </c>
      <c r="E177" s="204" t="s">
        <v>1</v>
      </c>
      <c r="F177" s="205" t="s">
        <v>570</v>
      </c>
      <c r="G177" s="201"/>
      <c r="H177" s="206">
        <f>3*((0.85*0.5)*1)+(0.55*0.55*1)</f>
        <v>1.5775</v>
      </c>
      <c r="I177" s="128"/>
      <c r="J177" s="201"/>
      <c r="K177" s="128"/>
      <c r="L177" s="106"/>
      <c r="M177" s="108"/>
      <c r="N177" s="109"/>
      <c r="O177" s="109"/>
      <c r="P177" s="109"/>
      <c r="Q177" s="109"/>
      <c r="R177" s="109"/>
      <c r="S177" s="109"/>
      <c r="T177" s="110"/>
      <c r="AT177" s="107" t="s">
        <v>135</v>
      </c>
      <c r="AU177" s="107" t="s">
        <v>79</v>
      </c>
      <c r="AV177" s="12" t="s">
        <v>79</v>
      </c>
      <c r="AW177" s="12" t="s">
        <v>137</v>
      </c>
      <c r="AX177" s="12" t="s">
        <v>73</v>
      </c>
      <c r="AY177" s="107" t="s">
        <v>123</v>
      </c>
    </row>
    <row r="178" spans="1:51" s="13" customFormat="1" ht="11.25">
      <c r="A178" s="207"/>
      <c r="B178" s="208"/>
      <c r="C178" s="207"/>
      <c r="D178" s="203" t="s">
        <v>135</v>
      </c>
      <c r="E178" s="209" t="s">
        <v>1</v>
      </c>
      <c r="F178" s="210" t="s">
        <v>138</v>
      </c>
      <c r="G178" s="207"/>
      <c r="H178" s="211">
        <f>H177</f>
        <v>1.5775</v>
      </c>
      <c r="I178" s="129"/>
      <c r="J178" s="207"/>
      <c r="K178" s="129"/>
      <c r="L178" s="111"/>
      <c r="M178" s="113"/>
      <c r="N178" s="114"/>
      <c r="O178" s="114"/>
      <c r="P178" s="114"/>
      <c r="Q178" s="114"/>
      <c r="R178" s="114"/>
      <c r="S178" s="114"/>
      <c r="T178" s="115"/>
      <c r="AT178" s="112" t="s">
        <v>135</v>
      </c>
      <c r="AU178" s="112" t="s">
        <v>79</v>
      </c>
      <c r="AV178" s="13" t="s">
        <v>129</v>
      </c>
      <c r="AW178" s="13" t="s">
        <v>137</v>
      </c>
      <c r="AX178" s="13" t="s">
        <v>13</v>
      </c>
      <c r="AY178" s="112" t="s">
        <v>123</v>
      </c>
    </row>
    <row r="179" spans="1:65" s="1" customFormat="1" ht="24" customHeight="1">
      <c r="A179" s="134"/>
      <c r="B179" s="135"/>
      <c r="C179" s="195" t="s">
        <v>209</v>
      </c>
      <c r="D179" s="195" t="s">
        <v>126</v>
      </c>
      <c r="E179" s="196" t="s">
        <v>210</v>
      </c>
      <c r="F179" s="197" t="s">
        <v>211</v>
      </c>
      <c r="G179" s="198" t="s">
        <v>203</v>
      </c>
      <c r="H179" s="199">
        <v>14</v>
      </c>
      <c r="I179" s="98">
        <v>0</v>
      </c>
      <c r="J179" s="200">
        <f>ROUND(I179*H179,2)</f>
        <v>0</v>
      </c>
      <c r="K179" s="99"/>
      <c r="L179" s="27"/>
      <c r="M179" s="100" t="s">
        <v>1</v>
      </c>
      <c r="N179" s="101" t="s">
        <v>38</v>
      </c>
      <c r="O179" s="102">
        <v>1.083</v>
      </c>
      <c r="P179" s="102">
        <f>O179*H179</f>
        <v>15.161999999999999</v>
      </c>
      <c r="Q179" s="102">
        <v>0</v>
      </c>
      <c r="R179" s="102">
        <f>Q179*H179</f>
        <v>0</v>
      </c>
      <c r="S179" s="102">
        <v>0.048</v>
      </c>
      <c r="T179" s="103">
        <f>S179*H179</f>
        <v>0.672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04" t="s">
        <v>129</v>
      </c>
      <c r="AT179" s="104" t="s">
        <v>126</v>
      </c>
      <c r="AU179" s="104" t="s">
        <v>79</v>
      </c>
      <c r="AY179" s="15" t="s">
        <v>123</v>
      </c>
      <c r="BE179" s="105">
        <f>IF(N179="základní",J179,0)</f>
        <v>0</v>
      </c>
      <c r="BF179" s="105">
        <f>IF(N179="snížená",J179,0)</f>
        <v>0</v>
      </c>
      <c r="BG179" s="105">
        <f>IF(N179="zákl. přenesená",J179,0)</f>
        <v>0</v>
      </c>
      <c r="BH179" s="105">
        <f>IF(N179="sníž. přenesená",J179,0)</f>
        <v>0</v>
      </c>
      <c r="BI179" s="105">
        <f>IF(N179="nulová",J179,0)</f>
        <v>0</v>
      </c>
      <c r="BJ179" s="15" t="s">
        <v>13</v>
      </c>
      <c r="BK179" s="105">
        <f>ROUND(I179*H179,2)</f>
        <v>0</v>
      </c>
      <c r="BL179" s="15" t="s">
        <v>129</v>
      </c>
      <c r="BM179" s="104" t="s">
        <v>212</v>
      </c>
    </row>
    <row r="180" spans="1:63" s="11" customFormat="1" ht="22.5" customHeight="1">
      <c r="A180" s="188"/>
      <c r="B180" s="189"/>
      <c r="C180" s="188"/>
      <c r="D180" s="190" t="s">
        <v>72</v>
      </c>
      <c r="E180" s="193" t="s">
        <v>213</v>
      </c>
      <c r="F180" s="193" t="s">
        <v>214</v>
      </c>
      <c r="G180" s="188"/>
      <c r="H180" s="188"/>
      <c r="I180" s="127"/>
      <c r="J180" s="194">
        <f>BK180</f>
        <v>0</v>
      </c>
      <c r="K180" s="127"/>
      <c r="L180" s="90"/>
      <c r="M180" s="92"/>
      <c r="N180" s="93"/>
      <c r="O180" s="93"/>
      <c r="P180" s="94">
        <f>SUM(P181:P182)</f>
        <v>6.394679999999999</v>
      </c>
      <c r="Q180" s="93"/>
      <c r="R180" s="94">
        <f>SUM(R181:R182)</f>
        <v>0</v>
      </c>
      <c r="S180" s="93"/>
      <c r="T180" s="95">
        <f>SUM(T181:T182)</f>
        <v>0</v>
      </c>
      <c r="AR180" s="91" t="s">
        <v>13</v>
      </c>
      <c r="AT180" s="96" t="s">
        <v>72</v>
      </c>
      <c r="AU180" s="96" t="s">
        <v>13</v>
      </c>
      <c r="AY180" s="91" t="s">
        <v>123</v>
      </c>
      <c r="BK180" s="97">
        <f>SUM(BK181:BK182)</f>
        <v>0</v>
      </c>
    </row>
    <row r="181" spans="1:65" s="1" customFormat="1" ht="24" customHeight="1">
      <c r="A181" s="134"/>
      <c r="B181" s="135"/>
      <c r="C181" s="195" t="s">
        <v>215</v>
      </c>
      <c r="D181" s="195" t="s">
        <v>126</v>
      </c>
      <c r="E181" s="196" t="s">
        <v>582</v>
      </c>
      <c r="F181" s="197" t="s">
        <v>583</v>
      </c>
      <c r="G181" s="198" t="s">
        <v>152</v>
      </c>
      <c r="H181" s="199">
        <v>33.48</v>
      </c>
      <c r="I181" s="98">
        <v>0</v>
      </c>
      <c r="J181" s="200">
        <f>ROUND(I181*H181,2)</f>
        <v>0</v>
      </c>
      <c r="K181" s="99"/>
      <c r="L181" s="27"/>
      <c r="M181" s="100" t="s">
        <v>1</v>
      </c>
      <c r="N181" s="101" t="s">
        <v>38</v>
      </c>
      <c r="O181" s="102">
        <v>0.125</v>
      </c>
      <c r="P181" s="102">
        <f>O181*H181</f>
        <v>4.185</v>
      </c>
      <c r="Q181" s="102">
        <v>0</v>
      </c>
      <c r="R181" s="102">
        <f>Q181*H181</f>
        <v>0</v>
      </c>
      <c r="S181" s="102">
        <v>0</v>
      </c>
      <c r="T181" s="103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04" t="s">
        <v>129</v>
      </c>
      <c r="AT181" s="104" t="s">
        <v>126</v>
      </c>
      <c r="AU181" s="104" t="s">
        <v>79</v>
      </c>
      <c r="AY181" s="15" t="s">
        <v>123</v>
      </c>
      <c r="BE181" s="105">
        <f>IF(N181="základní",J181,0)</f>
        <v>0</v>
      </c>
      <c r="BF181" s="105">
        <f>IF(N181="snížená",J181,0)</f>
        <v>0</v>
      </c>
      <c r="BG181" s="105">
        <f>IF(N181="zákl. přenesená",J181,0)</f>
        <v>0</v>
      </c>
      <c r="BH181" s="105">
        <f>IF(N181="sníž. přenesená",J181,0)</f>
        <v>0</v>
      </c>
      <c r="BI181" s="105">
        <f>IF(N181="nulová",J181,0)</f>
        <v>0</v>
      </c>
      <c r="BJ181" s="15" t="s">
        <v>13</v>
      </c>
      <c r="BK181" s="105">
        <f>ROUND(I181*H181,2)</f>
        <v>0</v>
      </c>
      <c r="BL181" s="15" t="s">
        <v>129</v>
      </c>
      <c r="BM181" s="104" t="s">
        <v>216</v>
      </c>
    </row>
    <row r="182" spans="1:65" s="1" customFormat="1" ht="24" customHeight="1">
      <c r="A182" s="134"/>
      <c r="B182" s="135"/>
      <c r="C182" s="195" t="s">
        <v>217</v>
      </c>
      <c r="D182" s="195" t="s">
        <v>126</v>
      </c>
      <c r="E182" s="196" t="s">
        <v>218</v>
      </c>
      <c r="F182" s="197" t="s">
        <v>219</v>
      </c>
      <c r="G182" s="198" t="s">
        <v>152</v>
      </c>
      <c r="H182" s="199">
        <v>368.28</v>
      </c>
      <c r="I182" s="98">
        <v>0</v>
      </c>
      <c r="J182" s="200">
        <f>ROUND(I182*H182,2)</f>
        <v>0</v>
      </c>
      <c r="K182" s="99"/>
      <c r="L182" s="27"/>
      <c r="M182" s="100" t="s">
        <v>1</v>
      </c>
      <c r="N182" s="101" t="s">
        <v>38</v>
      </c>
      <c r="O182" s="102">
        <v>0.006</v>
      </c>
      <c r="P182" s="102">
        <f>O182*H182</f>
        <v>2.20968</v>
      </c>
      <c r="Q182" s="102">
        <v>0</v>
      </c>
      <c r="R182" s="102">
        <f>Q182*H182</f>
        <v>0</v>
      </c>
      <c r="S182" s="102">
        <v>0</v>
      </c>
      <c r="T182" s="103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04" t="s">
        <v>129</v>
      </c>
      <c r="AT182" s="104" t="s">
        <v>126</v>
      </c>
      <c r="AU182" s="104" t="s">
        <v>79</v>
      </c>
      <c r="AY182" s="15" t="s">
        <v>123</v>
      </c>
      <c r="BE182" s="105">
        <f>IF(N182="základní",J182,0)</f>
        <v>0</v>
      </c>
      <c r="BF182" s="105">
        <f>IF(N182="snížená",J182,0)</f>
        <v>0</v>
      </c>
      <c r="BG182" s="105">
        <f>IF(N182="zákl. přenesená",J182,0)</f>
        <v>0</v>
      </c>
      <c r="BH182" s="105">
        <f>IF(N182="sníž. přenesená",J182,0)</f>
        <v>0</v>
      </c>
      <c r="BI182" s="105">
        <f>IF(N182="nulová",J182,0)</f>
        <v>0</v>
      </c>
      <c r="BJ182" s="15" t="s">
        <v>13</v>
      </c>
      <c r="BK182" s="105">
        <f>ROUND(I182*H182,2)</f>
        <v>0</v>
      </c>
      <c r="BL182" s="15" t="s">
        <v>129</v>
      </c>
      <c r="BM182" s="104" t="s">
        <v>220</v>
      </c>
    </row>
    <row r="183" spans="1:63" s="11" customFormat="1" ht="22.5" customHeight="1">
      <c r="A183" s="188"/>
      <c r="B183" s="189"/>
      <c r="C183" s="188"/>
      <c r="D183" s="190" t="s">
        <v>72</v>
      </c>
      <c r="E183" s="193" t="s">
        <v>221</v>
      </c>
      <c r="F183" s="193" t="s">
        <v>222</v>
      </c>
      <c r="G183" s="188"/>
      <c r="H183" s="188"/>
      <c r="I183" s="127"/>
      <c r="J183" s="194">
        <f>BK183</f>
        <v>0</v>
      </c>
      <c r="K183" s="127"/>
      <c r="L183" s="90"/>
      <c r="M183" s="92"/>
      <c r="N183" s="93"/>
      <c r="O183" s="93"/>
      <c r="P183" s="94">
        <f>P184</f>
        <v>8.3148</v>
      </c>
      <c r="Q183" s="93"/>
      <c r="R183" s="94">
        <f>R184</f>
        <v>0</v>
      </c>
      <c r="S183" s="93"/>
      <c r="T183" s="95">
        <f>T184</f>
        <v>0</v>
      </c>
      <c r="AR183" s="91" t="s">
        <v>13</v>
      </c>
      <c r="AT183" s="96" t="s">
        <v>72</v>
      </c>
      <c r="AU183" s="96" t="s">
        <v>13</v>
      </c>
      <c r="AY183" s="91" t="s">
        <v>123</v>
      </c>
      <c r="BK183" s="97">
        <f>BK184</f>
        <v>0</v>
      </c>
    </row>
    <row r="184" spans="1:65" s="1" customFormat="1" ht="16.5" customHeight="1">
      <c r="A184" s="134"/>
      <c r="B184" s="135"/>
      <c r="C184" s="195" t="s">
        <v>223</v>
      </c>
      <c r="D184" s="195" t="s">
        <v>126</v>
      </c>
      <c r="E184" s="196" t="s">
        <v>224</v>
      </c>
      <c r="F184" s="197" t="s">
        <v>225</v>
      </c>
      <c r="G184" s="198" t="s">
        <v>152</v>
      </c>
      <c r="H184" s="199">
        <v>25.35</v>
      </c>
      <c r="I184" s="98">
        <v>0</v>
      </c>
      <c r="J184" s="200">
        <f>ROUND(I184*H184,2)</f>
        <v>0</v>
      </c>
      <c r="K184" s="99"/>
      <c r="L184" s="27"/>
      <c r="M184" s="100" t="s">
        <v>1</v>
      </c>
      <c r="N184" s="101" t="s">
        <v>38</v>
      </c>
      <c r="O184" s="102">
        <v>0.328</v>
      </c>
      <c r="P184" s="102">
        <f>O184*H184</f>
        <v>8.3148</v>
      </c>
      <c r="Q184" s="102">
        <v>0</v>
      </c>
      <c r="R184" s="102">
        <f>Q184*H184</f>
        <v>0</v>
      </c>
      <c r="S184" s="102">
        <v>0</v>
      </c>
      <c r="T184" s="103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04" t="s">
        <v>129</v>
      </c>
      <c r="AT184" s="104" t="s">
        <v>126</v>
      </c>
      <c r="AU184" s="104" t="s">
        <v>79</v>
      </c>
      <c r="AY184" s="15" t="s">
        <v>123</v>
      </c>
      <c r="BE184" s="105">
        <f>IF(N184="základní",J184,0)</f>
        <v>0</v>
      </c>
      <c r="BF184" s="105">
        <f>IF(N184="snížená",J184,0)</f>
        <v>0</v>
      </c>
      <c r="BG184" s="105">
        <f>IF(N184="zákl. přenesená",J184,0)</f>
        <v>0</v>
      </c>
      <c r="BH184" s="105">
        <f>IF(N184="sníž. přenesená",J184,0)</f>
        <v>0</v>
      </c>
      <c r="BI184" s="105">
        <f>IF(N184="nulová",J184,0)</f>
        <v>0</v>
      </c>
      <c r="BJ184" s="15" t="s">
        <v>13</v>
      </c>
      <c r="BK184" s="105">
        <f>ROUND(I184*H184,2)</f>
        <v>0</v>
      </c>
      <c r="BL184" s="15" t="s">
        <v>129</v>
      </c>
      <c r="BM184" s="104" t="s">
        <v>226</v>
      </c>
    </row>
    <row r="185" spans="1:63" s="11" customFormat="1" ht="25.5" customHeight="1">
      <c r="A185" s="188"/>
      <c r="B185" s="189"/>
      <c r="C185" s="188"/>
      <c r="D185" s="190" t="s">
        <v>72</v>
      </c>
      <c r="E185" s="191" t="s">
        <v>227</v>
      </c>
      <c r="F185" s="191" t="s">
        <v>228</v>
      </c>
      <c r="G185" s="188"/>
      <c r="H185" s="188"/>
      <c r="I185" s="127"/>
      <c r="J185" s="192">
        <f>BK185</f>
        <v>0</v>
      </c>
      <c r="K185" s="127"/>
      <c r="L185" s="90"/>
      <c r="M185" s="92"/>
      <c r="N185" s="93"/>
      <c r="O185" s="93"/>
      <c r="P185" s="94">
        <f>P186+P191+P267+P309+P338+P347+P352+P356</f>
        <v>1868.1676069999999</v>
      </c>
      <c r="Q185" s="93"/>
      <c r="R185" s="94">
        <f>R186+R191+R267+R309+R338+R347+R352+R356</f>
        <v>35.132014739999995</v>
      </c>
      <c r="S185" s="93"/>
      <c r="T185" s="95">
        <f>T186+T191+T267+T309+T338+T347+T352+T356</f>
        <v>30.776043959999996</v>
      </c>
      <c r="AR185" s="91" t="s">
        <v>79</v>
      </c>
      <c r="AT185" s="96" t="s">
        <v>72</v>
      </c>
      <c r="AU185" s="96" t="s">
        <v>73</v>
      </c>
      <c r="AY185" s="91" t="s">
        <v>123</v>
      </c>
      <c r="BK185" s="97">
        <f>BK186+BK191+BK267+BK309+BK338+BK347+BK352+BK356</f>
        <v>0</v>
      </c>
    </row>
    <row r="186" spans="1:63" s="11" customFormat="1" ht="22.5" customHeight="1">
      <c r="A186" s="188"/>
      <c r="B186" s="189"/>
      <c r="C186" s="188"/>
      <c r="D186" s="190" t="s">
        <v>72</v>
      </c>
      <c r="E186" s="193" t="s">
        <v>229</v>
      </c>
      <c r="F186" s="193" t="s">
        <v>230</v>
      </c>
      <c r="G186" s="188"/>
      <c r="H186" s="188"/>
      <c r="I186" s="127"/>
      <c r="J186" s="194">
        <f>BK186</f>
        <v>0</v>
      </c>
      <c r="K186" s="127"/>
      <c r="L186" s="90"/>
      <c r="M186" s="92"/>
      <c r="N186" s="93"/>
      <c r="O186" s="93"/>
      <c r="P186" s="94">
        <f>SUM(P187:P190)</f>
        <v>34.3147</v>
      </c>
      <c r="Q186" s="93"/>
      <c r="R186" s="94">
        <f>SUM(R187:R190)</f>
        <v>0</v>
      </c>
      <c r="S186" s="93"/>
      <c r="T186" s="95">
        <f>SUM(T187:T190)</f>
        <v>0.064666</v>
      </c>
      <c r="AR186" s="91" t="s">
        <v>79</v>
      </c>
      <c r="AT186" s="96" t="s">
        <v>72</v>
      </c>
      <c r="AU186" s="96" t="s">
        <v>13</v>
      </c>
      <c r="AY186" s="91" t="s">
        <v>123</v>
      </c>
      <c r="BK186" s="97">
        <f>SUM(BK187:BK190)</f>
        <v>0</v>
      </c>
    </row>
    <row r="187" spans="1:65" s="1" customFormat="1" ht="42.75" customHeight="1">
      <c r="A187" s="134"/>
      <c r="B187" s="135"/>
      <c r="C187" s="195" t="s">
        <v>231</v>
      </c>
      <c r="D187" s="195" t="s">
        <v>126</v>
      </c>
      <c r="E187" s="196" t="s">
        <v>232</v>
      </c>
      <c r="F187" s="197" t="s">
        <v>571</v>
      </c>
      <c r="G187" s="198" t="s">
        <v>233</v>
      </c>
      <c r="H187" s="199">
        <v>104.3</v>
      </c>
      <c r="I187" s="98">
        <v>0</v>
      </c>
      <c r="J187" s="200">
        <f>ROUND(I187*H187,2)</f>
        <v>0</v>
      </c>
      <c r="K187" s="99"/>
      <c r="L187" s="27"/>
      <c r="M187" s="100" t="s">
        <v>1</v>
      </c>
      <c r="N187" s="101" t="s">
        <v>38</v>
      </c>
      <c r="O187" s="102">
        <v>0.329</v>
      </c>
      <c r="P187" s="102">
        <f>O187*H187</f>
        <v>34.3147</v>
      </c>
      <c r="Q187" s="102">
        <v>0</v>
      </c>
      <c r="R187" s="102">
        <f>Q187*H187</f>
        <v>0</v>
      </c>
      <c r="S187" s="102">
        <v>0.00062</v>
      </c>
      <c r="T187" s="103">
        <f>S187*H187</f>
        <v>0.064666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04" t="s">
        <v>209</v>
      </c>
      <c r="AT187" s="104" t="s">
        <v>126</v>
      </c>
      <c r="AU187" s="104" t="s">
        <v>79</v>
      </c>
      <c r="AY187" s="15" t="s">
        <v>123</v>
      </c>
      <c r="BE187" s="105">
        <f>IF(N187="základní",J187,0)</f>
        <v>0</v>
      </c>
      <c r="BF187" s="105">
        <f>IF(N187="snížená",J187,0)</f>
        <v>0</v>
      </c>
      <c r="BG187" s="105">
        <f>IF(N187="zákl. přenesená",J187,0)</f>
        <v>0</v>
      </c>
      <c r="BH187" s="105">
        <f>IF(N187="sníž. přenesená",J187,0)</f>
        <v>0</v>
      </c>
      <c r="BI187" s="105">
        <f>IF(N187="nulová",J187,0)</f>
        <v>0</v>
      </c>
      <c r="BJ187" s="15" t="s">
        <v>13</v>
      </c>
      <c r="BK187" s="105">
        <f>ROUND(I187*H187,2)</f>
        <v>0</v>
      </c>
      <c r="BL187" s="15" t="s">
        <v>209</v>
      </c>
      <c r="BM187" s="104" t="s">
        <v>234</v>
      </c>
    </row>
    <row r="188" spans="1:51" s="12" customFormat="1" ht="22.5">
      <c r="A188" s="201"/>
      <c r="B188" s="202"/>
      <c r="C188" s="201"/>
      <c r="D188" s="203" t="s">
        <v>135</v>
      </c>
      <c r="E188" s="204" t="s">
        <v>1</v>
      </c>
      <c r="F188" s="205" t="s">
        <v>235</v>
      </c>
      <c r="G188" s="201"/>
      <c r="H188" s="206">
        <v>75.14</v>
      </c>
      <c r="I188" s="128"/>
      <c r="J188" s="201"/>
      <c r="K188" s="128"/>
      <c r="L188" s="106"/>
      <c r="M188" s="108"/>
      <c r="N188" s="109"/>
      <c r="O188" s="109"/>
      <c r="P188" s="109"/>
      <c r="Q188" s="109"/>
      <c r="R188" s="109"/>
      <c r="S188" s="109"/>
      <c r="T188" s="110"/>
      <c r="AT188" s="107" t="s">
        <v>135</v>
      </c>
      <c r="AU188" s="107" t="s">
        <v>79</v>
      </c>
      <c r="AV188" s="12" t="s">
        <v>79</v>
      </c>
      <c r="AW188" s="12" t="s">
        <v>137</v>
      </c>
      <c r="AX188" s="12" t="s">
        <v>73</v>
      </c>
      <c r="AY188" s="107" t="s">
        <v>123</v>
      </c>
    </row>
    <row r="189" spans="1:51" s="12" customFormat="1" ht="11.25">
      <c r="A189" s="201"/>
      <c r="B189" s="202"/>
      <c r="C189" s="201"/>
      <c r="D189" s="203" t="s">
        <v>135</v>
      </c>
      <c r="E189" s="204" t="s">
        <v>1</v>
      </c>
      <c r="F189" s="205" t="s">
        <v>236</v>
      </c>
      <c r="G189" s="201"/>
      <c r="H189" s="206">
        <v>29.159999999999997</v>
      </c>
      <c r="I189" s="128"/>
      <c r="J189" s="201"/>
      <c r="K189" s="128"/>
      <c r="L189" s="106"/>
      <c r="M189" s="108"/>
      <c r="N189" s="109"/>
      <c r="O189" s="109"/>
      <c r="P189" s="109"/>
      <c r="Q189" s="109"/>
      <c r="R189" s="109"/>
      <c r="S189" s="109"/>
      <c r="T189" s="110"/>
      <c r="AT189" s="107" t="s">
        <v>135</v>
      </c>
      <c r="AU189" s="107" t="s">
        <v>79</v>
      </c>
      <c r="AV189" s="12" t="s">
        <v>79</v>
      </c>
      <c r="AW189" s="12" t="s">
        <v>137</v>
      </c>
      <c r="AX189" s="12" t="s">
        <v>73</v>
      </c>
      <c r="AY189" s="107" t="s">
        <v>123</v>
      </c>
    </row>
    <row r="190" spans="1:51" s="13" customFormat="1" ht="11.25">
      <c r="A190" s="207"/>
      <c r="B190" s="208"/>
      <c r="C190" s="207"/>
      <c r="D190" s="203" t="s">
        <v>135</v>
      </c>
      <c r="E190" s="209" t="s">
        <v>1</v>
      </c>
      <c r="F190" s="210" t="s">
        <v>138</v>
      </c>
      <c r="G190" s="207"/>
      <c r="H190" s="211">
        <v>104.3</v>
      </c>
      <c r="I190" s="129"/>
      <c r="J190" s="207"/>
      <c r="K190" s="129"/>
      <c r="L190" s="111"/>
      <c r="M190" s="113"/>
      <c r="N190" s="114"/>
      <c r="O190" s="114"/>
      <c r="P190" s="114"/>
      <c r="Q190" s="114"/>
      <c r="R190" s="114"/>
      <c r="S190" s="114"/>
      <c r="T190" s="115"/>
      <c r="AT190" s="112" t="s">
        <v>135</v>
      </c>
      <c r="AU190" s="112" t="s">
        <v>79</v>
      </c>
      <c r="AV190" s="13" t="s">
        <v>129</v>
      </c>
      <c r="AW190" s="13" t="s">
        <v>137</v>
      </c>
      <c r="AX190" s="13" t="s">
        <v>13</v>
      </c>
      <c r="AY190" s="112" t="s">
        <v>123</v>
      </c>
    </row>
    <row r="191" spans="1:63" s="11" customFormat="1" ht="22.5" customHeight="1">
      <c r="A191" s="188"/>
      <c r="B191" s="189"/>
      <c r="C191" s="188"/>
      <c r="D191" s="190" t="s">
        <v>72</v>
      </c>
      <c r="E191" s="193" t="s">
        <v>237</v>
      </c>
      <c r="F191" s="193" t="s">
        <v>238</v>
      </c>
      <c r="G191" s="188"/>
      <c r="H191" s="188"/>
      <c r="I191" s="127"/>
      <c r="J191" s="194">
        <f>BK191</f>
        <v>0</v>
      </c>
      <c r="K191" s="127"/>
      <c r="L191" s="90"/>
      <c r="M191" s="92"/>
      <c r="N191" s="93"/>
      <c r="O191" s="93"/>
      <c r="P191" s="94">
        <f>SUM(P192:P266)</f>
        <v>376.46239599999996</v>
      </c>
      <c r="Q191" s="93"/>
      <c r="R191" s="94">
        <f>SUM(R192:R266)</f>
        <v>8.2157</v>
      </c>
      <c r="S191" s="93"/>
      <c r="T191" s="95">
        <f>SUM(T192:T266)</f>
        <v>20.752135</v>
      </c>
      <c r="AR191" s="91" t="s">
        <v>79</v>
      </c>
      <c r="AT191" s="96" t="s">
        <v>72</v>
      </c>
      <c r="AU191" s="96" t="s">
        <v>13</v>
      </c>
      <c r="AY191" s="91" t="s">
        <v>123</v>
      </c>
      <c r="BK191" s="97">
        <f>SUM(BK192:BK266)</f>
        <v>0</v>
      </c>
    </row>
    <row r="192" spans="1:65" s="1" customFormat="1" ht="24" customHeight="1">
      <c r="A192" s="134"/>
      <c r="B192" s="135"/>
      <c r="C192" s="195" t="s">
        <v>7</v>
      </c>
      <c r="D192" s="195" t="s">
        <v>126</v>
      </c>
      <c r="E192" s="196" t="s">
        <v>572</v>
      </c>
      <c r="F192" s="197" t="s">
        <v>573</v>
      </c>
      <c r="G192" s="198" t="s">
        <v>233</v>
      </c>
      <c r="H192" s="199">
        <v>36.55</v>
      </c>
      <c r="I192" s="98">
        <v>0</v>
      </c>
      <c r="J192" s="200">
        <f>ROUND(I192*H192,2)</f>
        <v>0</v>
      </c>
      <c r="K192" s="99"/>
      <c r="L192" s="27"/>
      <c r="M192" s="100" t="s">
        <v>1</v>
      </c>
      <c r="N192" s="101" t="s">
        <v>38</v>
      </c>
      <c r="O192" s="102">
        <v>0.58</v>
      </c>
      <c r="P192" s="102">
        <f>O192*H192</f>
        <v>21.198999999999998</v>
      </c>
      <c r="Q192" s="102">
        <v>0</v>
      </c>
      <c r="R192" s="102">
        <f>Q192*H192</f>
        <v>0</v>
      </c>
      <c r="S192" s="102">
        <v>0</v>
      </c>
      <c r="T192" s="103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04" t="s">
        <v>209</v>
      </c>
      <c r="AT192" s="104" t="s">
        <v>126</v>
      </c>
      <c r="AU192" s="104" t="s">
        <v>79</v>
      </c>
      <c r="AY192" s="15" t="s">
        <v>123</v>
      </c>
      <c r="BE192" s="105">
        <f>IF(N192="základní",J192,0)</f>
        <v>0</v>
      </c>
      <c r="BF192" s="105">
        <f>IF(N192="snížená",J192,0)</f>
        <v>0</v>
      </c>
      <c r="BG192" s="105">
        <f>IF(N192="zákl. přenesená",J192,0)</f>
        <v>0</v>
      </c>
      <c r="BH192" s="105">
        <f>IF(N192="sníž. přenesená",J192,0)</f>
        <v>0</v>
      </c>
      <c r="BI192" s="105">
        <f>IF(N192="nulová",J192,0)</f>
        <v>0</v>
      </c>
      <c r="BJ192" s="15" t="s">
        <v>13</v>
      </c>
      <c r="BK192" s="105">
        <f>ROUND(I192*H192,2)</f>
        <v>0</v>
      </c>
      <c r="BL192" s="15" t="s">
        <v>209</v>
      </c>
      <c r="BM192" s="104" t="s">
        <v>239</v>
      </c>
    </row>
    <row r="193" spans="1:51" s="12" customFormat="1" ht="11.25">
      <c r="A193" s="201"/>
      <c r="B193" s="202"/>
      <c r="C193" s="201"/>
      <c r="D193" s="203" t="s">
        <v>135</v>
      </c>
      <c r="E193" s="204" t="s">
        <v>1</v>
      </c>
      <c r="F193" s="205" t="s">
        <v>240</v>
      </c>
      <c r="G193" s="201"/>
      <c r="H193" s="206">
        <v>36.550000000000004</v>
      </c>
      <c r="I193" s="128"/>
      <c r="J193" s="201"/>
      <c r="K193" s="128"/>
      <c r="L193" s="106"/>
      <c r="M193" s="108"/>
      <c r="N193" s="109"/>
      <c r="O193" s="109"/>
      <c r="P193" s="109"/>
      <c r="Q193" s="109"/>
      <c r="R193" s="109"/>
      <c r="S193" s="109"/>
      <c r="T193" s="110"/>
      <c r="AT193" s="107" t="s">
        <v>135</v>
      </c>
      <c r="AU193" s="107" t="s">
        <v>79</v>
      </c>
      <c r="AV193" s="12" t="s">
        <v>79</v>
      </c>
      <c r="AW193" s="12" t="s">
        <v>137</v>
      </c>
      <c r="AX193" s="12" t="s">
        <v>73</v>
      </c>
      <c r="AY193" s="107" t="s">
        <v>123</v>
      </c>
    </row>
    <row r="194" spans="1:51" s="13" customFormat="1" ht="11.25">
      <c r="A194" s="207"/>
      <c r="B194" s="208"/>
      <c r="C194" s="207"/>
      <c r="D194" s="203" t="s">
        <v>135</v>
      </c>
      <c r="E194" s="209" t="s">
        <v>1</v>
      </c>
      <c r="F194" s="210" t="s">
        <v>138</v>
      </c>
      <c r="G194" s="207"/>
      <c r="H194" s="211">
        <v>36.550000000000004</v>
      </c>
      <c r="I194" s="129"/>
      <c r="J194" s="207"/>
      <c r="K194" s="129"/>
      <c r="L194" s="111"/>
      <c r="M194" s="113"/>
      <c r="N194" s="114"/>
      <c r="O194" s="114"/>
      <c r="P194" s="114"/>
      <c r="Q194" s="114"/>
      <c r="R194" s="114"/>
      <c r="S194" s="114"/>
      <c r="T194" s="115"/>
      <c r="AT194" s="112" t="s">
        <v>135</v>
      </c>
      <c r="AU194" s="112" t="s">
        <v>79</v>
      </c>
      <c r="AV194" s="13" t="s">
        <v>129</v>
      </c>
      <c r="AW194" s="13" t="s">
        <v>137</v>
      </c>
      <c r="AX194" s="13" t="s">
        <v>13</v>
      </c>
      <c r="AY194" s="112" t="s">
        <v>123</v>
      </c>
    </row>
    <row r="195" spans="1:65" s="1" customFormat="1" ht="16.5" customHeight="1">
      <c r="A195" s="134"/>
      <c r="B195" s="135"/>
      <c r="C195" s="212" t="s">
        <v>241</v>
      </c>
      <c r="D195" s="212" t="s">
        <v>165</v>
      </c>
      <c r="E195" s="213" t="s">
        <v>574</v>
      </c>
      <c r="F195" s="214" t="s">
        <v>575</v>
      </c>
      <c r="G195" s="215" t="s">
        <v>141</v>
      </c>
      <c r="H195" s="216">
        <v>0.263</v>
      </c>
      <c r="I195" s="116">
        <v>0</v>
      </c>
      <c r="J195" s="217">
        <f>ROUND(I195*H195,2)</f>
        <v>0</v>
      </c>
      <c r="K195" s="117"/>
      <c r="L195" s="118"/>
      <c r="M195" s="119" t="s">
        <v>1</v>
      </c>
      <c r="N195" s="120" t="s">
        <v>38</v>
      </c>
      <c r="O195" s="102">
        <v>0</v>
      </c>
      <c r="P195" s="102">
        <f>O195*H195</f>
        <v>0</v>
      </c>
      <c r="Q195" s="102">
        <v>0.5</v>
      </c>
      <c r="R195" s="102">
        <f>Q195*H195</f>
        <v>0.1315</v>
      </c>
      <c r="S195" s="102">
        <v>0</v>
      </c>
      <c r="T195" s="103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04" t="s">
        <v>242</v>
      </c>
      <c r="AT195" s="104" t="s">
        <v>165</v>
      </c>
      <c r="AU195" s="104" t="s">
        <v>79</v>
      </c>
      <c r="AY195" s="15" t="s">
        <v>123</v>
      </c>
      <c r="BE195" s="105">
        <f>IF(N195="základní",J195,0)</f>
        <v>0</v>
      </c>
      <c r="BF195" s="105">
        <f>IF(N195="snížená",J195,0)</f>
        <v>0</v>
      </c>
      <c r="BG195" s="105">
        <f>IF(N195="zákl. přenesená",J195,0)</f>
        <v>0</v>
      </c>
      <c r="BH195" s="105">
        <f>IF(N195="sníž. přenesená",J195,0)</f>
        <v>0</v>
      </c>
      <c r="BI195" s="105">
        <f>IF(N195="nulová",J195,0)</f>
        <v>0</v>
      </c>
      <c r="BJ195" s="15" t="s">
        <v>13</v>
      </c>
      <c r="BK195" s="105">
        <f>ROUND(I195*H195,2)</f>
        <v>0</v>
      </c>
      <c r="BL195" s="15" t="s">
        <v>209</v>
      </c>
      <c r="BM195" s="104" t="s">
        <v>243</v>
      </c>
    </row>
    <row r="196" spans="1:51" s="12" customFormat="1" ht="11.25">
      <c r="A196" s="201"/>
      <c r="B196" s="202"/>
      <c r="C196" s="201"/>
      <c r="D196" s="203" t="s">
        <v>135</v>
      </c>
      <c r="E196" s="204" t="s">
        <v>1</v>
      </c>
      <c r="F196" s="205" t="s">
        <v>244</v>
      </c>
      <c r="G196" s="201"/>
      <c r="H196" s="206">
        <v>0.26315999999999995</v>
      </c>
      <c r="I196" s="128"/>
      <c r="J196" s="201"/>
      <c r="K196" s="128"/>
      <c r="L196" s="106"/>
      <c r="M196" s="108"/>
      <c r="N196" s="109"/>
      <c r="O196" s="109"/>
      <c r="P196" s="109"/>
      <c r="Q196" s="109"/>
      <c r="R196" s="109"/>
      <c r="S196" s="109"/>
      <c r="T196" s="110"/>
      <c r="AT196" s="107" t="s">
        <v>135</v>
      </c>
      <c r="AU196" s="107" t="s">
        <v>79</v>
      </c>
      <c r="AV196" s="12" t="s">
        <v>79</v>
      </c>
      <c r="AW196" s="12" t="s">
        <v>137</v>
      </c>
      <c r="AX196" s="12" t="s">
        <v>13</v>
      </c>
      <c r="AY196" s="107" t="s">
        <v>123</v>
      </c>
    </row>
    <row r="197" spans="1:65" s="1" customFormat="1" ht="24" customHeight="1">
      <c r="A197" s="134"/>
      <c r="B197" s="135"/>
      <c r="C197" s="195" t="s">
        <v>245</v>
      </c>
      <c r="D197" s="195" t="s">
        <v>126</v>
      </c>
      <c r="E197" s="196" t="s">
        <v>246</v>
      </c>
      <c r="F197" s="197" t="s">
        <v>247</v>
      </c>
      <c r="G197" s="198" t="s">
        <v>233</v>
      </c>
      <c r="H197" s="199">
        <v>24.5</v>
      </c>
      <c r="I197" s="98">
        <v>0</v>
      </c>
      <c r="J197" s="200">
        <f>ROUND(I197*H197,2)</f>
        <v>0</v>
      </c>
      <c r="K197" s="99"/>
      <c r="L197" s="27"/>
      <c r="M197" s="100" t="s">
        <v>1</v>
      </c>
      <c r="N197" s="101" t="s">
        <v>38</v>
      </c>
      <c r="O197" s="102">
        <v>0.11</v>
      </c>
      <c r="P197" s="102">
        <f>O197*H197</f>
        <v>2.695</v>
      </c>
      <c r="Q197" s="102">
        <v>0</v>
      </c>
      <c r="R197" s="102">
        <f>Q197*H197</f>
        <v>0</v>
      </c>
      <c r="S197" s="102">
        <v>0.008</v>
      </c>
      <c r="T197" s="103">
        <f>S197*H197</f>
        <v>0.196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04" t="s">
        <v>209</v>
      </c>
      <c r="AT197" s="104" t="s">
        <v>126</v>
      </c>
      <c r="AU197" s="104" t="s">
        <v>79</v>
      </c>
      <c r="AY197" s="15" t="s">
        <v>123</v>
      </c>
      <c r="BE197" s="105">
        <f>IF(N197="základní",J197,0)</f>
        <v>0</v>
      </c>
      <c r="BF197" s="105">
        <f>IF(N197="snížená",J197,0)</f>
        <v>0</v>
      </c>
      <c r="BG197" s="105">
        <f>IF(N197="zákl. přenesená",J197,0)</f>
        <v>0</v>
      </c>
      <c r="BH197" s="105">
        <f>IF(N197="sníž. přenesená",J197,0)</f>
        <v>0</v>
      </c>
      <c r="BI197" s="105">
        <f>IF(N197="nulová",J197,0)</f>
        <v>0</v>
      </c>
      <c r="BJ197" s="15" t="s">
        <v>13</v>
      </c>
      <c r="BK197" s="105">
        <f>ROUND(I197*H197,2)</f>
        <v>0</v>
      </c>
      <c r="BL197" s="15" t="s">
        <v>209</v>
      </c>
      <c r="BM197" s="104" t="s">
        <v>248</v>
      </c>
    </row>
    <row r="198" spans="1:51" s="12" customFormat="1" ht="11.25">
      <c r="A198" s="201"/>
      <c r="B198" s="202"/>
      <c r="C198" s="201"/>
      <c r="D198" s="203" t="s">
        <v>135</v>
      </c>
      <c r="E198" s="204" t="s">
        <v>1</v>
      </c>
      <c r="F198" s="205" t="s">
        <v>249</v>
      </c>
      <c r="G198" s="201"/>
      <c r="H198" s="206">
        <v>12.2</v>
      </c>
      <c r="I198" s="128"/>
      <c r="J198" s="201"/>
      <c r="K198" s="128"/>
      <c r="L198" s="106"/>
      <c r="M198" s="108"/>
      <c r="N198" s="109"/>
      <c r="O198" s="109"/>
      <c r="P198" s="109"/>
      <c r="Q198" s="109"/>
      <c r="R198" s="109"/>
      <c r="S198" s="109"/>
      <c r="T198" s="110"/>
      <c r="AT198" s="107" t="s">
        <v>135</v>
      </c>
      <c r="AU198" s="107" t="s">
        <v>79</v>
      </c>
      <c r="AV198" s="12" t="s">
        <v>79</v>
      </c>
      <c r="AW198" s="12" t="s">
        <v>137</v>
      </c>
      <c r="AX198" s="12" t="s">
        <v>73</v>
      </c>
      <c r="AY198" s="107" t="s">
        <v>123</v>
      </c>
    </row>
    <row r="199" spans="1:51" s="12" customFormat="1" ht="11.25">
      <c r="A199" s="201"/>
      <c r="B199" s="202"/>
      <c r="C199" s="201"/>
      <c r="D199" s="203" t="s">
        <v>135</v>
      </c>
      <c r="E199" s="204" t="s">
        <v>1</v>
      </c>
      <c r="F199" s="205" t="s">
        <v>250</v>
      </c>
      <c r="G199" s="201"/>
      <c r="H199" s="206">
        <v>12.3</v>
      </c>
      <c r="I199" s="128"/>
      <c r="J199" s="201"/>
      <c r="K199" s="128"/>
      <c r="L199" s="106"/>
      <c r="M199" s="108"/>
      <c r="N199" s="109"/>
      <c r="O199" s="109"/>
      <c r="P199" s="109"/>
      <c r="Q199" s="109"/>
      <c r="R199" s="109"/>
      <c r="S199" s="109"/>
      <c r="T199" s="110"/>
      <c r="AT199" s="107" t="s">
        <v>135</v>
      </c>
      <c r="AU199" s="107" t="s">
        <v>79</v>
      </c>
      <c r="AV199" s="12" t="s">
        <v>79</v>
      </c>
      <c r="AW199" s="12" t="s">
        <v>137</v>
      </c>
      <c r="AX199" s="12" t="s">
        <v>73</v>
      </c>
      <c r="AY199" s="107" t="s">
        <v>123</v>
      </c>
    </row>
    <row r="200" spans="1:51" s="13" customFormat="1" ht="11.25">
      <c r="A200" s="207"/>
      <c r="B200" s="208"/>
      <c r="C200" s="207"/>
      <c r="D200" s="203" t="s">
        <v>135</v>
      </c>
      <c r="E200" s="209" t="s">
        <v>1</v>
      </c>
      <c r="F200" s="210" t="s">
        <v>138</v>
      </c>
      <c r="G200" s="207"/>
      <c r="H200" s="211">
        <v>24.5</v>
      </c>
      <c r="I200" s="129"/>
      <c r="J200" s="207"/>
      <c r="K200" s="129"/>
      <c r="L200" s="111"/>
      <c r="M200" s="113"/>
      <c r="N200" s="114"/>
      <c r="O200" s="114"/>
      <c r="P200" s="114"/>
      <c r="Q200" s="114"/>
      <c r="R200" s="114"/>
      <c r="S200" s="114"/>
      <c r="T200" s="115"/>
      <c r="AT200" s="112" t="s">
        <v>135</v>
      </c>
      <c r="AU200" s="112" t="s">
        <v>79</v>
      </c>
      <c r="AV200" s="13" t="s">
        <v>129</v>
      </c>
      <c r="AW200" s="13" t="s">
        <v>137</v>
      </c>
      <c r="AX200" s="13" t="s">
        <v>13</v>
      </c>
      <c r="AY200" s="112" t="s">
        <v>123</v>
      </c>
    </row>
    <row r="201" spans="1:65" s="1" customFormat="1" ht="24" customHeight="1">
      <c r="A201" s="134"/>
      <c r="B201" s="135"/>
      <c r="C201" s="195" t="s">
        <v>251</v>
      </c>
      <c r="D201" s="195" t="s">
        <v>126</v>
      </c>
      <c r="E201" s="196" t="s">
        <v>252</v>
      </c>
      <c r="F201" s="197" t="s">
        <v>253</v>
      </c>
      <c r="G201" s="198" t="s">
        <v>233</v>
      </c>
      <c r="H201" s="199">
        <v>114.95</v>
      </c>
      <c r="I201" s="98">
        <v>0</v>
      </c>
      <c r="J201" s="200">
        <f>ROUND(I201*H201,2)</f>
        <v>0</v>
      </c>
      <c r="K201" s="99"/>
      <c r="L201" s="27"/>
      <c r="M201" s="100" t="s">
        <v>1</v>
      </c>
      <c r="N201" s="101" t="s">
        <v>38</v>
      </c>
      <c r="O201" s="102">
        <v>0.14</v>
      </c>
      <c r="P201" s="102">
        <f>O201*H201</f>
        <v>16.093000000000004</v>
      </c>
      <c r="Q201" s="102">
        <v>0</v>
      </c>
      <c r="R201" s="102">
        <f>Q201*H201</f>
        <v>0</v>
      </c>
      <c r="S201" s="102">
        <v>0.014</v>
      </c>
      <c r="T201" s="103">
        <f>S201*H201</f>
        <v>1.6093000000000002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04" t="s">
        <v>209</v>
      </c>
      <c r="AT201" s="104" t="s">
        <v>126</v>
      </c>
      <c r="AU201" s="104" t="s">
        <v>79</v>
      </c>
      <c r="AY201" s="15" t="s">
        <v>123</v>
      </c>
      <c r="BE201" s="105">
        <f>IF(N201="základní",J201,0)</f>
        <v>0</v>
      </c>
      <c r="BF201" s="105">
        <f>IF(N201="snížená",J201,0)</f>
        <v>0</v>
      </c>
      <c r="BG201" s="105">
        <f>IF(N201="zákl. přenesená",J201,0)</f>
        <v>0</v>
      </c>
      <c r="BH201" s="105">
        <f>IF(N201="sníž. přenesená",J201,0)</f>
        <v>0</v>
      </c>
      <c r="BI201" s="105">
        <f>IF(N201="nulová",J201,0)</f>
        <v>0</v>
      </c>
      <c r="BJ201" s="15" t="s">
        <v>13</v>
      </c>
      <c r="BK201" s="105">
        <f>ROUND(I201*H201,2)</f>
        <v>0</v>
      </c>
      <c r="BL201" s="15" t="s">
        <v>209</v>
      </c>
      <c r="BM201" s="104" t="s">
        <v>254</v>
      </c>
    </row>
    <row r="202" spans="1:51" s="12" customFormat="1" ht="11.25">
      <c r="A202" s="201"/>
      <c r="B202" s="202"/>
      <c r="C202" s="201"/>
      <c r="D202" s="203" t="s">
        <v>135</v>
      </c>
      <c r="E202" s="204" t="s">
        <v>1</v>
      </c>
      <c r="F202" s="205" t="s">
        <v>255</v>
      </c>
      <c r="G202" s="201"/>
      <c r="H202" s="206">
        <v>9.3</v>
      </c>
      <c r="I202" s="128"/>
      <c r="J202" s="201"/>
      <c r="K202" s="128"/>
      <c r="L202" s="106"/>
      <c r="M202" s="108"/>
      <c r="N202" s="109"/>
      <c r="O202" s="109"/>
      <c r="P202" s="109"/>
      <c r="Q202" s="109"/>
      <c r="R202" s="109"/>
      <c r="S202" s="109"/>
      <c r="T202" s="110"/>
      <c r="AT202" s="107" t="s">
        <v>135</v>
      </c>
      <c r="AU202" s="107" t="s">
        <v>79</v>
      </c>
      <c r="AV202" s="12" t="s">
        <v>79</v>
      </c>
      <c r="AW202" s="12" t="s">
        <v>137</v>
      </c>
      <c r="AX202" s="12" t="s">
        <v>73</v>
      </c>
      <c r="AY202" s="107" t="s">
        <v>123</v>
      </c>
    </row>
    <row r="203" spans="1:51" s="12" customFormat="1" ht="11.25">
      <c r="A203" s="201"/>
      <c r="B203" s="202"/>
      <c r="C203" s="201"/>
      <c r="D203" s="203" t="s">
        <v>135</v>
      </c>
      <c r="E203" s="204" t="s">
        <v>1</v>
      </c>
      <c r="F203" s="205" t="s">
        <v>256</v>
      </c>
      <c r="G203" s="201"/>
      <c r="H203" s="206">
        <v>30</v>
      </c>
      <c r="I203" s="128"/>
      <c r="J203" s="201"/>
      <c r="K203" s="128"/>
      <c r="L203" s="106"/>
      <c r="M203" s="108"/>
      <c r="N203" s="109"/>
      <c r="O203" s="109"/>
      <c r="P203" s="109"/>
      <c r="Q203" s="109"/>
      <c r="R203" s="109"/>
      <c r="S203" s="109"/>
      <c r="T203" s="110"/>
      <c r="AT203" s="107" t="s">
        <v>135</v>
      </c>
      <c r="AU203" s="107" t="s">
        <v>79</v>
      </c>
      <c r="AV203" s="12" t="s">
        <v>79</v>
      </c>
      <c r="AW203" s="12" t="s">
        <v>137</v>
      </c>
      <c r="AX203" s="12" t="s">
        <v>73</v>
      </c>
      <c r="AY203" s="107" t="s">
        <v>123</v>
      </c>
    </row>
    <row r="204" spans="1:51" s="12" customFormat="1" ht="11.25">
      <c r="A204" s="201"/>
      <c r="B204" s="202"/>
      <c r="C204" s="201"/>
      <c r="D204" s="203" t="s">
        <v>135</v>
      </c>
      <c r="E204" s="204" t="s">
        <v>1</v>
      </c>
      <c r="F204" s="205" t="s">
        <v>257</v>
      </c>
      <c r="G204" s="201"/>
      <c r="H204" s="206">
        <v>2.9</v>
      </c>
      <c r="I204" s="128"/>
      <c r="J204" s="201"/>
      <c r="K204" s="128"/>
      <c r="L204" s="106"/>
      <c r="M204" s="108"/>
      <c r="N204" s="109"/>
      <c r="O204" s="109"/>
      <c r="P204" s="109"/>
      <c r="Q204" s="109"/>
      <c r="R204" s="109"/>
      <c r="S204" s="109"/>
      <c r="T204" s="110"/>
      <c r="AT204" s="107" t="s">
        <v>135</v>
      </c>
      <c r="AU204" s="107" t="s">
        <v>79</v>
      </c>
      <c r="AV204" s="12" t="s">
        <v>79</v>
      </c>
      <c r="AW204" s="12" t="s">
        <v>137</v>
      </c>
      <c r="AX204" s="12" t="s">
        <v>73</v>
      </c>
      <c r="AY204" s="107" t="s">
        <v>123</v>
      </c>
    </row>
    <row r="205" spans="1:51" s="12" customFormat="1" ht="11.25">
      <c r="A205" s="201"/>
      <c r="B205" s="202"/>
      <c r="C205" s="201"/>
      <c r="D205" s="203" t="s">
        <v>135</v>
      </c>
      <c r="E205" s="204" t="s">
        <v>1</v>
      </c>
      <c r="F205" s="205" t="s">
        <v>258</v>
      </c>
      <c r="G205" s="201"/>
      <c r="H205" s="206">
        <v>2.4</v>
      </c>
      <c r="I205" s="128"/>
      <c r="J205" s="201"/>
      <c r="K205" s="128"/>
      <c r="L205" s="106"/>
      <c r="M205" s="108"/>
      <c r="N205" s="109"/>
      <c r="O205" s="109"/>
      <c r="P205" s="109"/>
      <c r="Q205" s="109"/>
      <c r="R205" s="109"/>
      <c r="S205" s="109"/>
      <c r="T205" s="110"/>
      <c r="AT205" s="107" t="s">
        <v>135</v>
      </c>
      <c r="AU205" s="107" t="s">
        <v>79</v>
      </c>
      <c r="AV205" s="12" t="s">
        <v>79</v>
      </c>
      <c r="AW205" s="12" t="s">
        <v>137</v>
      </c>
      <c r="AX205" s="12" t="s">
        <v>73</v>
      </c>
      <c r="AY205" s="107" t="s">
        <v>123</v>
      </c>
    </row>
    <row r="206" spans="1:51" s="12" customFormat="1" ht="11.25">
      <c r="A206" s="201"/>
      <c r="B206" s="202"/>
      <c r="C206" s="201"/>
      <c r="D206" s="203" t="s">
        <v>135</v>
      </c>
      <c r="E206" s="204" t="s">
        <v>1</v>
      </c>
      <c r="F206" s="205" t="s">
        <v>259</v>
      </c>
      <c r="G206" s="201"/>
      <c r="H206" s="206">
        <v>10.2</v>
      </c>
      <c r="I206" s="128"/>
      <c r="J206" s="201"/>
      <c r="K206" s="128"/>
      <c r="L206" s="106"/>
      <c r="M206" s="108"/>
      <c r="N206" s="109"/>
      <c r="O206" s="109"/>
      <c r="P206" s="109"/>
      <c r="Q206" s="109"/>
      <c r="R206" s="109"/>
      <c r="S206" s="109"/>
      <c r="T206" s="110"/>
      <c r="AT206" s="107" t="s">
        <v>135</v>
      </c>
      <c r="AU206" s="107" t="s">
        <v>79</v>
      </c>
      <c r="AV206" s="12" t="s">
        <v>79</v>
      </c>
      <c r="AW206" s="12" t="s">
        <v>137</v>
      </c>
      <c r="AX206" s="12" t="s">
        <v>73</v>
      </c>
      <c r="AY206" s="107" t="s">
        <v>123</v>
      </c>
    </row>
    <row r="207" spans="1:51" s="12" customFormat="1" ht="11.25">
      <c r="A207" s="201"/>
      <c r="B207" s="202"/>
      <c r="C207" s="201"/>
      <c r="D207" s="203" t="s">
        <v>135</v>
      </c>
      <c r="E207" s="204" t="s">
        <v>1</v>
      </c>
      <c r="F207" s="205" t="s">
        <v>260</v>
      </c>
      <c r="G207" s="201"/>
      <c r="H207" s="206">
        <v>15.4</v>
      </c>
      <c r="I207" s="128"/>
      <c r="J207" s="201"/>
      <c r="K207" s="128"/>
      <c r="L207" s="106"/>
      <c r="M207" s="108"/>
      <c r="N207" s="109"/>
      <c r="O207" s="109"/>
      <c r="P207" s="109"/>
      <c r="Q207" s="109"/>
      <c r="R207" s="109"/>
      <c r="S207" s="109"/>
      <c r="T207" s="110"/>
      <c r="AT207" s="107" t="s">
        <v>135</v>
      </c>
      <c r="AU207" s="107" t="s">
        <v>79</v>
      </c>
      <c r="AV207" s="12" t="s">
        <v>79</v>
      </c>
      <c r="AW207" s="12" t="s">
        <v>137</v>
      </c>
      <c r="AX207" s="12" t="s">
        <v>73</v>
      </c>
      <c r="AY207" s="107" t="s">
        <v>123</v>
      </c>
    </row>
    <row r="208" spans="1:51" s="12" customFormat="1" ht="11.25">
      <c r="A208" s="201"/>
      <c r="B208" s="202"/>
      <c r="C208" s="201"/>
      <c r="D208" s="203" t="s">
        <v>135</v>
      </c>
      <c r="E208" s="204" t="s">
        <v>1</v>
      </c>
      <c r="F208" s="205" t="s">
        <v>261</v>
      </c>
      <c r="G208" s="201"/>
      <c r="H208" s="206">
        <v>9.1</v>
      </c>
      <c r="I208" s="128"/>
      <c r="J208" s="201"/>
      <c r="K208" s="128"/>
      <c r="L208" s="106"/>
      <c r="M208" s="108"/>
      <c r="N208" s="109"/>
      <c r="O208" s="109"/>
      <c r="P208" s="109"/>
      <c r="Q208" s="109"/>
      <c r="R208" s="109"/>
      <c r="S208" s="109"/>
      <c r="T208" s="110"/>
      <c r="AT208" s="107" t="s">
        <v>135</v>
      </c>
      <c r="AU208" s="107" t="s">
        <v>79</v>
      </c>
      <c r="AV208" s="12" t="s">
        <v>79</v>
      </c>
      <c r="AW208" s="12" t="s">
        <v>137</v>
      </c>
      <c r="AX208" s="12" t="s">
        <v>73</v>
      </c>
      <c r="AY208" s="107" t="s">
        <v>123</v>
      </c>
    </row>
    <row r="209" spans="1:51" s="12" customFormat="1" ht="11.25">
      <c r="A209" s="201"/>
      <c r="B209" s="202"/>
      <c r="C209" s="201"/>
      <c r="D209" s="203" t="s">
        <v>135</v>
      </c>
      <c r="E209" s="204" t="s">
        <v>1</v>
      </c>
      <c r="F209" s="205" t="s">
        <v>262</v>
      </c>
      <c r="G209" s="201"/>
      <c r="H209" s="206">
        <v>11.05</v>
      </c>
      <c r="I209" s="128"/>
      <c r="J209" s="201"/>
      <c r="K209" s="128"/>
      <c r="L209" s="106"/>
      <c r="M209" s="108"/>
      <c r="N209" s="109"/>
      <c r="O209" s="109"/>
      <c r="P209" s="109"/>
      <c r="Q209" s="109"/>
      <c r="R209" s="109"/>
      <c r="S209" s="109"/>
      <c r="T209" s="110"/>
      <c r="AT209" s="107" t="s">
        <v>135</v>
      </c>
      <c r="AU209" s="107" t="s">
        <v>79</v>
      </c>
      <c r="AV209" s="12" t="s">
        <v>79</v>
      </c>
      <c r="AW209" s="12" t="s">
        <v>137</v>
      </c>
      <c r="AX209" s="12" t="s">
        <v>73</v>
      </c>
      <c r="AY209" s="107" t="s">
        <v>123</v>
      </c>
    </row>
    <row r="210" spans="1:51" s="12" customFormat="1" ht="11.25">
      <c r="A210" s="201"/>
      <c r="B210" s="202"/>
      <c r="C210" s="201"/>
      <c r="D210" s="203" t="s">
        <v>135</v>
      </c>
      <c r="E210" s="204" t="s">
        <v>1</v>
      </c>
      <c r="F210" s="205" t="s">
        <v>263</v>
      </c>
      <c r="G210" s="201"/>
      <c r="H210" s="206">
        <v>24.599999999999998</v>
      </c>
      <c r="I210" s="128"/>
      <c r="J210" s="201"/>
      <c r="K210" s="128"/>
      <c r="L210" s="106"/>
      <c r="M210" s="108"/>
      <c r="N210" s="109"/>
      <c r="O210" s="109"/>
      <c r="P210" s="109"/>
      <c r="Q210" s="109"/>
      <c r="R210" s="109"/>
      <c r="S210" s="109"/>
      <c r="T210" s="110"/>
      <c r="AT210" s="107" t="s">
        <v>135</v>
      </c>
      <c r="AU210" s="107" t="s">
        <v>79</v>
      </c>
      <c r="AV210" s="12" t="s">
        <v>79</v>
      </c>
      <c r="AW210" s="12" t="s">
        <v>137</v>
      </c>
      <c r="AX210" s="12" t="s">
        <v>73</v>
      </c>
      <c r="AY210" s="107" t="s">
        <v>123</v>
      </c>
    </row>
    <row r="211" spans="1:51" s="13" customFormat="1" ht="11.25">
      <c r="A211" s="207"/>
      <c r="B211" s="208"/>
      <c r="C211" s="207"/>
      <c r="D211" s="203" t="s">
        <v>135</v>
      </c>
      <c r="E211" s="209" t="s">
        <v>1</v>
      </c>
      <c r="F211" s="210" t="s">
        <v>138</v>
      </c>
      <c r="G211" s="207"/>
      <c r="H211" s="211">
        <v>114.94999999999999</v>
      </c>
      <c r="I211" s="129"/>
      <c r="J211" s="207"/>
      <c r="K211" s="129"/>
      <c r="L211" s="111"/>
      <c r="M211" s="113"/>
      <c r="N211" s="114"/>
      <c r="O211" s="114"/>
      <c r="P211" s="114"/>
      <c r="Q211" s="114"/>
      <c r="R211" s="114"/>
      <c r="S211" s="114"/>
      <c r="T211" s="115"/>
      <c r="AT211" s="112" t="s">
        <v>135</v>
      </c>
      <c r="AU211" s="112" t="s">
        <v>79</v>
      </c>
      <c r="AV211" s="13" t="s">
        <v>129</v>
      </c>
      <c r="AW211" s="13" t="s">
        <v>137</v>
      </c>
      <c r="AX211" s="13" t="s">
        <v>13</v>
      </c>
      <c r="AY211" s="112" t="s">
        <v>123</v>
      </c>
    </row>
    <row r="212" spans="1:65" s="1" customFormat="1" ht="24" customHeight="1">
      <c r="A212" s="134"/>
      <c r="B212" s="135"/>
      <c r="C212" s="195" t="s">
        <v>264</v>
      </c>
      <c r="D212" s="195" t="s">
        <v>126</v>
      </c>
      <c r="E212" s="196" t="s">
        <v>265</v>
      </c>
      <c r="F212" s="197" t="s">
        <v>266</v>
      </c>
      <c r="G212" s="198" t="s">
        <v>233</v>
      </c>
      <c r="H212" s="199">
        <v>25.5</v>
      </c>
      <c r="I212" s="98">
        <v>0</v>
      </c>
      <c r="J212" s="200">
        <f>ROUND(I212*H212,2)</f>
        <v>0</v>
      </c>
      <c r="K212" s="99"/>
      <c r="L212" s="27"/>
      <c r="M212" s="100" t="s">
        <v>1</v>
      </c>
      <c r="N212" s="101" t="s">
        <v>38</v>
      </c>
      <c r="O212" s="102">
        <v>0.17</v>
      </c>
      <c r="P212" s="102">
        <f>O212*H212</f>
        <v>4.335</v>
      </c>
      <c r="Q212" s="102">
        <v>0</v>
      </c>
      <c r="R212" s="102">
        <f>Q212*H212</f>
        <v>0</v>
      </c>
      <c r="S212" s="102">
        <v>0.024</v>
      </c>
      <c r="T212" s="103">
        <f>S212*H212</f>
        <v>0.612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04" t="s">
        <v>209</v>
      </c>
      <c r="AT212" s="104" t="s">
        <v>126</v>
      </c>
      <c r="AU212" s="104" t="s">
        <v>79</v>
      </c>
      <c r="AY212" s="15" t="s">
        <v>123</v>
      </c>
      <c r="BE212" s="105">
        <f>IF(N212="základní",J212,0)</f>
        <v>0</v>
      </c>
      <c r="BF212" s="105">
        <f>IF(N212="snížená",J212,0)</f>
        <v>0</v>
      </c>
      <c r="BG212" s="105">
        <f>IF(N212="zákl. přenesená",J212,0)</f>
        <v>0</v>
      </c>
      <c r="BH212" s="105">
        <f>IF(N212="sníž. přenesená",J212,0)</f>
        <v>0</v>
      </c>
      <c r="BI212" s="105">
        <f>IF(N212="nulová",J212,0)</f>
        <v>0</v>
      </c>
      <c r="BJ212" s="15" t="s">
        <v>13</v>
      </c>
      <c r="BK212" s="105">
        <f>ROUND(I212*H212,2)</f>
        <v>0</v>
      </c>
      <c r="BL212" s="15" t="s">
        <v>209</v>
      </c>
      <c r="BM212" s="104" t="s">
        <v>267</v>
      </c>
    </row>
    <row r="213" spans="1:51" s="12" customFormat="1" ht="11.25">
      <c r="A213" s="201"/>
      <c r="B213" s="202"/>
      <c r="C213" s="201"/>
      <c r="D213" s="203" t="s">
        <v>135</v>
      </c>
      <c r="E213" s="204" t="s">
        <v>1</v>
      </c>
      <c r="F213" s="205" t="s">
        <v>268</v>
      </c>
      <c r="G213" s="201"/>
      <c r="H213" s="206">
        <v>10</v>
      </c>
      <c r="I213" s="128"/>
      <c r="J213" s="201"/>
      <c r="K213" s="128"/>
      <c r="L213" s="106"/>
      <c r="M213" s="108"/>
      <c r="N213" s="109"/>
      <c r="O213" s="109"/>
      <c r="P213" s="109"/>
      <c r="Q213" s="109"/>
      <c r="R213" s="109"/>
      <c r="S213" s="109"/>
      <c r="T213" s="110"/>
      <c r="AT213" s="107" t="s">
        <v>135</v>
      </c>
      <c r="AU213" s="107" t="s">
        <v>79</v>
      </c>
      <c r="AV213" s="12" t="s">
        <v>79</v>
      </c>
      <c r="AW213" s="12" t="s">
        <v>137</v>
      </c>
      <c r="AX213" s="12" t="s">
        <v>73</v>
      </c>
      <c r="AY213" s="107" t="s">
        <v>123</v>
      </c>
    </row>
    <row r="214" spans="1:51" s="12" customFormat="1" ht="11.25">
      <c r="A214" s="201"/>
      <c r="B214" s="202"/>
      <c r="C214" s="201"/>
      <c r="D214" s="203" t="s">
        <v>135</v>
      </c>
      <c r="E214" s="204" t="s">
        <v>1</v>
      </c>
      <c r="F214" s="205" t="s">
        <v>269</v>
      </c>
      <c r="G214" s="201"/>
      <c r="H214" s="206">
        <v>7.5</v>
      </c>
      <c r="I214" s="128"/>
      <c r="J214" s="201"/>
      <c r="K214" s="128"/>
      <c r="L214" s="106"/>
      <c r="M214" s="108"/>
      <c r="N214" s="109"/>
      <c r="O214" s="109"/>
      <c r="P214" s="109"/>
      <c r="Q214" s="109"/>
      <c r="R214" s="109"/>
      <c r="S214" s="109"/>
      <c r="T214" s="110"/>
      <c r="AT214" s="107" t="s">
        <v>135</v>
      </c>
      <c r="AU214" s="107" t="s">
        <v>79</v>
      </c>
      <c r="AV214" s="12" t="s">
        <v>79</v>
      </c>
      <c r="AW214" s="12" t="s">
        <v>137</v>
      </c>
      <c r="AX214" s="12" t="s">
        <v>73</v>
      </c>
      <c r="AY214" s="107" t="s">
        <v>123</v>
      </c>
    </row>
    <row r="215" spans="1:51" s="12" customFormat="1" ht="11.25">
      <c r="A215" s="201"/>
      <c r="B215" s="202"/>
      <c r="C215" s="201"/>
      <c r="D215" s="203" t="s">
        <v>135</v>
      </c>
      <c r="E215" s="204" t="s">
        <v>1</v>
      </c>
      <c r="F215" s="205" t="s">
        <v>270</v>
      </c>
      <c r="G215" s="201"/>
      <c r="H215" s="206">
        <v>2.5</v>
      </c>
      <c r="I215" s="128"/>
      <c r="J215" s="201"/>
      <c r="K215" s="128"/>
      <c r="L215" s="106"/>
      <c r="M215" s="108"/>
      <c r="N215" s="109"/>
      <c r="O215" s="109"/>
      <c r="P215" s="109"/>
      <c r="Q215" s="109"/>
      <c r="R215" s="109"/>
      <c r="S215" s="109"/>
      <c r="T215" s="110"/>
      <c r="AT215" s="107" t="s">
        <v>135</v>
      </c>
      <c r="AU215" s="107" t="s">
        <v>79</v>
      </c>
      <c r="AV215" s="12" t="s">
        <v>79</v>
      </c>
      <c r="AW215" s="12" t="s">
        <v>137</v>
      </c>
      <c r="AX215" s="12" t="s">
        <v>73</v>
      </c>
      <c r="AY215" s="107" t="s">
        <v>123</v>
      </c>
    </row>
    <row r="216" spans="1:51" s="12" customFormat="1" ht="11.25">
      <c r="A216" s="201"/>
      <c r="B216" s="202"/>
      <c r="C216" s="201"/>
      <c r="D216" s="203" t="s">
        <v>135</v>
      </c>
      <c r="E216" s="204" t="s">
        <v>1</v>
      </c>
      <c r="F216" s="205" t="s">
        <v>271</v>
      </c>
      <c r="G216" s="201"/>
      <c r="H216" s="206">
        <v>5.5</v>
      </c>
      <c r="I216" s="128"/>
      <c r="J216" s="201"/>
      <c r="K216" s="128"/>
      <c r="L216" s="106"/>
      <c r="M216" s="108"/>
      <c r="N216" s="109"/>
      <c r="O216" s="109"/>
      <c r="P216" s="109"/>
      <c r="Q216" s="109"/>
      <c r="R216" s="109"/>
      <c r="S216" s="109"/>
      <c r="T216" s="110"/>
      <c r="AT216" s="107" t="s">
        <v>135</v>
      </c>
      <c r="AU216" s="107" t="s">
        <v>79</v>
      </c>
      <c r="AV216" s="12" t="s">
        <v>79</v>
      </c>
      <c r="AW216" s="12" t="s">
        <v>137</v>
      </c>
      <c r="AX216" s="12" t="s">
        <v>73</v>
      </c>
      <c r="AY216" s="107" t="s">
        <v>123</v>
      </c>
    </row>
    <row r="217" spans="1:51" s="13" customFormat="1" ht="11.25">
      <c r="A217" s="207"/>
      <c r="B217" s="208"/>
      <c r="C217" s="207"/>
      <c r="D217" s="203" t="s">
        <v>135</v>
      </c>
      <c r="E217" s="209" t="s">
        <v>1</v>
      </c>
      <c r="F217" s="210" t="s">
        <v>138</v>
      </c>
      <c r="G217" s="207"/>
      <c r="H217" s="211">
        <v>25.5</v>
      </c>
      <c r="I217" s="129"/>
      <c r="J217" s="207"/>
      <c r="K217" s="129"/>
      <c r="L217" s="111"/>
      <c r="M217" s="113"/>
      <c r="N217" s="114"/>
      <c r="O217" s="114"/>
      <c r="P217" s="114"/>
      <c r="Q217" s="114"/>
      <c r="R217" s="114"/>
      <c r="S217" s="114"/>
      <c r="T217" s="115"/>
      <c r="AT217" s="112" t="s">
        <v>135</v>
      </c>
      <c r="AU217" s="112" t="s">
        <v>79</v>
      </c>
      <c r="AV217" s="13" t="s">
        <v>129</v>
      </c>
      <c r="AW217" s="13" t="s">
        <v>137</v>
      </c>
      <c r="AX217" s="13" t="s">
        <v>13</v>
      </c>
      <c r="AY217" s="112" t="s">
        <v>123</v>
      </c>
    </row>
    <row r="218" spans="1:65" s="1" customFormat="1" ht="24" customHeight="1">
      <c r="A218" s="134"/>
      <c r="B218" s="135"/>
      <c r="C218" s="195" t="s">
        <v>272</v>
      </c>
      <c r="D218" s="195" t="s">
        <v>126</v>
      </c>
      <c r="E218" s="196" t="s">
        <v>273</v>
      </c>
      <c r="F218" s="197" t="s">
        <v>274</v>
      </c>
      <c r="G218" s="198" t="s">
        <v>233</v>
      </c>
      <c r="H218" s="199">
        <v>9.3</v>
      </c>
      <c r="I218" s="98">
        <v>0</v>
      </c>
      <c r="J218" s="200">
        <f>ROUND(I218*H218,2)</f>
        <v>0</v>
      </c>
      <c r="K218" s="99"/>
      <c r="L218" s="27"/>
      <c r="M218" s="100" t="s">
        <v>1</v>
      </c>
      <c r="N218" s="101" t="s">
        <v>38</v>
      </c>
      <c r="O218" s="102">
        <v>0.23</v>
      </c>
      <c r="P218" s="102">
        <f>O218*H218</f>
        <v>2.1390000000000002</v>
      </c>
      <c r="Q218" s="102">
        <v>0</v>
      </c>
      <c r="R218" s="102">
        <f>Q218*H218</f>
        <v>0</v>
      </c>
      <c r="S218" s="102">
        <v>0.004</v>
      </c>
      <c r="T218" s="103">
        <f>S218*H218</f>
        <v>0.037200000000000004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04" t="s">
        <v>209</v>
      </c>
      <c r="AT218" s="104" t="s">
        <v>126</v>
      </c>
      <c r="AU218" s="104" t="s">
        <v>79</v>
      </c>
      <c r="AY218" s="15" t="s">
        <v>123</v>
      </c>
      <c r="BE218" s="105">
        <f>IF(N218="základní",J218,0)</f>
        <v>0</v>
      </c>
      <c r="BF218" s="105">
        <f>IF(N218="snížená",J218,0)</f>
        <v>0</v>
      </c>
      <c r="BG218" s="105">
        <f>IF(N218="zákl. přenesená",J218,0)</f>
        <v>0</v>
      </c>
      <c r="BH218" s="105">
        <f>IF(N218="sníž. přenesená",J218,0)</f>
        <v>0</v>
      </c>
      <c r="BI218" s="105">
        <f>IF(N218="nulová",J218,0)</f>
        <v>0</v>
      </c>
      <c r="BJ218" s="15" t="s">
        <v>13</v>
      </c>
      <c r="BK218" s="105">
        <f>ROUND(I218*H218,2)</f>
        <v>0</v>
      </c>
      <c r="BL218" s="15" t="s">
        <v>209</v>
      </c>
      <c r="BM218" s="104" t="s">
        <v>275</v>
      </c>
    </row>
    <row r="219" spans="1:51" s="12" customFormat="1" ht="11.25">
      <c r="A219" s="201"/>
      <c r="B219" s="202"/>
      <c r="C219" s="201"/>
      <c r="D219" s="203" t="s">
        <v>135</v>
      </c>
      <c r="E219" s="204" t="s">
        <v>1</v>
      </c>
      <c r="F219" s="205" t="s">
        <v>276</v>
      </c>
      <c r="G219" s="201"/>
      <c r="H219" s="206">
        <v>4.5</v>
      </c>
      <c r="I219" s="128"/>
      <c r="J219" s="201"/>
      <c r="K219" s="128"/>
      <c r="L219" s="106"/>
      <c r="M219" s="108"/>
      <c r="N219" s="109"/>
      <c r="O219" s="109"/>
      <c r="P219" s="109"/>
      <c r="Q219" s="109"/>
      <c r="R219" s="109"/>
      <c r="S219" s="109"/>
      <c r="T219" s="110"/>
      <c r="AT219" s="107" t="s">
        <v>135</v>
      </c>
      <c r="AU219" s="107" t="s">
        <v>79</v>
      </c>
      <c r="AV219" s="12" t="s">
        <v>79</v>
      </c>
      <c r="AW219" s="12" t="s">
        <v>137</v>
      </c>
      <c r="AX219" s="12" t="s">
        <v>73</v>
      </c>
      <c r="AY219" s="107" t="s">
        <v>123</v>
      </c>
    </row>
    <row r="220" spans="1:51" s="12" customFormat="1" ht="11.25">
      <c r="A220" s="201"/>
      <c r="B220" s="202"/>
      <c r="C220" s="201"/>
      <c r="D220" s="203" t="s">
        <v>135</v>
      </c>
      <c r="E220" s="204" t="s">
        <v>1</v>
      </c>
      <c r="F220" s="205" t="s">
        <v>277</v>
      </c>
      <c r="G220" s="201"/>
      <c r="H220" s="206">
        <v>3</v>
      </c>
      <c r="I220" s="128"/>
      <c r="J220" s="201"/>
      <c r="K220" s="128"/>
      <c r="L220" s="106"/>
      <c r="M220" s="108"/>
      <c r="N220" s="109"/>
      <c r="O220" s="109"/>
      <c r="P220" s="109"/>
      <c r="Q220" s="109"/>
      <c r="R220" s="109"/>
      <c r="S220" s="109"/>
      <c r="T220" s="110"/>
      <c r="AT220" s="107" t="s">
        <v>135</v>
      </c>
      <c r="AU220" s="107" t="s">
        <v>79</v>
      </c>
      <c r="AV220" s="12" t="s">
        <v>79</v>
      </c>
      <c r="AW220" s="12" t="s">
        <v>137</v>
      </c>
      <c r="AX220" s="12" t="s">
        <v>73</v>
      </c>
      <c r="AY220" s="107" t="s">
        <v>123</v>
      </c>
    </row>
    <row r="221" spans="1:51" s="12" customFormat="1" ht="11.25">
      <c r="A221" s="201"/>
      <c r="B221" s="202"/>
      <c r="C221" s="201"/>
      <c r="D221" s="203" t="s">
        <v>135</v>
      </c>
      <c r="E221" s="204" t="s">
        <v>1</v>
      </c>
      <c r="F221" s="205" t="s">
        <v>278</v>
      </c>
      <c r="G221" s="201"/>
      <c r="H221" s="206">
        <v>1.8</v>
      </c>
      <c r="I221" s="128"/>
      <c r="J221" s="201"/>
      <c r="K221" s="128"/>
      <c r="L221" s="106"/>
      <c r="M221" s="108"/>
      <c r="N221" s="109"/>
      <c r="O221" s="109"/>
      <c r="P221" s="109"/>
      <c r="Q221" s="109"/>
      <c r="R221" s="109"/>
      <c r="S221" s="109"/>
      <c r="T221" s="110"/>
      <c r="AT221" s="107" t="s">
        <v>135</v>
      </c>
      <c r="AU221" s="107" t="s">
        <v>79</v>
      </c>
      <c r="AV221" s="12" t="s">
        <v>79</v>
      </c>
      <c r="AW221" s="12" t="s">
        <v>137</v>
      </c>
      <c r="AX221" s="12" t="s">
        <v>73</v>
      </c>
      <c r="AY221" s="107" t="s">
        <v>123</v>
      </c>
    </row>
    <row r="222" spans="1:51" s="13" customFormat="1" ht="11.25">
      <c r="A222" s="207"/>
      <c r="B222" s="208"/>
      <c r="C222" s="207"/>
      <c r="D222" s="203" t="s">
        <v>135</v>
      </c>
      <c r="E222" s="209" t="s">
        <v>1</v>
      </c>
      <c r="F222" s="210" t="s">
        <v>138</v>
      </c>
      <c r="G222" s="207"/>
      <c r="H222" s="211">
        <v>9.3</v>
      </c>
      <c r="I222" s="129"/>
      <c r="J222" s="207"/>
      <c r="K222" s="129"/>
      <c r="L222" s="111"/>
      <c r="M222" s="113"/>
      <c r="N222" s="114"/>
      <c r="O222" s="114"/>
      <c r="P222" s="114"/>
      <c r="Q222" s="114"/>
      <c r="R222" s="114"/>
      <c r="S222" s="114"/>
      <c r="T222" s="115"/>
      <c r="AT222" s="112" t="s">
        <v>135</v>
      </c>
      <c r="AU222" s="112" t="s">
        <v>79</v>
      </c>
      <c r="AV222" s="13" t="s">
        <v>129</v>
      </c>
      <c r="AW222" s="13" t="s">
        <v>137</v>
      </c>
      <c r="AX222" s="13" t="s">
        <v>13</v>
      </c>
      <c r="AY222" s="112" t="s">
        <v>123</v>
      </c>
    </row>
    <row r="223" spans="1:65" s="1" customFormat="1" ht="24" customHeight="1">
      <c r="A223" s="134"/>
      <c r="B223" s="135"/>
      <c r="C223" s="195" t="s">
        <v>279</v>
      </c>
      <c r="D223" s="195" t="s">
        <v>126</v>
      </c>
      <c r="E223" s="196" t="s">
        <v>280</v>
      </c>
      <c r="F223" s="197" t="s">
        <v>281</v>
      </c>
      <c r="G223" s="198" t="s">
        <v>233</v>
      </c>
      <c r="H223" s="199">
        <v>24.5</v>
      </c>
      <c r="I223" s="98">
        <v>0</v>
      </c>
      <c r="J223" s="200">
        <f>ROUND(I223*H223,2)</f>
        <v>0</v>
      </c>
      <c r="K223" s="99"/>
      <c r="L223" s="27"/>
      <c r="M223" s="100" t="s">
        <v>1</v>
      </c>
      <c r="N223" s="101" t="s">
        <v>38</v>
      </c>
      <c r="O223" s="102">
        <v>0.354</v>
      </c>
      <c r="P223" s="102">
        <f>O223*H223</f>
        <v>8.673</v>
      </c>
      <c r="Q223" s="102">
        <v>0</v>
      </c>
      <c r="R223" s="102">
        <f>Q223*H223</f>
        <v>0</v>
      </c>
      <c r="S223" s="102">
        <v>0</v>
      </c>
      <c r="T223" s="103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04" t="s">
        <v>209</v>
      </c>
      <c r="AT223" s="104" t="s">
        <v>126</v>
      </c>
      <c r="AU223" s="104" t="s">
        <v>79</v>
      </c>
      <c r="AY223" s="15" t="s">
        <v>123</v>
      </c>
      <c r="BE223" s="105">
        <f>IF(N223="základní",J223,0)</f>
        <v>0</v>
      </c>
      <c r="BF223" s="105">
        <f>IF(N223="snížená",J223,0)</f>
        <v>0</v>
      </c>
      <c r="BG223" s="105">
        <f>IF(N223="zákl. přenesená",J223,0)</f>
        <v>0</v>
      </c>
      <c r="BH223" s="105">
        <f>IF(N223="sníž. přenesená",J223,0)</f>
        <v>0</v>
      </c>
      <c r="BI223" s="105">
        <f>IF(N223="nulová",J223,0)</f>
        <v>0</v>
      </c>
      <c r="BJ223" s="15" t="s">
        <v>13</v>
      </c>
      <c r="BK223" s="105">
        <f>ROUND(I223*H223,2)</f>
        <v>0</v>
      </c>
      <c r="BL223" s="15" t="s">
        <v>209</v>
      </c>
      <c r="BM223" s="104" t="s">
        <v>282</v>
      </c>
    </row>
    <row r="224" spans="1:51" s="12" customFormat="1" ht="11.25">
      <c r="A224" s="201"/>
      <c r="B224" s="202"/>
      <c r="C224" s="201"/>
      <c r="D224" s="203" t="s">
        <v>135</v>
      </c>
      <c r="E224" s="204" t="s">
        <v>1</v>
      </c>
      <c r="F224" s="205" t="s">
        <v>283</v>
      </c>
      <c r="G224" s="201"/>
      <c r="H224" s="206">
        <v>12.2</v>
      </c>
      <c r="I224" s="128"/>
      <c r="J224" s="201"/>
      <c r="K224" s="128"/>
      <c r="L224" s="106"/>
      <c r="M224" s="108"/>
      <c r="N224" s="109"/>
      <c r="O224" s="109"/>
      <c r="P224" s="109"/>
      <c r="Q224" s="109"/>
      <c r="R224" s="109"/>
      <c r="S224" s="109"/>
      <c r="T224" s="110"/>
      <c r="AT224" s="107" t="s">
        <v>135</v>
      </c>
      <c r="AU224" s="107" t="s">
        <v>79</v>
      </c>
      <c r="AV224" s="12" t="s">
        <v>79</v>
      </c>
      <c r="AW224" s="12" t="s">
        <v>137</v>
      </c>
      <c r="AX224" s="12" t="s">
        <v>73</v>
      </c>
      <c r="AY224" s="107" t="s">
        <v>123</v>
      </c>
    </row>
    <row r="225" spans="1:51" s="12" customFormat="1" ht="11.25">
      <c r="A225" s="201"/>
      <c r="B225" s="202"/>
      <c r="C225" s="201"/>
      <c r="D225" s="203" t="s">
        <v>135</v>
      </c>
      <c r="E225" s="204" t="s">
        <v>1</v>
      </c>
      <c r="F225" s="205" t="s">
        <v>284</v>
      </c>
      <c r="G225" s="201"/>
      <c r="H225" s="206">
        <v>12.3</v>
      </c>
      <c r="I225" s="128"/>
      <c r="J225" s="201"/>
      <c r="K225" s="128"/>
      <c r="L225" s="106"/>
      <c r="M225" s="108"/>
      <c r="N225" s="109"/>
      <c r="O225" s="109"/>
      <c r="P225" s="109"/>
      <c r="Q225" s="109"/>
      <c r="R225" s="109"/>
      <c r="S225" s="109"/>
      <c r="T225" s="110"/>
      <c r="AT225" s="107" t="s">
        <v>135</v>
      </c>
      <c r="AU225" s="107" t="s">
        <v>79</v>
      </c>
      <c r="AV225" s="12" t="s">
        <v>79</v>
      </c>
      <c r="AW225" s="12" t="s">
        <v>137</v>
      </c>
      <c r="AX225" s="12" t="s">
        <v>73</v>
      </c>
      <c r="AY225" s="107" t="s">
        <v>123</v>
      </c>
    </row>
    <row r="226" spans="1:51" s="13" customFormat="1" ht="11.25">
      <c r="A226" s="207"/>
      <c r="B226" s="208"/>
      <c r="C226" s="207"/>
      <c r="D226" s="203" t="s">
        <v>135</v>
      </c>
      <c r="E226" s="209" t="s">
        <v>1</v>
      </c>
      <c r="F226" s="210" t="s">
        <v>138</v>
      </c>
      <c r="G226" s="207"/>
      <c r="H226" s="211">
        <v>24.5</v>
      </c>
      <c r="I226" s="129"/>
      <c r="J226" s="207"/>
      <c r="K226" s="129"/>
      <c r="L226" s="111"/>
      <c r="M226" s="113"/>
      <c r="N226" s="114"/>
      <c r="O226" s="114"/>
      <c r="P226" s="114"/>
      <c r="Q226" s="114"/>
      <c r="R226" s="114"/>
      <c r="S226" s="114"/>
      <c r="T226" s="115"/>
      <c r="AT226" s="112" t="s">
        <v>135</v>
      </c>
      <c r="AU226" s="112" t="s">
        <v>79</v>
      </c>
      <c r="AV226" s="13" t="s">
        <v>129</v>
      </c>
      <c r="AW226" s="13" t="s">
        <v>137</v>
      </c>
      <c r="AX226" s="13" t="s">
        <v>13</v>
      </c>
      <c r="AY226" s="112" t="s">
        <v>123</v>
      </c>
    </row>
    <row r="227" spans="1:65" s="1" customFormat="1" ht="21.75" customHeight="1">
      <c r="A227" s="134"/>
      <c r="B227" s="135"/>
      <c r="C227" s="212" t="s">
        <v>285</v>
      </c>
      <c r="D227" s="212" t="s">
        <v>165</v>
      </c>
      <c r="E227" s="213" t="s">
        <v>286</v>
      </c>
      <c r="F227" s="214" t="s">
        <v>287</v>
      </c>
      <c r="G227" s="215" t="s">
        <v>141</v>
      </c>
      <c r="H227" s="216">
        <v>0.392</v>
      </c>
      <c r="I227" s="116">
        <v>0</v>
      </c>
      <c r="J227" s="217">
        <f>ROUND(I227*H227,2)</f>
        <v>0</v>
      </c>
      <c r="K227" s="117"/>
      <c r="L227" s="118"/>
      <c r="M227" s="119" t="s">
        <v>1</v>
      </c>
      <c r="N227" s="120" t="s">
        <v>38</v>
      </c>
      <c r="O227" s="102">
        <v>0</v>
      </c>
      <c r="P227" s="102">
        <f>O227*H227</f>
        <v>0</v>
      </c>
      <c r="Q227" s="102">
        <v>0.55</v>
      </c>
      <c r="R227" s="102">
        <f>Q227*H227</f>
        <v>0.2156</v>
      </c>
      <c r="S227" s="102">
        <v>0</v>
      </c>
      <c r="T227" s="103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04" t="s">
        <v>242</v>
      </c>
      <c r="AT227" s="104" t="s">
        <v>165</v>
      </c>
      <c r="AU227" s="104" t="s">
        <v>79</v>
      </c>
      <c r="AY227" s="15" t="s">
        <v>123</v>
      </c>
      <c r="BE227" s="105">
        <f>IF(N227="základní",J227,0)</f>
        <v>0</v>
      </c>
      <c r="BF227" s="105">
        <f>IF(N227="snížená",J227,0)</f>
        <v>0</v>
      </c>
      <c r="BG227" s="105">
        <f>IF(N227="zákl. přenesená",J227,0)</f>
        <v>0</v>
      </c>
      <c r="BH227" s="105">
        <f>IF(N227="sníž. přenesená",J227,0)</f>
        <v>0</v>
      </c>
      <c r="BI227" s="105">
        <f>IF(N227="nulová",J227,0)</f>
        <v>0</v>
      </c>
      <c r="BJ227" s="15" t="s">
        <v>13</v>
      </c>
      <c r="BK227" s="105">
        <f>ROUND(I227*H227,2)</f>
        <v>0</v>
      </c>
      <c r="BL227" s="15" t="s">
        <v>209</v>
      </c>
      <c r="BM227" s="104" t="s">
        <v>288</v>
      </c>
    </row>
    <row r="228" spans="1:51" s="12" customFormat="1" ht="11.25">
      <c r="A228" s="201"/>
      <c r="B228" s="202"/>
      <c r="C228" s="201"/>
      <c r="D228" s="203" t="s">
        <v>135</v>
      </c>
      <c r="E228" s="204" t="s">
        <v>1</v>
      </c>
      <c r="F228" s="205" t="s">
        <v>289</v>
      </c>
      <c r="G228" s="201"/>
      <c r="H228" s="206">
        <v>0.19519999999999998</v>
      </c>
      <c r="I228" s="128"/>
      <c r="J228" s="201"/>
      <c r="K228" s="128"/>
      <c r="L228" s="106"/>
      <c r="M228" s="108"/>
      <c r="N228" s="109"/>
      <c r="O228" s="109"/>
      <c r="P228" s="109"/>
      <c r="Q228" s="109"/>
      <c r="R228" s="109"/>
      <c r="S228" s="109"/>
      <c r="T228" s="110"/>
      <c r="AT228" s="107" t="s">
        <v>135</v>
      </c>
      <c r="AU228" s="107" t="s">
        <v>79</v>
      </c>
      <c r="AV228" s="12" t="s">
        <v>79</v>
      </c>
      <c r="AW228" s="12" t="s">
        <v>137</v>
      </c>
      <c r="AX228" s="12" t="s">
        <v>73</v>
      </c>
      <c r="AY228" s="107" t="s">
        <v>123</v>
      </c>
    </row>
    <row r="229" spans="1:51" s="12" customFormat="1" ht="11.25">
      <c r="A229" s="201"/>
      <c r="B229" s="202"/>
      <c r="C229" s="201"/>
      <c r="D229" s="203" t="s">
        <v>135</v>
      </c>
      <c r="E229" s="204" t="s">
        <v>1</v>
      </c>
      <c r="F229" s="205" t="s">
        <v>290</v>
      </c>
      <c r="G229" s="201"/>
      <c r="H229" s="206">
        <v>0.1968</v>
      </c>
      <c r="I229" s="128"/>
      <c r="J229" s="201"/>
      <c r="K229" s="128"/>
      <c r="L229" s="106"/>
      <c r="M229" s="108"/>
      <c r="N229" s="109"/>
      <c r="O229" s="109"/>
      <c r="P229" s="109"/>
      <c r="Q229" s="109"/>
      <c r="R229" s="109"/>
      <c r="S229" s="109"/>
      <c r="T229" s="110"/>
      <c r="AT229" s="107" t="s">
        <v>135</v>
      </c>
      <c r="AU229" s="107" t="s">
        <v>79</v>
      </c>
      <c r="AV229" s="12" t="s">
        <v>79</v>
      </c>
      <c r="AW229" s="12" t="s">
        <v>137</v>
      </c>
      <c r="AX229" s="12" t="s">
        <v>73</v>
      </c>
      <c r="AY229" s="107" t="s">
        <v>123</v>
      </c>
    </row>
    <row r="230" spans="1:51" s="13" customFormat="1" ht="11.25">
      <c r="A230" s="207"/>
      <c r="B230" s="208"/>
      <c r="C230" s="207"/>
      <c r="D230" s="203" t="s">
        <v>135</v>
      </c>
      <c r="E230" s="209" t="s">
        <v>1</v>
      </c>
      <c r="F230" s="210" t="s">
        <v>138</v>
      </c>
      <c r="G230" s="207"/>
      <c r="H230" s="211">
        <v>0.392</v>
      </c>
      <c r="I230" s="129"/>
      <c r="J230" s="207"/>
      <c r="K230" s="129"/>
      <c r="L230" s="111"/>
      <c r="M230" s="113"/>
      <c r="N230" s="114"/>
      <c r="O230" s="114"/>
      <c r="P230" s="114"/>
      <c r="Q230" s="114"/>
      <c r="R230" s="114"/>
      <c r="S230" s="114"/>
      <c r="T230" s="115"/>
      <c r="AT230" s="112" t="s">
        <v>135</v>
      </c>
      <c r="AU230" s="112" t="s">
        <v>79</v>
      </c>
      <c r="AV230" s="13" t="s">
        <v>129</v>
      </c>
      <c r="AW230" s="13" t="s">
        <v>137</v>
      </c>
      <c r="AX230" s="13" t="s">
        <v>13</v>
      </c>
      <c r="AY230" s="112" t="s">
        <v>123</v>
      </c>
    </row>
    <row r="231" spans="1:65" s="1" customFormat="1" ht="24" customHeight="1">
      <c r="A231" s="134"/>
      <c r="B231" s="135"/>
      <c r="C231" s="195" t="s">
        <v>291</v>
      </c>
      <c r="D231" s="195" t="s">
        <v>126</v>
      </c>
      <c r="E231" s="196" t="s">
        <v>292</v>
      </c>
      <c r="F231" s="197" t="s">
        <v>293</v>
      </c>
      <c r="G231" s="198" t="s">
        <v>233</v>
      </c>
      <c r="H231" s="199">
        <v>114.95</v>
      </c>
      <c r="I231" s="98">
        <v>0</v>
      </c>
      <c r="J231" s="200">
        <f>ROUND(I231*H231,2)</f>
        <v>0</v>
      </c>
      <c r="K231" s="99"/>
      <c r="L231" s="27"/>
      <c r="M231" s="100" t="s">
        <v>1</v>
      </c>
      <c r="N231" s="101" t="s">
        <v>38</v>
      </c>
      <c r="O231" s="102">
        <v>0.454</v>
      </c>
      <c r="P231" s="102">
        <f>O231*H231</f>
        <v>52.1873</v>
      </c>
      <c r="Q231" s="102">
        <v>0</v>
      </c>
      <c r="R231" s="102">
        <f>Q231*H231</f>
        <v>0</v>
      </c>
      <c r="S231" s="102">
        <v>0</v>
      </c>
      <c r="T231" s="103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04" t="s">
        <v>209</v>
      </c>
      <c r="AT231" s="104" t="s">
        <v>126</v>
      </c>
      <c r="AU231" s="104" t="s">
        <v>79</v>
      </c>
      <c r="AY231" s="15" t="s">
        <v>123</v>
      </c>
      <c r="BE231" s="105">
        <f>IF(N231="základní",J231,0)</f>
        <v>0</v>
      </c>
      <c r="BF231" s="105">
        <f>IF(N231="snížená",J231,0)</f>
        <v>0</v>
      </c>
      <c r="BG231" s="105">
        <f>IF(N231="zákl. přenesená",J231,0)</f>
        <v>0</v>
      </c>
      <c r="BH231" s="105">
        <f>IF(N231="sníž. přenesená",J231,0)</f>
        <v>0</v>
      </c>
      <c r="BI231" s="105">
        <f>IF(N231="nulová",J231,0)</f>
        <v>0</v>
      </c>
      <c r="BJ231" s="15" t="s">
        <v>13</v>
      </c>
      <c r="BK231" s="105">
        <f>ROUND(I231*H231,2)</f>
        <v>0</v>
      </c>
      <c r="BL231" s="15" t="s">
        <v>209</v>
      </c>
      <c r="BM231" s="104" t="s">
        <v>294</v>
      </c>
    </row>
    <row r="232" spans="1:51" s="12" customFormat="1" ht="11.25">
      <c r="A232" s="201"/>
      <c r="B232" s="202"/>
      <c r="C232" s="201"/>
      <c r="D232" s="203" t="s">
        <v>135</v>
      </c>
      <c r="E232" s="204" t="s">
        <v>1</v>
      </c>
      <c r="F232" s="205" t="s">
        <v>255</v>
      </c>
      <c r="G232" s="201"/>
      <c r="H232" s="206">
        <v>9.3</v>
      </c>
      <c r="I232" s="128"/>
      <c r="J232" s="201"/>
      <c r="K232" s="128"/>
      <c r="L232" s="106"/>
      <c r="M232" s="108"/>
      <c r="N232" s="109"/>
      <c r="O232" s="109"/>
      <c r="P232" s="109"/>
      <c r="Q232" s="109"/>
      <c r="R232" s="109"/>
      <c r="S232" s="109"/>
      <c r="T232" s="110"/>
      <c r="AT232" s="107" t="s">
        <v>135</v>
      </c>
      <c r="AU232" s="107" t="s">
        <v>79</v>
      </c>
      <c r="AV232" s="12" t="s">
        <v>79</v>
      </c>
      <c r="AW232" s="12" t="s">
        <v>137</v>
      </c>
      <c r="AX232" s="12" t="s">
        <v>73</v>
      </c>
      <c r="AY232" s="107" t="s">
        <v>123</v>
      </c>
    </row>
    <row r="233" spans="1:51" s="12" customFormat="1" ht="22.5">
      <c r="A233" s="201"/>
      <c r="B233" s="202"/>
      <c r="C233" s="201"/>
      <c r="D233" s="203" t="s">
        <v>135</v>
      </c>
      <c r="E233" s="204" t="s">
        <v>1</v>
      </c>
      <c r="F233" s="205" t="s">
        <v>295</v>
      </c>
      <c r="G233" s="201"/>
      <c r="H233" s="206">
        <v>105.64999999999999</v>
      </c>
      <c r="I233" s="128"/>
      <c r="J233" s="201"/>
      <c r="K233" s="128"/>
      <c r="L233" s="106"/>
      <c r="M233" s="108"/>
      <c r="N233" s="109"/>
      <c r="O233" s="109"/>
      <c r="P233" s="109"/>
      <c r="Q233" s="109"/>
      <c r="R233" s="109"/>
      <c r="S233" s="109"/>
      <c r="T233" s="110"/>
      <c r="AT233" s="107" t="s">
        <v>135</v>
      </c>
      <c r="AU233" s="107" t="s">
        <v>79</v>
      </c>
      <c r="AV233" s="12" t="s">
        <v>79</v>
      </c>
      <c r="AW233" s="12" t="s">
        <v>137</v>
      </c>
      <c r="AX233" s="12" t="s">
        <v>73</v>
      </c>
      <c r="AY233" s="107" t="s">
        <v>123</v>
      </c>
    </row>
    <row r="234" spans="1:51" s="13" customFormat="1" ht="11.25">
      <c r="A234" s="207"/>
      <c r="B234" s="208"/>
      <c r="C234" s="207"/>
      <c r="D234" s="203" t="s">
        <v>135</v>
      </c>
      <c r="E234" s="209" t="s">
        <v>1</v>
      </c>
      <c r="F234" s="210" t="s">
        <v>138</v>
      </c>
      <c r="G234" s="207"/>
      <c r="H234" s="211">
        <v>114.94999999999999</v>
      </c>
      <c r="I234" s="129"/>
      <c r="J234" s="207"/>
      <c r="K234" s="129"/>
      <c r="L234" s="111"/>
      <c r="M234" s="113"/>
      <c r="N234" s="114"/>
      <c r="O234" s="114"/>
      <c r="P234" s="114"/>
      <c r="Q234" s="114"/>
      <c r="R234" s="114"/>
      <c r="S234" s="114"/>
      <c r="T234" s="115"/>
      <c r="AT234" s="112" t="s">
        <v>135</v>
      </c>
      <c r="AU234" s="112" t="s">
        <v>79</v>
      </c>
      <c r="AV234" s="13" t="s">
        <v>129</v>
      </c>
      <c r="AW234" s="13" t="s">
        <v>137</v>
      </c>
      <c r="AX234" s="13" t="s">
        <v>13</v>
      </c>
      <c r="AY234" s="112" t="s">
        <v>123</v>
      </c>
    </row>
    <row r="235" spans="1:65" s="1" customFormat="1" ht="21.75" customHeight="1">
      <c r="A235" s="134"/>
      <c r="B235" s="135"/>
      <c r="C235" s="212" t="s">
        <v>296</v>
      </c>
      <c r="D235" s="212" t="s">
        <v>165</v>
      </c>
      <c r="E235" s="213" t="s">
        <v>297</v>
      </c>
      <c r="F235" s="214" t="s">
        <v>298</v>
      </c>
      <c r="G235" s="215" t="s">
        <v>141</v>
      </c>
      <c r="H235" s="216">
        <v>2.159</v>
      </c>
      <c r="I235" s="116">
        <v>0</v>
      </c>
      <c r="J235" s="217">
        <f>ROUND(I235*H235,2)</f>
        <v>0</v>
      </c>
      <c r="K235" s="117"/>
      <c r="L235" s="118"/>
      <c r="M235" s="119" t="s">
        <v>1</v>
      </c>
      <c r="N235" s="120" t="s">
        <v>38</v>
      </c>
      <c r="O235" s="102">
        <v>0</v>
      </c>
      <c r="P235" s="102">
        <f>O235*H235</f>
        <v>0</v>
      </c>
      <c r="Q235" s="102">
        <v>0.55</v>
      </c>
      <c r="R235" s="102">
        <f>Q235*H235</f>
        <v>1.18745</v>
      </c>
      <c r="S235" s="102">
        <v>0</v>
      </c>
      <c r="T235" s="103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04" t="s">
        <v>242</v>
      </c>
      <c r="AT235" s="104" t="s">
        <v>165</v>
      </c>
      <c r="AU235" s="104" t="s">
        <v>79</v>
      </c>
      <c r="AY235" s="15" t="s">
        <v>123</v>
      </c>
      <c r="BE235" s="105">
        <f>IF(N235="základní",J235,0)</f>
        <v>0</v>
      </c>
      <c r="BF235" s="105">
        <f>IF(N235="snížená",J235,0)</f>
        <v>0</v>
      </c>
      <c r="BG235" s="105">
        <f>IF(N235="zákl. přenesená",J235,0)</f>
        <v>0</v>
      </c>
      <c r="BH235" s="105">
        <f>IF(N235="sníž. přenesená",J235,0)</f>
        <v>0</v>
      </c>
      <c r="BI235" s="105">
        <f>IF(N235="nulová",J235,0)</f>
        <v>0</v>
      </c>
      <c r="BJ235" s="15" t="s">
        <v>13</v>
      </c>
      <c r="BK235" s="105">
        <f>ROUND(I235*H235,2)</f>
        <v>0</v>
      </c>
      <c r="BL235" s="15" t="s">
        <v>209</v>
      </c>
      <c r="BM235" s="104" t="s">
        <v>299</v>
      </c>
    </row>
    <row r="236" spans="1:51" s="12" customFormat="1" ht="11.25">
      <c r="A236" s="201"/>
      <c r="B236" s="202"/>
      <c r="C236" s="201"/>
      <c r="D236" s="203" t="s">
        <v>135</v>
      </c>
      <c r="E236" s="204" t="s">
        <v>1</v>
      </c>
      <c r="F236" s="205" t="s">
        <v>300</v>
      </c>
      <c r="G236" s="201"/>
      <c r="H236" s="206">
        <v>0.13020000000000004</v>
      </c>
      <c r="I236" s="128"/>
      <c r="J236" s="201"/>
      <c r="K236" s="128"/>
      <c r="L236" s="106"/>
      <c r="M236" s="108"/>
      <c r="N236" s="109"/>
      <c r="O236" s="109"/>
      <c r="P236" s="109"/>
      <c r="Q236" s="109"/>
      <c r="R236" s="109"/>
      <c r="S236" s="109"/>
      <c r="T236" s="110"/>
      <c r="AT236" s="107" t="s">
        <v>135</v>
      </c>
      <c r="AU236" s="107" t="s">
        <v>79</v>
      </c>
      <c r="AV236" s="12" t="s">
        <v>79</v>
      </c>
      <c r="AW236" s="12" t="s">
        <v>137</v>
      </c>
      <c r="AX236" s="12" t="s">
        <v>73</v>
      </c>
      <c r="AY236" s="107" t="s">
        <v>123</v>
      </c>
    </row>
    <row r="237" spans="1:51" s="12" customFormat="1" ht="33.75">
      <c r="A237" s="201"/>
      <c r="B237" s="202"/>
      <c r="C237" s="201"/>
      <c r="D237" s="203" t="s">
        <v>135</v>
      </c>
      <c r="E237" s="204" t="s">
        <v>1</v>
      </c>
      <c r="F237" s="205" t="s">
        <v>301</v>
      </c>
      <c r="G237" s="201"/>
      <c r="H237" s="206">
        <v>0.8735999999999999</v>
      </c>
      <c r="I237" s="128"/>
      <c r="J237" s="201"/>
      <c r="K237" s="128"/>
      <c r="L237" s="106"/>
      <c r="M237" s="108"/>
      <c r="N237" s="109"/>
      <c r="O237" s="109"/>
      <c r="P237" s="109"/>
      <c r="Q237" s="109"/>
      <c r="R237" s="109"/>
      <c r="S237" s="109"/>
      <c r="T237" s="110"/>
      <c r="AT237" s="107" t="s">
        <v>135</v>
      </c>
      <c r="AU237" s="107" t="s">
        <v>79</v>
      </c>
      <c r="AV237" s="12" t="s">
        <v>79</v>
      </c>
      <c r="AW237" s="12" t="s">
        <v>137</v>
      </c>
      <c r="AX237" s="12" t="s">
        <v>73</v>
      </c>
      <c r="AY237" s="107" t="s">
        <v>123</v>
      </c>
    </row>
    <row r="238" spans="1:51" s="12" customFormat="1" ht="33.75">
      <c r="A238" s="201"/>
      <c r="B238" s="202"/>
      <c r="C238" s="201"/>
      <c r="D238" s="203" t="s">
        <v>135</v>
      </c>
      <c r="E238" s="204" t="s">
        <v>1</v>
      </c>
      <c r="F238" s="205" t="s">
        <v>302</v>
      </c>
      <c r="G238" s="201"/>
      <c r="H238" s="206">
        <v>1.15488</v>
      </c>
      <c r="I238" s="128"/>
      <c r="J238" s="201"/>
      <c r="K238" s="128"/>
      <c r="L238" s="106"/>
      <c r="M238" s="108"/>
      <c r="N238" s="109"/>
      <c r="O238" s="109"/>
      <c r="P238" s="109"/>
      <c r="Q238" s="109"/>
      <c r="R238" s="109"/>
      <c r="S238" s="109"/>
      <c r="T238" s="110"/>
      <c r="AT238" s="107" t="s">
        <v>135</v>
      </c>
      <c r="AU238" s="107" t="s">
        <v>79</v>
      </c>
      <c r="AV238" s="12" t="s">
        <v>79</v>
      </c>
      <c r="AW238" s="12" t="s">
        <v>137</v>
      </c>
      <c r="AX238" s="12" t="s">
        <v>73</v>
      </c>
      <c r="AY238" s="107" t="s">
        <v>123</v>
      </c>
    </row>
    <row r="239" spans="1:51" s="13" customFormat="1" ht="11.25">
      <c r="A239" s="207"/>
      <c r="B239" s="208"/>
      <c r="C239" s="207"/>
      <c r="D239" s="203" t="s">
        <v>135</v>
      </c>
      <c r="E239" s="209" t="s">
        <v>1</v>
      </c>
      <c r="F239" s="210" t="s">
        <v>138</v>
      </c>
      <c r="G239" s="207"/>
      <c r="H239" s="211">
        <v>2.15868</v>
      </c>
      <c r="I239" s="129"/>
      <c r="J239" s="207"/>
      <c r="K239" s="129"/>
      <c r="L239" s="111"/>
      <c r="M239" s="113"/>
      <c r="N239" s="114"/>
      <c r="O239" s="114"/>
      <c r="P239" s="114"/>
      <c r="Q239" s="114"/>
      <c r="R239" s="114"/>
      <c r="S239" s="114"/>
      <c r="T239" s="115"/>
      <c r="AT239" s="112" t="s">
        <v>135</v>
      </c>
      <c r="AU239" s="112" t="s">
        <v>79</v>
      </c>
      <c r="AV239" s="13" t="s">
        <v>129</v>
      </c>
      <c r="AW239" s="13" t="s">
        <v>137</v>
      </c>
      <c r="AX239" s="13" t="s">
        <v>13</v>
      </c>
      <c r="AY239" s="112" t="s">
        <v>123</v>
      </c>
    </row>
    <row r="240" spans="1:65" s="1" customFormat="1" ht="24" customHeight="1">
      <c r="A240" s="134"/>
      <c r="B240" s="135"/>
      <c r="C240" s="195" t="s">
        <v>303</v>
      </c>
      <c r="D240" s="195" t="s">
        <v>126</v>
      </c>
      <c r="E240" s="196" t="s">
        <v>304</v>
      </c>
      <c r="F240" s="197" t="s">
        <v>305</v>
      </c>
      <c r="G240" s="198" t="s">
        <v>233</v>
      </c>
      <c r="H240" s="199">
        <v>25.5</v>
      </c>
      <c r="I240" s="98">
        <v>0</v>
      </c>
      <c r="J240" s="200">
        <f>ROUND(I240*H240,2)</f>
        <v>0</v>
      </c>
      <c r="K240" s="99"/>
      <c r="L240" s="27"/>
      <c r="M240" s="100" t="s">
        <v>1</v>
      </c>
      <c r="N240" s="101" t="s">
        <v>38</v>
      </c>
      <c r="O240" s="102">
        <v>0.575</v>
      </c>
      <c r="P240" s="102">
        <f>O240*H240</f>
        <v>14.6625</v>
      </c>
      <c r="Q240" s="102">
        <v>0</v>
      </c>
      <c r="R240" s="102">
        <f>Q240*H240</f>
        <v>0</v>
      </c>
      <c r="S240" s="102">
        <v>0</v>
      </c>
      <c r="T240" s="103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04" t="s">
        <v>209</v>
      </c>
      <c r="AT240" s="104" t="s">
        <v>126</v>
      </c>
      <c r="AU240" s="104" t="s">
        <v>79</v>
      </c>
      <c r="AY240" s="15" t="s">
        <v>123</v>
      </c>
      <c r="BE240" s="105">
        <f>IF(N240="základní",J240,0)</f>
        <v>0</v>
      </c>
      <c r="BF240" s="105">
        <f>IF(N240="snížená",J240,0)</f>
        <v>0</v>
      </c>
      <c r="BG240" s="105">
        <f>IF(N240="zákl. přenesená",J240,0)</f>
        <v>0</v>
      </c>
      <c r="BH240" s="105">
        <f>IF(N240="sníž. přenesená",J240,0)</f>
        <v>0</v>
      </c>
      <c r="BI240" s="105">
        <f>IF(N240="nulová",J240,0)</f>
        <v>0</v>
      </c>
      <c r="BJ240" s="15" t="s">
        <v>13</v>
      </c>
      <c r="BK240" s="105">
        <f>ROUND(I240*H240,2)</f>
        <v>0</v>
      </c>
      <c r="BL240" s="15" t="s">
        <v>209</v>
      </c>
      <c r="BM240" s="104" t="s">
        <v>306</v>
      </c>
    </row>
    <row r="241" spans="1:51" s="12" customFormat="1" ht="11.25">
      <c r="A241" s="201"/>
      <c r="B241" s="202"/>
      <c r="C241" s="201"/>
      <c r="D241" s="203" t="s">
        <v>135</v>
      </c>
      <c r="E241" s="204" t="s">
        <v>1</v>
      </c>
      <c r="F241" s="205" t="s">
        <v>307</v>
      </c>
      <c r="G241" s="201"/>
      <c r="H241" s="206">
        <v>20</v>
      </c>
      <c r="I241" s="128"/>
      <c r="J241" s="201"/>
      <c r="K241" s="128"/>
      <c r="L241" s="106"/>
      <c r="M241" s="108"/>
      <c r="N241" s="109"/>
      <c r="O241" s="109"/>
      <c r="P241" s="109"/>
      <c r="Q241" s="109"/>
      <c r="R241" s="109"/>
      <c r="S241" s="109"/>
      <c r="T241" s="110"/>
      <c r="AT241" s="107" t="s">
        <v>135</v>
      </c>
      <c r="AU241" s="107" t="s">
        <v>79</v>
      </c>
      <c r="AV241" s="12" t="s">
        <v>79</v>
      </c>
      <c r="AW241" s="12" t="s">
        <v>137</v>
      </c>
      <c r="AX241" s="12" t="s">
        <v>73</v>
      </c>
      <c r="AY241" s="107" t="s">
        <v>123</v>
      </c>
    </row>
    <row r="242" spans="1:51" s="12" customFormat="1" ht="11.25">
      <c r="A242" s="201"/>
      <c r="B242" s="202"/>
      <c r="C242" s="201"/>
      <c r="D242" s="203" t="s">
        <v>135</v>
      </c>
      <c r="E242" s="204" t="s">
        <v>1</v>
      </c>
      <c r="F242" s="205" t="s">
        <v>271</v>
      </c>
      <c r="G242" s="201"/>
      <c r="H242" s="206">
        <v>5.5</v>
      </c>
      <c r="I242" s="128"/>
      <c r="J242" s="201"/>
      <c r="K242" s="128"/>
      <c r="L242" s="106"/>
      <c r="M242" s="108"/>
      <c r="N242" s="109"/>
      <c r="O242" s="109"/>
      <c r="P242" s="109"/>
      <c r="Q242" s="109"/>
      <c r="R242" s="109"/>
      <c r="S242" s="109"/>
      <c r="T242" s="110"/>
      <c r="AT242" s="107" t="s">
        <v>135</v>
      </c>
      <c r="AU242" s="107" t="s">
        <v>79</v>
      </c>
      <c r="AV242" s="12" t="s">
        <v>79</v>
      </c>
      <c r="AW242" s="12" t="s">
        <v>137</v>
      </c>
      <c r="AX242" s="12" t="s">
        <v>73</v>
      </c>
      <c r="AY242" s="107" t="s">
        <v>123</v>
      </c>
    </row>
    <row r="243" spans="1:51" s="13" customFormat="1" ht="11.25">
      <c r="A243" s="207"/>
      <c r="B243" s="208"/>
      <c r="C243" s="207"/>
      <c r="D243" s="203" t="s">
        <v>135</v>
      </c>
      <c r="E243" s="209" t="s">
        <v>1</v>
      </c>
      <c r="F243" s="210" t="s">
        <v>138</v>
      </c>
      <c r="G243" s="207"/>
      <c r="H243" s="211">
        <v>25.5</v>
      </c>
      <c r="I243" s="129"/>
      <c r="J243" s="207"/>
      <c r="K243" s="129"/>
      <c r="L243" s="111"/>
      <c r="M243" s="113"/>
      <c r="N243" s="114"/>
      <c r="O243" s="114"/>
      <c r="P243" s="114"/>
      <c r="Q243" s="114"/>
      <c r="R243" s="114"/>
      <c r="S243" s="114"/>
      <c r="T243" s="115"/>
      <c r="AT243" s="112" t="s">
        <v>135</v>
      </c>
      <c r="AU243" s="112" t="s">
        <v>79</v>
      </c>
      <c r="AV243" s="13" t="s">
        <v>129</v>
      </c>
      <c r="AW243" s="13" t="s">
        <v>137</v>
      </c>
      <c r="AX243" s="13" t="s">
        <v>13</v>
      </c>
      <c r="AY243" s="112" t="s">
        <v>123</v>
      </c>
    </row>
    <row r="244" spans="1:65" s="1" customFormat="1" ht="21.75" customHeight="1">
      <c r="A244" s="134"/>
      <c r="B244" s="135"/>
      <c r="C244" s="212" t="s">
        <v>242</v>
      </c>
      <c r="D244" s="212" t="s">
        <v>165</v>
      </c>
      <c r="E244" s="213" t="s">
        <v>308</v>
      </c>
      <c r="F244" s="214" t="s">
        <v>309</v>
      </c>
      <c r="G244" s="215" t="s">
        <v>141</v>
      </c>
      <c r="H244" s="216">
        <v>0.589</v>
      </c>
      <c r="I244" s="116">
        <v>0</v>
      </c>
      <c r="J244" s="217">
        <f>ROUND(I244*H244,2)</f>
        <v>0</v>
      </c>
      <c r="K244" s="117"/>
      <c r="L244" s="118"/>
      <c r="M244" s="119" t="s">
        <v>1</v>
      </c>
      <c r="N244" s="120" t="s">
        <v>38</v>
      </c>
      <c r="O244" s="102">
        <v>0</v>
      </c>
      <c r="P244" s="102">
        <f>O244*H244</f>
        <v>0</v>
      </c>
      <c r="Q244" s="102">
        <v>0.55</v>
      </c>
      <c r="R244" s="102">
        <f>Q244*H244</f>
        <v>0.32395</v>
      </c>
      <c r="S244" s="102">
        <v>0</v>
      </c>
      <c r="T244" s="103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04" t="s">
        <v>242</v>
      </c>
      <c r="AT244" s="104" t="s">
        <v>165</v>
      </c>
      <c r="AU244" s="104" t="s">
        <v>79</v>
      </c>
      <c r="AY244" s="15" t="s">
        <v>123</v>
      </c>
      <c r="BE244" s="105">
        <f>IF(N244="základní",J244,0)</f>
        <v>0</v>
      </c>
      <c r="BF244" s="105">
        <f>IF(N244="snížená",J244,0)</f>
        <v>0</v>
      </c>
      <c r="BG244" s="105">
        <f>IF(N244="zákl. přenesená",J244,0)</f>
        <v>0</v>
      </c>
      <c r="BH244" s="105">
        <f>IF(N244="sníž. přenesená",J244,0)</f>
        <v>0</v>
      </c>
      <c r="BI244" s="105">
        <f>IF(N244="nulová",J244,0)</f>
        <v>0</v>
      </c>
      <c r="BJ244" s="15" t="s">
        <v>13</v>
      </c>
      <c r="BK244" s="105">
        <f>ROUND(I244*H244,2)</f>
        <v>0</v>
      </c>
      <c r="BL244" s="15" t="s">
        <v>209</v>
      </c>
      <c r="BM244" s="104" t="s">
        <v>310</v>
      </c>
    </row>
    <row r="245" spans="1:51" s="12" customFormat="1" ht="11.25">
      <c r="A245" s="201"/>
      <c r="B245" s="202"/>
      <c r="C245" s="201"/>
      <c r="D245" s="203" t="s">
        <v>135</v>
      </c>
      <c r="E245" s="204" t="s">
        <v>1</v>
      </c>
      <c r="F245" s="205" t="s">
        <v>311</v>
      </c>
      <c r="G245" s="201"/>
      <c r="H245" s="206">
        <v>0.44999999999999996</v>
      </c>
      <c r="I245" s="128"/>
      <c r="J245" s="201"/>
      <c r="K245" s="128"/>
      <c r="L245" s="106"/>
      <c r="M245" s="108"/>
      <c r="N245" s="109"/>
      <c r="O245" s="109"/>
      <c r="P245" s="109"/>
      <c r="Q245" s="109"/>
      <c r="R245" s="109"/>
      <c r="S245" s="109"/>
      <c r="T245" s="110"/>
      <c r="AT245" s="107" t="s">
        <v>135</v>
      </c>
      <c r="AU245" s="107" t="s">
        <v>79</v>
      </c>
      <c r="AV245" s="12" t="s">
        <v>79</v>
      </c>
      <c r="AW245" s="12" t="s">
        <v>137</v>
      </c>
      <c r="AX245" s="12" t="s">
        <v>73</v>
      </c>
      <c r="AY245" s="107" t="s">
        <v>123</v>
      </c>
    </row>
    <row r="246" spans="1:51" s="12" customFormat="1" ht="11.25">
      <c r="A246" s="201"/>
      <c r="B246" s="202"/>
      <c r="C246" s="201"/>
      <c r="D246" s="203" t="s">
        <v>135</v>
      </c>
      <c r="E246" s="204" t="s">
        <v>1</v>
      </c>
      <c r="F246" s="205" t="s">
        <v>312</v>
      </c>
      <c r="G246" s="201"/>
      <c r="H246" s="206">
        <v>0.1386</v>
      </c>
      <c r="I246" s="128"/>
      <c r="J246" s="201"/>
      <c r="K246" s="128"/>
      <c r="L246" s="106"/>
      <c r="M246" s="108"/>
      <c r="N246" s="109"/>
      <c r="O246" s="109"/>
      <c r="P246" s="109"/>
      <c r="Q246" s="109"/>
      <c r="R246" s="109"/>
      <c r="S246" s="109"/>
      <c r="T246" s="110"/>
      <c r="AT246" s="107" t="s">
        <v>135</v>
      </c>
      <c r="AU246" s="107" t="s">
        <v>79</v>
      </c>
      <c r="AV246" s="12" t="s">
        <v>79</v>
      </c>
      <c r="AW246" s="12" t="s">
        <v>137</v>
      </c>
      <c r="AX246" s="12" t="s">
        <v>73</v>
      </c>
      <c r="AY246" s="107" t="s">
        <v>123</v>
      </c>
    </row>
    <row r="247" spans="1:51" s="13" customFormat="1" ht="11.25">
      <c r="A247" s="207"/>
      <c r="B247" s="208"/>
      <c r="C247" s="207"/>
      <c r="D247" s="203" t="s">
        <v>135</v>
      </c>
      <c r="E247" s="209" t="s">
        <v>1</v>
      </c>
      <c r="F247" s="210" t="s">
        <v>138</v>
      </c>
      <c r="G247" s="207"/>
      <c r="H247" s="211">
        <v>0.5886</v>
      </c>
      <c r="I247" s="129"/>
      <c r="J247" s="207"/>
      <c r="K247" s="129"/>
      <c r="L247" s="111"/>
      <c r="M247" s="113"/>
      <c r="N247" s="114"/>
      <c r="O247" s="114"/>
      <c r="P247" s="114"/>
      <c r="Q247" s="114"/>
      <c r="R247" s="114"/>
      <c r="S247" s="114"/>
      <c r="T247" s="115"/>
      <c r="AT247" s="112" t="s">
        <v>135</v>
      </c>
      <c r="AU247" s="112" t="s">
        <v>79</v>
      </c>
      <c r="AV247" s="13" t="s">
        <v>129</v>
      </c>
      <c r="AW247" s="13" t="s">
        <v>137</v>
      </c>
      <c r="AX247" s="13" t="s">
        <v>13</v>
      </c>
      <c r="AY247" s="112" t="s">
        <v>123</v>
      </c>
    </row>
    <row r="248" spans="1:65" s="1" customFormat="1" ht="33" customHeight="1">
      <c r="A248" s="134"/>
      <c r="B248" s="135"/>
      <c r="C248" s="195" t="s">
        <v>313</v>
      </c>
      <c r="D248" s="195" t="s">
        <v>126</v>
      </c>
      <c r="E248" s="196" t="s">
        <v>314</v>
      </c>
      <c r="F248" s="197" t="s">
        <v>315</v>
      </c>
      <c r="G248" s="198" t="s">
        <v>233</v>
      </c>
      <c r="H248" s="199">
        <v>9.3</v>
      </c>
      <c r="I248" s="98">
        <v>0</v>
      </c>
      <c r="J248" s="200">
        <f>ROUND(I248*H248,2)</f>
        <v>0</v>
      </c>
      <c r="K248" s="99"/>
      <c r="L248" s="27"/>
      <c r="M248" s="100" t="s">
        <v>1</v>
      </c>
      <c r="N248" s="101" t="s">
        <v>38</v>
      </c>
      <c r="O248" s="102">
        <v>0.81</v>
      </c>
      <c r="P248" s="102">
        <f>O248*H248</f>
        <v>7.533000000000001</v>
      </c>
      <c r="Q248" s="102">
        <v>0</v>
      </c>
      <c r="R248" s="102">
        <f>Q248*H248</f>
        <v>0</v>
      </c>
      <c r="S248" s="102">
        <v>0</v>
      </c>
      <c r="T248" s="103">
        <f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04" t="s">
        <v>209</v>
      </c>
      <c r="AT248" s="104" t="s">
        <v>126</v>
      </c>
      <c r="AU248" s="104" t="s">
        <v>79</v>
      </c>
      <c r="AY248" s="15" t="s">
        <v>123</v>
      </c>
      <c r="BE248" s="105">
        <f>IF(N248="základní",J248,0)</f>
        <v>0</v>
      </c>
      <c r="BF248" s="105">
        <f>IF(N248="snížená",J248,0)</f>
        <v>0</v>
      </c>
      <c r="BG248" s="105">
        <f>IF(N248="zákl. přenesená",J248,0)</f>
        <v>0</v>
      </c>
      <c r="BH248" s="105">
        <f>IF(N248="sníž. přenesená",J248,0)</f>
        <v>0</v>
      </c>
      <c r="BI248" s="105">
        <f>IF(N248="nulová",J248,0)</f>
        <v>0</v>
      </c>
      <c r="BJ248" s="15" t="s">
        <v>13</v>
      </c>
      <c r="BK248" s="105">
        <f>ROUND(I248*H248,2)</f>
        <v>0</v>
      </c>
      <c r="BL248" s="15" t="s">
        <v>209</v>
      </c>
      <c r="BM248" s="104" t="s">
        <v>316</v>
      </c>
    </row>
    <row r="249" spans="1:51" s="12" customFormat="1" ht="11.25">
      <c r="A249" s="201"/>
      <c r="B249" s="202"/>
      <c r="C249" s="201"/>
      <c r="D249" s="203" t="s">
        <v>135</v>
      </c>
      <c r="E249" s="204" t="s">
        <v>1</v>
      </c>
      <c r="F249" s="205" t="s">
        <v>317</v>
      </c>
      <c r="G249" s="201"/>
      <c r="H249" s="206">
        <v>9.3</v>
      </c>
      <c r="I249" s="128"/>
      <c r="J249" s="201"/>
      <c r="K249" s="128"/>
      <c r="L249" s="106"/>
      <c r="M249" s="108"/>
      <c r="N249" s="109"/>
      <c r="O249" s="109"/>
      <c r="P249" s="109"/>
      <c r="Q249" s="109"/>
      <c r="R249" s="109"/>
      <c r="S249" s="109"/>
      <c r="T249" s="110"/>
      <c r="AT249" s="107" t="s">
        <v>135</v>
      </c>
      <c r="AU249" s="107" t="s">
        <v>79</v>
      </c>
      <c r="AV249" s="12" t="s">
        <v>79</v>
      </c>
      <c r="AW249" s="12" t="s">
        <v>137</v>
      </c>
      <c r="AX249" s="12" t="s">
        <v>73</v>
      </c>
      <c r="AY249" s="107" t="s">
        <v>123</v>
      </c>
    </row>
    <row r="250" spans="1:51" s="13" customFormat="1" ht="11.25">
      <c r="A250" s="207"/>
      <c r="B250" s="208"/>
      <c r="C250" s="207"/>
      <c r="D250" s="203" t="s">
        <v>135</v>
      </c>
      <c r="E250" s="209" t="s">
        <v>1</v>
      </c>
      <c r="F250" s="210" t="s">
        <v>138</v>
      </c>
      <c r="G250" s="207"/>
      <c r="H250" s="211">
        <v>9.3</v>
      </c>
      <c r="I250" s="129"/>
      <c r="J250" s="207"/>
      <c r="K250" s="129"/>
      <c r="L250" s="111"/>
      <c r="M250" s="113"/>
      <c r="N250" s="114"/>
      <c r="O250" s="114"/>
      <c r="P250" s="114"/>
      <c r="Q250" s="114"/>
      <c r="R250" s="114"/>
      <c r="S250" s="114"/>
      <c r="T250" s="115"/>
      <c r="AT250" s="112" t="s">
        <v>135</v>
      </c>
      <c r="AU250" s="112" t="s">
        <v>79</v>
      </c>
      <c r="AV250" s="13" t="s">
        <v>129</v>
      </c>
      <c r="AW250" s="13" t="s">
        <v>137</v>
      </c>
      <c r="AX250" s="13" t="s">
        <v>13</v>
      </c>
      <c r="AY250" s="112" t="s">
        <v>123</v>
      </c>
    </row>
    <row r="251" spans="1:65" s="1" customFormat="1" ht="21.75" customHeight="1">
      <c r="A251" s="134"/>
      <c r="B251" s="135"/>
      <c r="C251" s="212" t="s">
        <v>318</v>
      </c>
      <c r="D251" s="212" t="s">
        <v>165</v>
      </c>
      <c r="E251" s="213" t="s">
        <v>319</v>
      </c>
      <c r="F251" s="214" t="s">
        <v>320</v>
      </c>
      <c r="G251" s="215" t="s">
        <v>141</v>
      </c>
      <c r="H251" s="216">
        <v>0.484</v>
      </c>
      <c r="I251" s="116">
        <v>0</v>
      </c>
      <c r="J251" s="217">
        <f>ROUND(I251*H251,2)</f>
        <v>0</v>
      </c>
      <c r="K251" s="117"/>
      <c r="L251" s="118"/>
      <c r="M251" s="119" t="s">
        <v>1</v>
      </c>
      <c r="N251" s="120" t="s">
        <v>38</v>
      </c>
      <c r="O251" s="102">
        <v>0</v>
      </c>
      <c r="P251" s="102">
        <f>O251*H251</f>
        <v>0</v>
      </c>
      <c r="Q251" s="102">
        <v>0.55</v>
      </c>
      <c r="R251" s="102">
        <f>Q251*H251</f>
        <v>0.2662</v>
      </c>
      <c r="S251" s="102">
        <v>0</v>
      </c>
      <c r="T251" s="103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04" t="s">
        <v>242</v>
      </c>
      <c r="AT251" s="104" t="s">
        <v>165</v>
      </c>
      <c r="AU251" s="104" t="s">
        <v>79</v>
      </c>
      <c r="AY251" s="15" t="s">
        <v>123</v>
      </c>
      <c r="BE251" s="105">
        <f>IF(N251="základní",J251,0)</f>
        <v>0</v>
      </c>
      <c r="BF251" s="105">
        <f>IF(N251="snížená",J251,0)</f>
        <v>0</v>
      </c>
      <c r="BG251" s="105">
        <f>IF(N251="zákl. přenesená",J251,0)</f>
        <v>0</v>
      </c>
      <c r="BH251" s="105">
        <f>IF(N251="sníž. přenesená",J251,0)</f>
        <v>0</v>
      </c>
      <c r="BI251" s="105">
        <f>IF(N251="nulová",J251,0)</f>
        <v>0</v>
      </c>
      <c r="BJ251" s="15" t="s">
        <v>13</v>
      </c>
      <c r="BK251" s="105">
        <f>ROUND(I251*H251,2)</f>
        <v>0</v>
      </c>
      <c r="BL251" s="15" t="s">
        <v>209</v>
      </c>
      <c r="BM251" s="104" t="s">
        <v>321</v>
      </c>
    </row>
    <row r="252" spans="1:51" s="12" customFormat="1" ht="11.25">
      <c r="A252" s="201"/>
      <c r="B252" s="202"/>
      <c r="C252" s="201"/>
      <c r="D252" s="203" t="s">
        <v>135</v>
      </c>
      <c r="E252" s="204" t="s">
        <v>1</v>
      </c>
      <c r="F252" s="205" t="s">
        <v>322</v>
      </c>
      <c r="G252" s="201"/>
      <c r="H252" s="206">
        <v>0.4836000000000001</v>
      </c>
      <c r="I252" s="128"/>
      <c r="J252" s="201"/>
      <c r="K252" s="128"/>
      <c r="L252" s="106"/>
      <c r="M252" s="108"/>
      <c r="N252" s="109"/>
      <c r="O252" s="109"/>
      <c r="P252" s="109"/>
      <c r="Q252" s="109"/>
      <c r="R252" s="109"/>
      <c r="S252" s="109"/>
      <c r="T252" s="110"/>
      <c r="AT252" s="107" t="s">
        <v>135</v>
      </c>
      <c r="AU252" s="107" t="s">
        <v>79</v>
      </c>
      <c r="AV252" s="12" t="s">
        <v>79</v>
      </c>
      <c r="AW252" s="12" t="s">
        <v>137</v>
      </c>
      <c r="AX252" s="12" t="s">
        <v>73</v>
      </c>
      <c r="AY252" s="107" t="s">
        <v>123</v>
      </c>
    </row>
    <row r="253" spans="1:51" s="13" customFormat="1" ht="11.25">
      <c r="A253" s="207"/>
      <c r="B253" s="208"/>
      <c r="C253" s="207"/>
      <c r="D253" s="203" t="s">
        <v>135</v>
      </c>
      <c r="E253" s="209" t="s">
        <v>1</v>
      </c>
      <c r="F253" s="210" t="s">
        <v>138</v>
      </c>
      <c r="G253" s="207"/>
      <c r="H253" s="211">
        <v>0.4836000000000001</v>
      </c>
      <c r="I253" s="129"/>
      <c r="J253" s="207"/>
      <c r="K253" s="129"/>
      <c r="L253" s="111"/>
      <c r="M253" s="113"/>
      <c r="N253" s="114"/>
      <c r="O253" s="114"/>
      <c r="P253" s="114"/>
      <c r="Q253" s="114"/>
      <c r="R253" s="114"/>
      <c r="S253" s="114"/>
      <c r="T253" s="115"/>
      <c r="AT253" s="112" t="s">
        <v>135</v>
      </c>
      <c r="AU253" s="112" t="s">
        <v>79</v>
      </c>
      <c r="AV253" s="13" t="s">
        <v>129</v>
      </c>
      <c r="AW253" s="13" t="s">
        <v>137</v>
      </c>
      <c r="AX253" s="13" t="s">
        <v>13</v>
      </c>
      <c r="AY253" s="112" t="s">
        <v>123</v>
      </c>
    </row>
    <row r="254" spans="1:65" s="1" customFormat="1" ht="16.5" customHeight="1">
      <c r="A254" s="134"/>
      <c r="B254" s="135"/>
      <c r="C254" s="195" t="s">
        <v>323</v>
      </c>
      <c r="D254" s="195" t="s">
        <v>126</v>
      </c>
      <c r="E254" s="196" t="s">
        <v>324</v>
      </c>
      <c r="F254" s="197" t="s">
        <v>325</v>
      </c>
      <c r="G254" s="198" t="s">
        <v>133</v>
      </c>
      <c r="H254" s="199">
        <v>730.304</v>
      </c>
      <c r="I254" s="98">
        <v>0</v>
      </c>
      <c r="J254" s="200">
        <f>ROUND(I254*H254,2)</f>
        <v>0</v>
      </c>
      <c r="K254" s="99"/>
      <c r="L254" s="27"/>
      <c r="M254" s="100" t="s">
        <v>1</v>
      </c>
      <c r="N254" s="101" t="s">
        <v>38</v>
      </c>
      <c r="O254" s="102">
        <v>0.09</v>
      </c>
      <c r="P254" s="102">
        <f>O254*H254</f>
        <v>65.72735999999999</v>
      </c>
      <c r="Q254" s="102">
        <v>0</v>
      </c>
      <c r="R254" s="102">
        <f>Q254*H254</f>
        <v>0</v>
      </c>
      <c r="S254" s="102">
        <v>0.015</v>
      </c>
      <c r="T254" s="103">
        <f>S254*H254</f>
        <v>10.954559999999999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04" t="s">
        <v>209</v>
      </c>
      <c r="AT254" s="104" t="s">
        <v>126</v>
      </c>
      <c r="AU254" s="104" t="s">
        <v>79</v>
      </c>
      <c r="AY254" s="15" t="s">
        <v>123</v>
      </c>
      <c r="BE254" s="105">
        <f>IF(N254="základní",J254,0)</f>
        <v>0</v>
      </c>
      <c r="BF254" s="105">
        <f>IF(N254="snížená",J254,0)</f>
        <v>0</v>
      </c>
      <c r="BG254" s="105">
        <f>IF(N254="zákl. přenesená",J254,0)</f>
        <v>0</v>
      </c>
      <c r="BH254" s="105">
        <f>IF(N254="sníž. přenesená",J254,0)</f>
        <v>0</v>
      </c>
      <c r="BI254" s="105">
        <f>IF(N254="nulová",J254,0)</f>
        <v>0</v>
      </c>
      <c r="BJ254" s="15" t="s">
        <v>13</v>
      </c>
      <c r="BK254" s="105">
        <f>ROUND(I254*H254,2)</f>
        <v>0</v>
      </c>
      <c r="BL254" s="15" t="s">
        <v>209</v>
      </c>
      <c r="BM254" s="104" t="s">
        <v>326</v>
      </c>
    </row>
    <row r="255" spans="1:65" s="1" customFormat="1" ht="24" customHeight="1">
      <c r="A255" s="134"/>
      <c r="B255" s="135"/>
      <c r="C255" s="195" t="s">
        <v>327</v>
      </c>
      <c r="D255" s="195" t="s">
        <v>126</v>
      </c>
      <c r="E255" s="196" t="s">
        <v>328</v>
      </c>
      <c r="F255" s="197" t="s">
        <v>329</v>
      </c>
      <c r="G255" s="198" t="s">
        <v>133</v>
      </c>
      <c r="H255" s="199">
        <v>730.304</v>
      </c>
      <c r="I255" s="98">
        <v>0</v>
      </c>
      <c r="J255" s="200">
        <f>ROUND(I255*H255,2)</f>
        <v>0</v>
      </c>
      <c r="K255" s="99"/>
      <c r="L255" s="27"/>
      <c r="M255" s="100" t="s">
        <v>1</v>
      </c>
      <c r="N255" s="101" t="s">
        <v>38</v>
      </c>
      <c r="O255" s="102">
        <v>0.135</v>
      </c>
      <c r="P255" s="102">
        <f>O255*H255</f>
        <v>98.59104</v>
      </c>
      <c r="Q255" s="102">
        <v>0</v>
      </c>
      <c r="R255" s="102">
        <f>Q255*H255</f>
        <v>0</v>
      </c>
      <c r="S255" s="102">
        <v>0</v>
      </c>
      <c r="T255" s="103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04" t="s">
        <v>209</v>
      </c>
      <c r="AT255" s="104" t="s">
        <v>126</v>
      </c>
      <c r="AU255" s="104" t="s">
        <v>79</v>
      </c>
      <c r="AY255" s="15" t="s">
        <v>123</v>
      </c>
      <c r="BE255" s="105">
        <f>IF(N255="základní",J255,0)</f>
        <v>0</v>
      </c>
      <c r="BF255" s="105">
        <f>IF(N255="snížená",J255,0)</f>
        <v>0</v>
      </c>
      <c r="BG255" s="105">
        <f>IF(N255="zákl. přenesená",J255,0)</f>
        <v>0</v>
      </c>
      <c r="BH255" s="105">
        <f>IF(N255="sníž. přenesená",J255,0)</f>
        <v>0</v>
      </c>
      <c r="BI255" s="105">
        <f>IF(N255="nulová",J255,0)</f>
        <v>0</v>
      </c>
      <c r="BJ255" s="15" t="s">
        <v>13</v>
      </c>
      <c r="BK255" s="105">
        <f>ROUND(I255*H255,2)</f>
        <v>0</v>
      </c>
      <c r="BL255" s="15" t="s">
        <v>209</v>
      </c>
      <c r="BM255" s="104" t="s">
        <v>330</v>
      </c>
    </row>
    <row r="256" spans="1:51" s="12" customFormat="1" ht="11.25">
      <c r="A256" s="201"/>
      <c r="B256" s="202"/>
      <c r="C256" s="201"/>
      <c r="D256" s="203" t="s">
        <v>135</v>
      </c>
      <c r="E256" s="204" t="s">
        <v>1</v>
      </c>
      <c r="F256" s="205" t="s">
        <v>331</v>
      </c>
      <c r="G256" s="201"/>
      <c r="H256" s="206">
        <v>730.3036906052685</v>
      </c>
      <c r="I256" s="128"/>
      <c r="J256" s="201"/>
      <c r="K256" s="128"/>
      <c r="L256" s="106"/>
      <c r="M256" s="108"/>
      <c r="N256" s="109"/>
      <c r="O256" s="109"/>
      <c r="P256" s="109"/>
      <c r="Q256" s="109"/>
      <c r="R256" s="109"/>
      <c r="S256" s="109"/>
      <c r="T256" s="110"/>
      <c r="AT256" s="107" t="s">
        <v>135</v>
      </c>
      <c r="AU256" s="107" t="s">
        <v>79</v>
      </c>
      <c r="AV256" s="12" t="s">
        <v>79</v>
      </c>
      <c r="AW256" s="12" t="s">
        <v>137</v>
      </c>
      <c r="AX256" s="12" t="s">
        <v>73</v>
      </c>
      <c r="AY256" s="107" t="s">
        <v>123</v>
      </c>
    </row>
    <row r="257" spans="1:51" s="13" customFormat="1" ht="11.25">
      <c r="A257" s="207"/>
      <c r="B257" s="208"/>
      <c r="C257" s="207"/>
      <c r="D257" s="203" t="s">
        <v>135</v>
      </c>
      <c r="E257" s="209" t="s">
        <v>1</v>
      </c>
      <c r="F257" s="210" t="s">
        <v>138</v>
      </c>
      <c r="G257" s="207"/>
      <c r="H257" s="211">
        <v>730.3036906052685</v>
      </c>
      <c r="I257" s="129"/>
      <c r="J257" s="207"/>
      <c r="K257" s="129"/>
      <c r="L257" s="111"/>
      <c r="M257" s="113"/>
      <c r="N257" s="114"/>
      <c r="O257" s="114"/>
      <c r="P257" s="114"/>
      <c r="Q257" s="114"/>
      <c r="R257" s="114"/>
      <c r="S257" s="114"/>
      <c r="T257" s="115"/>
      <c r="AT257" s="112" t="s">
        <v>135</v>
      </c>
      <c r="AU257" s="112" t="s">
        <v>79</v>
      </c>
      <c r="AV257" s="13" t="s">
        <v>129</v>
      </c>
      <c r="AW257" s="13" t="s">
        <v>137</v>
      </c>
      <c r="AX257" s="13" t="s">
        <v>13</v>
      </c>
      <c r="AY257" s="112" t="s">
        <v>123</v>
      </c>
    </row>
    <row r="258" spans="1:65" s="1" customFormat="1" ht="16.5" customHeight="1">
      <c r="A258" s="134"/>
      <c r="B258" s="135"/>
      <c r="C258" s="212" t="s">
        <v>332</v>
      </c>
      <c r="D258" s="212" t="s">
        <v>165</v>
      </c>
      <c r="E258" s="213" t="s">
        <v>333</v>
      </c>
      <c r="F258" s="214" t="s">
        <v>334</v>
      </c>
      <c r="G258" s="215" t="s">
        <v>141</v>
      </c>
      <c r="H258" s="216">
        <v>9.12</v>
      </c>
      <c r="I258" s="116">
        <v>0</v>
      </c>
      <c r="J258" s="217">
        <f>ROUND(I258*H258,2)</f>
        <v>0</v>
      </c>
      <c r="K258" s="117"/>
      <c r="L258" s="118"/>
      <c r="M258" s="119" t="s">
        <v>1</v>
      </c>
      <c r="N258" s="120" t="s">
        <v>38</v>
      </c>
      <c r="O258" s="102">
        <v>0</v>
      </c>
      <c r="P258" s="102">
        <f>O258*H258</f>
        <v>0</v>
      </c>
      <c r="Q258" s="102">
        <v>0.55</v>
      </c>
      <c r="R258" s="102">
        <f>Q258*H258</f>
        <v>5.016</v>
      </c>
      <c r="S258" s="102">
        <v>0</v>
      </c>
      <c r="T258" s="103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04" t="s">
        <v>242</v>
      </c>
      <c r="AT258" s="104" t="s">
        <v>165</v>
      </c>
      <c r="AU258" s="104" t="s">
        <v>79</v>
      </c>
      <c r="AY258" s="15" t="s">
        <v>123</v>
      </c>
      <c r="BE258" s="105">
        <f>IF(N258="základní",J258,0)</f>
        <v>0</v>
      </c>
      <c r="BF258" s="105">
        <f>IF(N258="snížená",J258,0)</f>
        <v>0</v>
      </c>
      <c r="BG258" s="105">
        <f>IF(N258="zákl. přenesená",J258,0)</f>
        <v>0</v>
      </c>
      <c r="BH258" s="105">
        <f>IF(N258="sníž. přenesená",J258,0)</f>
        <v>0</v>
      </c>
      <c r="BI258" s="105">
        <f>IF(N258="nulová",J258,0)</f>
        <v>0</v>
      </c>
      <c r="BJ258" s="15" t="s">
        <v>13</v>
      </c>
      <c r="BK258" s="105">
        <f>ROUND(I258*H258,2)</f>
        <v>0</v>
      </c>
      <c r="BL258" s="15" t="s">
        <v>209</v>
      </c>
      <c r="BM258" s="104" t="s">
        <v>335</v>
      </c>
    </row>
    <row r="259" spans="1:65" s="1" customFormat="1" ht="21.75" customHeight="1">
      <c r="A259" s="134"/>
      <c r="B259" s="135"/>
      <c r="C259" s="195" t="s">
        <v>336</v>
      </c>
      <c r="D259" s="195" t="s">
        <v>126</v>
      </c>
      <c r="E259" s="196" t="s">
        <v>337</v>
      </c>
      <c r="F259" s="197" t="s">
        <v>338</v>
      </c>
      <c r="G259" s="198" t="s">
        <v>203</v>
      </c>
      <c r="H259" s="199">
        <v>43</v>
      </c>
      <c r="I259" s="98">
        <v>0</v>
      </c>
      <c r="J259" s="200">
        <f>ROUND(I259*H259,2)</f>
        <v>0</v>
      </c>
      <c r="K259" s="99"/>
      <c r="L259" s="27"/>
      <c r="M259" s="100" t="s">
        <v>1</v>
      </c>
      <c r="N259" s="101" t="s">
        <v>38</v>
      </c>
      <c r="O259" s="102">
        <v>0.5</v>
      </c>
      <c r="P259" s="102">
        <f>O259*H259</f>
        <v>21.5</v>
      </c>
      <c r="Q259" s="102">
        <v>0.025</v>
      </c>
      <c r="R259" s="102">
        <f>Q259*H259</f>
        <v>1.075</v>
      </c>
      <c r="S259" s="102">
        <v>0</v>
      </c>
      <c r="T259" s="103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04" t="s">
        <v>209</v>
      </c>
      <c r="AT259" s="104" t="s">
        <v>126</v>
      </c>
      <c r="AU259" s="104" t="s">
        <v>79</v>
      </c>
      <c r="AY259" s="15" t="s">
        <v>123</v>
      </c>
      <c r="BE259" s="105">
        <f>IF(N259="základní",J259,0)</f>
        <v>0</v>
      </c>
      <c r="BF259" s="105">
        <f>IF(N259="snížená",J259,0)</f>
        <v>0</v>
      </c>
      <c r="BG259" s="105">
        <f>IF(N259="zákl. přenesená",J259,0)</f>
        <v>0</v>
      </c>
      <c r="BH259" s="105">
        <f>IF(N259="sníž. přenesená",J259,0)</f>
        <v>0</v>
      </c>
      <c r="BI259" s="105">
        <f>IF(N259="nulová",J259,0)</f>
        <v>0</v>
      </c>
      <c r="BJ259" s="15" t="s">
        <v>13</v>
      </c>
      <c r="BK259" s="105">
        <f>ROUND(I259*H259,2)</f>
        <v>0</v>
      </c>
      <c r="BL259" s="15" t="s">
        <v>209</v>
      </c>
      <c r="BM259" s="104" t="s">
        <v>339</v>
      </c>
    </row>
    <row r="260" spans="1:51" s="12" customFormat="1" ht="11.25">
      <c r="A260" s="201"/>
      <c r="B260" s="202"/>
      <c r="C260" s="201"/>
      <c r="D260" s="203" t="s">
        <v>135</v>
      </c>
      <c r="E260" s="204" t="s">
        <v>1</v>
      </c>
      <c r="F260" s="205" t="s">
        <v>340</v>
      </c>
      <c r="G260" s="201"/>
      <c r="H260" s="206">
        <v>30</v>
      </c>
      <c r="I260" s="128"/>
      <c r="J260" s="201"/>
      <c r="K260" s="128"/>
      <c r="L260" s="106"/>
      <c r="M260" s="108"/>
      <c r="N260" s="109"/>
      <c r="O260" s="109"/>
      <c r="P260" s="109"/>
      <c r="Q260" s="109"/>
      <c r="R260" s="109"/>
      <c r="S260" s="109"/>
      <c r="T260" s="110"/>
      <c r="AT260" s="107" t="s">
        <v>135</v>
      </c>
      <c r="AU260" s="107" t="s">
        <v>79</v>
      </c>
      <c r="AV260" s="12" t="s">
        <v>79</v>
      </c>
      <c r="AW260" s="12" t="s">
        <v>137</v>
      </c>
      <c r="AX260" s="12" t="s">
        <v>73</v>
      </c>
      <c r="AY260" s="107" t="s">
        <v>123</v>
      </c>
    </row>
    <row r="261" spans="1:51" s="12" customFormat="1" ht="11.25">
      <c r="A261" s="201"/>
      <c r="B261" s="202"/>
      <c r="C261" s="201"/>
      <c r="D261" s="203" t="s">
        <v>135</v>
      </c>
      <c r="E261" s="204" t="s">
        <v>1</v>
      </c>
      <c r="F261" s="205" t="s">
        <v>341</v>
      </c>
      <c r="G261" s="201"/>
      <c r="H261" s="206">
        <v>13</v>
      </c>
      <c r="I261" s="128"/>
      <c r="J261" s="201"/>
      <c r="K261" s="128"/>
      <c r="L261" s="106"/>
      <c r="M261" s="108"/>
      <c r="N261" s="109"/>
      <c r="O261" s="109"/>
      <c r="P261" s="109"/>
      <c r="Q261" s="109"/>
      <c r="R261" s="109"/>
      <c r="S261" s="109"/>
      <c r="T261" s="110"/>
      <c r="AT261" s="107" t="s">
        <v>135</v>
      </c>
      <c r="AU261" s="107" t="s">
        <v>79</v>
      </c>
      <c r="AV261" s="12" t="s">
        <v>79</v>
      </c>
      <c r="AW261" s="12" t="s">
        <v>137</v>
      </c>
      <c r="AX261" s="12" t="s">
        <v>73</v>
      </c>
      <c r="AY261" s="107" t="s">
        <v>123</v>
      </c>
    </row>
    <row r="262" spans="1:51" s="13" customFormat="1" ht="11.25">
      <c r="A262" s="207"/>
      <c r="B262" s="208"/>
      <c r="C262" s="207"/>
      <c r="D262" s="203" t="s">
        <v>135</v>
      </c>
      <c r="E262" s="209" t="s">
        <v>1</v>
      </c>
      <c r="F262" s="210" t="s">
        <v>138</v>
      </c>
      <c r="G262" s="207"/>
      <c r="H262" s="211">
        <v>43</v>
      </c>
      <c r="I262" s="129"/>
      <c r="J262" s="207"/>
      <c r="K262" s="129"/>
      <c r="L262" s="111"/>
      <c r="M262" s="113"/>
      <c r="N262" s="114"/>
      <c r="O262" s="114"/>
      <c r="P262" s="114"/>
      <c r="Q262" s="114"/>
      <c r="R262" s="114"/>
      <c r="S262" s="114"/>
      <c r="T262" s="115"/>
      <c r="AT262" s="112" t="s">
        <v>135</v>
      </c>
      <c r="AU262" s="112" t="s">
        <v>79</v>
      </c>
      <c r="AV262" s="13" t="s">
        <v>129</v>
      </c>
      <c r="AW262" s="13" t="s">
        <v>137</v>
      </c>
      <c r="AX262" s="13" t="s">
        <v>13</v>
      </c>
      <c r="AY262" s="112" t="s">
        <v>123</v>
      </c>
    </row>
    <row r="263" spans="1:65" s="1" customFormat="1" ht="16.5" customHeight="1">
      <c r="A263" s="134"/>
      <c r="B263" s="135"/>
      <c r="C263" s="195" t="s">
        <v>342</v>
      </c>
      <c r="D263" s="195" t="s">
        <v>126</v>
      </c>
      <c r="E263" s="196" t="s">
        <v>343</v>
      </c>
      <c r="F263" s="197" t="s">
        <v>344</v>
      </c>
      <c r="G263" s="198" t="s">
        <v>133</v>
      </c>
      <c r="H263" s="199">
        <v>293.723</v>
      </c>
      <c r="I263" s="98">
        <v>0</v>
      </c>
      <c r="J263" s="200">
        <f>ROUND(I263*H263,2)</f>
        <v>0</v>
      </c>
      <c r="K263" s="99"/>
      <c r="L263" s="27"/>
      <c r="M263" s="100" t="s">
        <v>1</v>
      </c>
      <c r="N263" s="101" t="s">
        <v>38</v>
      </c>
      <c r="O263" s="102">
        <v>0.156</v>
      </c>
      <c r="P263" s="102">
        <f>O263*H263</f>
        <v>45.820788</v>
      </c>
      <c r="Q263" s="102">
        <v>0</v>
      </c>
      <c r="R263" s="102">
        <f>Q263*H263</f>
        <v>0</v>
      </c>
      <c r="S263" s="102">
        <v>0.025</v>
      </c>
      <c r="T263" s="103">
        <f>S263*H263</f>
        <v>7.343075000000001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04" t="s">
        <v>209</v>
      </c>
      <c r="AT263" s="104" t="s">
        <v>126</v>
      </c>
      <c r="AU263" s="104" t="s">
        <v>79</v>
      </c>
      <c r="AY263" s="15" t="s">
        <v>123</v>
      </c>
      <c r="BE263" s="105">
        <f>IF(N263="základní",J263,0)</f>
        <v>0</v>
      </c>
      <c r="BF263" s="105">
        <f>IF(N263="snížená",J263,0)</f>
        <v>0</v>
      </c>
      <c r="BG263" s="105">
        <f>IF(N263="zákl. přenesená",J263,0)</f>
        <v>0</v>
      </c>
      <c r="BH263" s="105">
        <f>IF(N263="sníž. přenesená",J263,0)</f>
        <v>0</v>
      </c>
      <c r="BI263" s="105">
        <f>IF(N263="nulová",J263,0)</f>
        <v>0</v>
      </c>
      <c r="BJ263" s="15" t="s">
        <v>13</v>
      </c>
      <c r="BK263" s="105">
        <f>ROUND(I263*H263,2)</f>
        <v>0</v>
      </c>
      <c r="BL263" s="15" t="s">
        <v>209</v>
      </c>
      <c r="BM263" s="104" t="s">
        <v>345</v>
      </c>
    </row>
    <row r="264" spans="1:51" s="12" customFormat="1" ht="22.5">
      <c r="A264" s="201"/>
      <c r="B264" s="202"/>
      <c r="C264" s="201"/>
      <c r="D264" s="203" t="s">
        <v>135</v>
      </c>
      <c r="E264" s="204" t="s">
        <v>1</v>
      </c>
      <c r="F264" s="205" t="s">
        <v>346</v>
      </c>
      <c r="G264" s="201"/>
      <c r="H264" s="206">
        <v>293.72319999999996</v>
      </c>
      <c r="I264" s="128"/>
      <c r="J264" s="201"/>
      <c r="K264" s="128"/>
      <c r="L264" s="106"/>
      <c r="M264" s="108"/>
      <c r="N264" s="109"/>
      <c r="O264" s="109"/>
      <c r="P264" s="109"/>
      <c r="Q264" s="109"/>
      <c r="R264" s="109"/>
      <c r="S264" s="109"/>
      <c r="T264" s="110"/>
      <c r="AT264" s="107" t="s">
        <v>135</v>
      </c>
      <c r="AU264" s="107" t="s">
        <v>79</v>
      </c>
      <c r="AV264" s="12" t="s">
        <v>79</v>
      </c>
      <c r="AW264" s="12" t="s">
        <v>137</v>
      </c>
      <c r="AX264" s="12" t="s">
        <v>73</v>
      </c>
      <c r="AY264" s="107" t="s">
        <v>123</v>
      </c>
    </row>
    <row r="265" spans="1:51" s="13" customFormat="1" ht="11.25">
      <c r="A265" s="207"/>
      <c r="B265" s="208"/>
      <c r="C265" s="207"/>
      <c r="D265" s="203" t="s">
        <v>135</v>
      </c>
      <c r="E265" s="209" t="s">
        <v>1</v>
      </c>
      <c r="F265" s="210" t="s">
        <v>138</v>
      </c>
      <c r="G265" s="207"/>
      <c r="H265" s="211">
        <v>293.72319999999996</v>
      </c>
      <c r="I265" s="129"/>
      <c r="J265" s="207"/>
      <c r="K265" s="129"/>
      <c r="L265" s="111"/>
      <c r="M265" s="113"/>
      <c r="N265" s="114"/>
      <c r="O265" s="114"/>
      <c r="P265" s="114"/>
      <c r="Q265" s="114"/>
      <c r="R265" s="114"/>
      <c r="S265" s="114"/>
      <c r="T265" s="115"/>
      <c r="AT265" s="112" t="s">
        <v>135</v>
      </c>
      <c r="AU265" s="112" t="s">
        <v>79</v>
      </c>
      <c r="AV265" s="13" t="s">
        <v>129</v>
      </c>
      <c r="AW265" s="13" t="s">
        <v>137</v>
      </c>
      <c r="AX265" s="13" t="s">
        <v>13</v>
      </c>
      <c r="AY265" s="112" t="s">
        <v>123</v>
      </c>
    </row>
    <row r="266" spans="1:65" s="1" customFormat="1" ht="24" customHeight="1">
      <c r="A266" s="134"/>
      <c r="B266" s="135"/>
      <c r="C266" s="195" t="s">
        <v>347</v>
      </c>
      <c r="D266" s="195" t="s">
        <v>126</v>
      </c>
      <c r="E266" s="196" t="s">
        <v>348</v>
      </c>
      <c r="F266" s="197" t="s">
        <v>349</v>
      </c>
      <c r="G266" s="198" t="s">
        <v>152</v>
      </c>
      <c r="H266" s="199">
        <v>8.216</v>
      </c>
      <c r="I266" s="98">
        <v>0</v>
      </c>
      <c r="J266" s="200">
        <f>ROUND(I266*H266,2)</f>
        <v>0</v>
      </c>
      <c r="K266" s="99"/>
      <c r="L266" s="27"/>
      <c r="M266" s="100" t="s">
        <v>1</v>
      </c>
      <c r="N266" s="101" t="s">
        <v>38</v>
      </c>
      <c r="O266" s="102">
        <v>1.863</v>
      </c>
      <c r="P266" s="102">
        <f>O266*H266</f>
        <v>15.306408</v>
      </c>
      <c r="Q266" s="102">
        <v>0</v>
      </c>
      <c r="R266" s="102">
        <f>Q266*H266</f>
        <v>0</v>
      </c>
      <c r="S266" s="102">
        <v>0</v>
      </c>
      <c r="T266" s="103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04" t="s">
        <v>129</v>
      </c>
      <c r="AT266" s="104" t="s">
        <v>126</v>
      </c>
      <c r="AU266" s="104" t="s">
        <v>79</v>
      </c>
      <c r="AY266" s="15" t="s">
        <v>123</v>
      </c>
      <c r="BE266" s="105">
        <f>IF(N266="základní",J266,0)</f>
        <v>0</v>
      </c>
      <c r="BF266" s="105">
        <f>IF(N266="snížená",J266,0)</f>
        <v>0</v>
      </c>
      <c r="BG266" s="105">
        <f>IF(N266="zákl. přenesená",J266,0)</f>
        <v>0</v>
      </c>
      <c r="BH266" s="105">
        <f>IF(N266="sníž. přenesená",J266,0)</f>
        <v>0</v>
      </c>
      <c r="BI266" s="105">
        <f>IF(N266="nulová",J266,0)</f>
        <v>0</v>
      </c>
      <c r="BJ266" s="15" t="s">
        <v>13</v>
      </c>
      <c r="BK266" s="105">
        <f>ROUND(I266*H266,2)</f>
        <v>0</v>
      </c>
      <c r="BL266" s="15" t="s">
        <v>129</v>
      </c>
      <c r="BM266" s="104" t="s">
        <v>350</v>
      </c>
    </row>
    <row r="267" spans="1:63" s="11" customFormat="1" ht="22.5" customHeight="1">
      <c r="A267" s="188"/>
      <c r="B267" s="189"/>
      <c r="C267" s="188"/>
      <c r="D267" s="190" t="s">
        <v>72</v>
      </c>
      <c r="E267" s="193" t="s">
        <v>351</v>
      </c>
      <c r="F267" s="193" t="s">
        <v>352</v>
      </c>
      <c r="G267" s="188"/>
      <c r="H267" s="188"/>
      <c r="I267" s="127"/>
      <c r="J267" s="194">
        <f>BK267</f>
        <v>0</v>
      </c>
      <c r="K267" s="127"/>
      <c r="L267" s="90"/>
      <c r="M267" s="92"/>
      <c r="N267" s="93"/>
      <c r="O267" s="93"/>
      <c r="P267" s="94">
        <f>SUM(P268:P308)</f>
        <v>645.631922</v>
      </c>
      <c r="Q267" s="93"/>
      <c r="R267" s="94">
        <f>SUM(R268:R308)</f>
        <v>22.60642433</v>
      </c>
      <c r="S267" s="93"/>
      <c r="T267" s="95">
        <f>SUM(T268:T308)</f>
        <v>5.066412</v>
      </c>
      <c r="AR267" s="91" t="s">
        <v>79</v>
      </c>
      <c r="AT267" s="96" t="s">
        <v>72</v>
      </c>
      <c r="AU267" s="96" t="s">
        <v>13</v>
      </c>
      <c r="AY267" s="91" t="s">
        <v>123</v>
      </c>
      <c r="BK267" s="97">
        <f>SUM(BK268:BK308)</f>
        <v>0</v>
      </c>
    </row>
    <row r="268" spans="1:65" s="1" customFormat="1" ht="24" customHeight="1">
      <c r="A268" s="134"/>
      <c r="B268" s="135"/>
      <c r="C268" s="195" t="s">
        <v>353</v>
      </c>
      <c r="D268" s="195" t="s">
        <v>126</v>
      </c>
      <c r="E268" s="196" t="s">
        <v>354</v>
      </c>
      <c r="F268" s="197" t="s">
        <v>355</v>
      </c>
      <c r="G268" s="198" t="s">
        <v>133</v>
      </c>
      <c r="H268" s="199">
        <v>488.74</v>
      </c>
      <c r="I268" s="98">
        <v>0</v>
      </c>
      <c r="J268" s="200">
        <f>ROUND(I268*H268,2)</f>
        <v>0</v>
      </c>
      <c r="K268" s="99"/>
      <c r="L268" s="27"/>
      <c r="M268" s="100" t="s">
        <v>1</v>
      </c>
      <c r="N268" s="101" t="s">
        <v>38</v>
      </c>
      <c r="O268" s="102">
        <v>0.066</v>
      </c>
      <c r="P268" s="102">
        <f>O268*H268</f>
        <v>32.256840000000004</v>
      </c>
      <c r="Q268" s="102">
        <v>0</v>
      </c>
      <c r="R268" s="102">
        <f>Q268*H268</f>
        <v>0</v>
      </c>
      <c r="S268" s="102">
        <v>0</v>
      </c>
      <c r="T268" s="103">
        <f>S268*H268</f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04" t="s">
        <v>209</v>
      </c>
      <c r="AT268" s="104" t="s">
        <v>126</v>
      </c>
      <c r="AU268" s="104" t="s">
        <v>79</v>
      </c>
      <c r="AY268" s="15" t="s">
        <v>123</v>
      </c>
      <c r="BE268" s="105">
        <f>IF(N268="základní",J268,0)</f>
        <v>0</v>
      </c>
      <c r="BF268" s="105">
        <f>IF(N268="snížená",J268,0)</f>
        <v>0</v>
      </c>
      <c r="BG268" s="105">
        <f>IF(N268="zákl. přenesená",J268,0)</f>
        <v>0</v>
      </c>
      <c r="BH268" s="105">
        <f>IF(N268="sníž. přenesená",J268,0)</f>
        <v>0</v>
      </c>
      <c r="BI268" s="105">
        <f>IF(N268="nulová",J268,0)</f>
        <v>0</v>
      </c>
      <c r="BJ268" s="15" t="s">
        <v>13</v>
      </c>
      <c r="BK268" s="105">
        <f>ROUND(I268*H268,2)</f>
        <v>0</v>
      </c>
      <c r="BL268" s="15" t="s">
        <v>209</v>
      </c>
      <c r="BM268" s="104" t="s">
        <v>356</v>
      </c>
    </row>
    <row r="269" spans="1:51" s="12" customFormat="1" ht="11.25">
      <c r="A269" s="201"/>
      <c r="B269" s="202"/>
      <c r="C269" s="201"/>
      <c r="D269" s="203" t="s">
        <v>135</v>
      </c>
      <c r="E269" s="204" t="s">
        <v>1</v>
      </c>
      <c r="F269" s="205" t="s">
        <v>357</v>
      </c>
      <c r="G269" s="201"/>
      <c r="H269" s="206">
        <v>194.85999999999999</v>
      </c>
      <c r="I269" s="128"/>
      <c r="J269" s="201"/>
      <c r="K269" s="128"/>
      <c r="L269" s="106"/>
      <c r="M269" s="108"/>
      <c r="N269" s="109"/>
      <c r="O269" s="109"/>
      <c r="P269" s="109"/>
      <c r="Q269" s="109"/>
      <c r="R269" s="109"/>
      <c r="S269" s="109"/>
      <c r="T269" s="110"/>
      <c r="AT269" s="107" t="s">
        <v>135</v>
      </c>
      <c r="AU269" s="107" t="s">
        <v>79</v>
      </c>
      <c r="AV269" s="12" t="s">
        <v>79</v>
      </c>
      <c r="AW269" s="12" t="s">
        <v>137</v>
      </c>
      <c r="AX269" s="12" t="s">
        <v>73</v>
      </c>
      <c r="AY269" s="107" t="s">
        <v>123</v>
      </c>
    </row>
    <row r="270" spans="1:51" s="12" customFormat="1" ht="22.5">
      <c r="A270" s="201"/>
      <c r="B270" s="202"/>
      <c r="C270" s="201"/>
      <c r="D270" s="203" t="s">
        <v>135</v>
      </c>
      <c r="E270" s="204" t="s">
        <v>1</v>
      </c>
      <c r="F270" s="205" t="s">
        <v>358</v>
      </c>
      <c r="G270" s="201"/>
      <c r="H270" s="206">
        <v>293.88</v>
      </c>
      <c r="I270" s="128"/>
      <c r="J270" s="201"/>
      <c r="K270" s="128"/>
      <c r="L270" s="106"/>
      <c r="M270" s="108"/>
      <c r="N270" s="109"/>
      <c r="O270" s="109"/>
      <c r="P270" s="109"/>
      <c r="Q270" s="109"/>
      <c r="R270" s="109"/>
      <c r="S270" s="109"/>
      <c r="T270" s="110"/>
      <c r="AT270" s="107" t="s">
        <v>135</v>
      </c>
      <c r="AU270" s="107" t="s">
        <v>79</v>
      </c>
      <c r="AV270" s="12" t="s">
        <v>79</v>
      </c>
      <c r="AW270" s="12" t="s">
        <v>137</v>
      </c>
      <c r="AX270" s="12" t="s">
        <v>73</v>
      </c>
      <c r="AY270" s="107" t="s">
        <v>123</v>
      </c>
    </row>
    <row r="271" spans="1:51" s="13" customFormat="1" ht="11.25">
      <c r="A271" s="207"/>
      <c r="B271" s="208"/>
      <c r="C271" s="207"/>
      <c r="D271" s="203" t="s">
        <v>135</v>
      </c>
      <c r="E271" s="209" t="s">
        <v>1</v>
      </c>
      <c r="F271" s="210" t="s">
        <v>138</v>
      </c>
      <c r="G271" s="207"/>
      <c r="H271" s="211">
        <v>488.74</v>
      </c>
      <c r="I271" s="129"/>
      <c r="J271" s="207"/>
      <c r="K271" s="129"/>
      <c r="L271" s="111"/>
      <c r="M271" s="113"/>
      <c r="N271" s="114"/>
      <c r="O271" s="114"/>
      <c r="P271" s="114"/>
      <c r="Q271" s="114"/>
      <c r="R271" s="114"/>
      <c r="S271" s="114"/>
      <c r="T271" s="115"/>
      <c r="AT271" s="112" t="s">
        <v>135</v>
      </c>
      <c r="AU271" s="112" t="s">
        <v>79</v>
      </c>
      <c r="AV271" s="13" t="s">
        <v>129</v>
      </c>
      <c r="AW271" s="13" t="s">
        <v>137</v>
      </c>
      <c r="AX271" s="13" t="s">
        <v>13</v>
      </c>
      <c r="AY271" s="112" t="s">
        <v>123</v>
      </c>
    </row>
    <row r="272" spans="1:65" s="1" customFormat="1" ht="24" customHeight="1">
      <c r="A272" s="134"/>
      <c r="B272" s="135"/>
      <c r="C272" s="212" t="s">
        <v>359</v>
      </c>
      <c r="D272" s="212" t="s">
        <v>165</v>
      </c>
      <c r="E272" s="213" t="s">
        <v>360</v>
      </c>
      <c r="F272" s="214" t="s">
        <v>585</v>
      </c>
      <c r="G272" s="215" t="s">
        <v>133</v>
      </c>
      <c r="H272" s="216">
        <v>537.614</v>
      </c>
      <c r="I272" s="116">
        <v>0</v>
      </c>
      <c r="J272" s="217">
        <f>ROUND(I272*H272,2)</f>
        <v>0</v>
      </c>
      <c r="K272" s="117"/>
      <c r="L272" s="118"/>
      <c r="M272" s="119" t="s">
        <v>1</v>
      </c>
      <c r="N272" s="120" t="s">
        <v>38</v>
      </c>
      <c r="O272" s="102">
        <v>0</v>
      </c>
      <c r="P272" s="102">
        <f>O272*H272</f>
        <v>0</v>
      </c>
      <c r="Q272" s="102">
        <v>0.0001</v>
      </c>
      <c r="R272" s="102">
        <f>Q272*H272</f>
        <v>0.05376140000000001</v>
      </c>
      <c r="S272" s="102">
        <v>0</v>
      </c>
      <c r="T272" s="103">
        <f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04" t="s">
        <v>242</v>
      </c>
      <c r="AT272" s="104" t="s">
        <v>165</v>
      </c>
      <c r="AU272" s="104" t="s">
        <v>79</v>
      </c>
      <c r="AY272" s="15" t="s">
        <v>123</v>
      </c>
      <c r="BE272" s="105">
        <f>IF(N272="základní",J272,0)</f>
        <v>0</v>
      </c>
      <c r="BF272" s="105">
        <f>IF(N272="snížená",J272,0)</f>
        <v>0</v>
      </c>
      <c r="BG272" s="105">
        <f>IF(N272="zákl. přenesená",J272,0)</f>
        <v>0</v>
      </c>
      <c r="BH272" s="105">
        <f>IF(N272="sníž. přenesená",J272,0)</f>
        <v>0</v>
      </c>
      <c r="BI272" s="105">
        <f>IF(N272="nulová",J272,0)</f>
        <v>0</v>
      </c>
      <c r="BJ272" s="15" t="s">
        <v>13</v>
      </c>
      <c r="BK272" s="105">
        <f>ROUND(I272*H272,2)</f>
        <v>0</v>
      </c>
      <c r="BL272" s="15" t="s">
        <v>209</v>
      </c>
      <c r="BM272" s="104" t="s">
        <v>361</v>
      </c>
    </row>
    <row r="273" spans="1:51" s="12" customFormat="1" ht="11.25">
      <c r="A273" s="201"/>
      <c r="B273" s="202"/>
      <c r="C273" s="201"/>
      <c r="D273" s="203" t="s">
        <v>135</v>
      </c>
      <c r="E273" s="204" t="s">
        <v>1</v>
      </c>
      <c r="F273" s="205" t="s">
        <v>362</v>
      </c>
      <c r="G273" s="201"/>
      <c r="H273" s="206">
        <v>194.86</v>
      </c>
      <c r="I273" s="128"/>
      <c r="J273" s="201"/>
      <c r="K273" s="128"/>
      <c r="L273" s="106"/>
      <c r="M273" s="108"/>
      <c r="N273" s="109"/>
      <c r="O273" s="109"/>
      <c r="P273" s="109"/>
      <c r="Q273" s="109"/>
      <c r="R273" s="109"/>
      <c r="S273" s="109"/>
      <c r="T273" s="110"/>
      <c r="AT273" s="107" t="s">
        <v>135</v>
      </c>
      <c r="AU273" s="107" t="s">
        <v>79</v>
      </c>
      <c r="AV273" s="12" t="s">
        <v>79</v>
      </c>
      <c r="AW273" s="12" t="s">
        <v>137</v>
      </c>
      <c r="AX273" s="12" t="s">
        <v>73</v>
      </c>
      <c r="AY273" s="107" t="s">
        <v>123</v>
      </c>
    </row>
    <row r="274" spans="1:51" s="12" customFormat="1" ht="11.25">
      <c r="A274" s="201"/>
      <c r="B274" s="202"/>
      <c r="C274" s="201"/>
      <c r="D274" s="203" t="s">
        <v>135</v>
      </c>
      <c r="E274" s="204" t="s">
        <v>1</v>
      </c>
      <c r="F274" s="205" t="s">
        <v>363</v>
      </c>
      <c r="G274" s="201"/>
      <c r="H274" s="206">
        <v>293.88</v>
      </c>
      <c r="I274" s="128"/>
      <c r="J274" s="201"/>
      <c r="K274" s="128"/>
      <c r="L274" s="106"/>
      <c r="M274" s="108"/>
      <c r="N274" s="109"/>
      <c r="O274" s="109"/>
      <c r="P274" s="109"/>
      <c r="Q274" s="109"/>
      <c r="R274" s="109"/>
      <c r="S274" s="109"/>
      <c r="T274" s="110"/>
      <c r="AT274" s="107" t="s">
        <v>135</v>
      </c>
      <c r="AU274" s="107" t="s">
        <v>79</v>
      </c>
      <c r="AV274" s="12" t="s">
        <v>79</v>
      </c>
      <c r="AW274" s="12" t="s">
        <v>137</v>
      </c>
      <c r="AX274" s="12" t="s">
        <v>73</v>
      </c>
      <c r="AY274" s="107" t="s">
        <v>123</v>
      </c>
    </row>
    <row r="275" spans="1:51" s="13" customFormat="1" ht="11.25">
      <c r="A275" s="207"/>
      <c r="B275" s="208"/>
      <c r="C275" s="207"/>
      <c r="D275" s="203" t="s">
        <v>135</v>
      </c>
      <c r="E275" s="209" t="s">
        <v>1</v>
      </c>
      <c r="F275" s="210" t="s">
        <v>138</v>
      </c>
      <c r="G275" s="207"/>
      <c r="H275" s="211">
        <v>488.74</v>
      </c>
      <c r="I275" s="129"/>
      <c r="J275" s="207"/>
      <c r="K275" s="129"/>
      <c r="L275" s="111"/>
      <c r="M275" s="113"/>
      <c r="N275" s="114"/>
      <c r="O275" s="114"/>
      <c r="P275" s="114"/>
      <c r="Q275" s="114"/>
      <c r="R275" s="114"/>
      <c r="S275" s="114"/>
      <c r="T275" s="115"/>
      <c r="AT275" s="112" t="s">
        <v>135</v>
      </c>
      <c r="AU275" s="112" t="s">
        <v>79</v>
      </c>
      <c r="AV275" s="13" t="s">
        <v>129</v>
      </c>
      <c r="AW275" s="13" t="s">
        <v>137</v>
      </c>
      <c r="AX275" s="13" t="s">
        <v>13</v>
      </c>
      <c r="AY275" s="112" t="s">
        <v>123</v>
      </c>
    </row>
    <row r="276" spans="1:51" s="12" customFormat="1" ht="11.25">
      <c r="A276" s="201"/>
      <c r="B276" s="202"/>
      <c r="C276" s="201"/>
      <c r="D276" s="203" t="s">
        <v>135</v>
      </c>
      <c r="E276" s="201"/>
      <c r="F276" s="205" t="s">
        <v>364</v>
      </c>
      <c r="G276" s="201"/>
      <c r="H276" s="206">
        <v>537.614</v>
      </c>
      <c r="I276" s="128"/>
      <c r="J276" s="201"/>
      <c r="K276" s="128"/>
      <c r="L276" s="106"/>
      <c r="M276" s="108"/>
      <c r="N276" s="109"/>
      <c r="O276" s="109"/>
      <c r="P276" s="109"/>
      <c r="Q276" s="109"/>
      <c r="R276" s="109"/>
      <c r="S276" s="109"/>
      <c r="T276" s="110"/>
      <c r="AT276" s="107" t="s">
        <v>135</v>
      </c>
      <c r="AU276" s="107" t="s">
        <v>79</v>
      </c>
      <c r="AV276" s="12" t="s">
        <v>79</v>
      </c>
      <c r="AW276" s="12" t="s">
        <v>3</v>
      </c>
      <c r="AX276" s="12" t="s">
        <v>13</v>
      </c>
      <c r="AY276" s="107" t="s">
        <v>123</v>
      </c>
    </row>
    <row r="277" spans="1:65" s="1" customFormat="1" ht="24" customHeight="1">
      <c r="A277" s="134"/>
      <c r="B277" s="135"/>
      <c r="C277" s="195" t="s">
        <v>365</v>
      </c>
      <c r="D277" s="195" t="s">
        <v>126</v>
      </c>
      <c r="E277" s="196" t="s">
        <v>366</v>
      </c>
      <c r="F277" s="197" t="s">
        <v>367</v>
      </c>
      <c r="G277" s="198" t="s">
        <v>133</v>
      </c>
      <c r="H277" s="199">
        <v>488.74</v>
      </c>
      <c r="I277" s="98">
        <v>0</v>
      </c>
      <c r="J277" s="200">
        <f>ROUND(I277*H277,2)</f>
        <v>0</v>
      </c>
      <c r="K277" s="99"/>
      <c r="L277" s="27"/>
      <c r="M277" s="100" t="s">
        <v>1</v>
      </c>
      <c r="N277" s="101" t="s">
        <v>38</v>
      </c>
      <c r="O277" s="102">
        <v>0.11</v>
      </c>
      <c r="P277" s="102">
        <f>O277*H277</f>
        <v>53.7614</v>
      </c>
      <c r="Q277" s="102">
        <v>0</v>
      </c>
      <c r="R277" s="102">
        <f>Q277*H277</f>
        <v>0</v>
      </c>
      <c r="S277" s="102">
        <v>0</v>
      </c>
      <c r="T277" s="103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04" t="s">
        <v>129</v>
      </c>
      <c r="AT277" s="104" t="s">
        <v>126</v>
      </c>
      <c r="AU277" s="104" t="s">
        <v>79</v>
      </c>
      <c r="AY277" s="15" t="s">
        <v>123</v>
      </c>
      <c r="BE277" s="105">
        <f>IF(N277="základní",J277,0)</f>
        <v>0</v>
      </c>
      <c r="BF277" s="105">
        <f>IF(N277="snížená",J277,0)</f>
        <v>0</v>
      </c>
      <c r="BG277" s="105">
        <f>IF(N277="zákl. přenesená",J277,0)</f>
        <v>0</v>
      </c>
      <c r="BH277" s="105">
        <f>IF(N277="sníž. přenesená",J277,0)</f>
        <v>0</v>
      </c>
      <c r="BI277" s="105">
        <f>IF(N277="nulová",J277,0)</f>
        <v>0</v>
      </c>
      <c r="BJ277" s="15" t="s">
        <v>13</v>
      </c>
      <c r="BK277" s="105">
        <f>ROUND(I277*H277,2)</f>
        <v>0</v>
      </c>
      <c r="BL277" s="15" t="s">
        <v>129</v>
      </c>
      <c r="BM277" s="104" t="s">
        <v>368</v>
      </c>
    </row>
    <row r="278" spans="1:51" s="12" customFormat="1" ht="11.25">
      <c r="A278" s="201"/>
      <c r="B278" s="202"/>
      <c r="C278" s="201"/>
      <c r="D278" s="203" t="s">
        <v>135</v>
      </c>
      <c r="E278" s="204" t="s">
        <v>1</v>
      </c>
      <c r="F278" s="205" t="s">
        <v>357</v>
      </c>
      <c r="G278" s="201"/>
      <c r="H278" s="206">
        <v>194.85999999999999</v>
      </c>
      <c r="I278" s="128"/>
      <c r="J278" s="201"/>
      <c r="K278" s="128"/>
      <c r="L278" s="106"/>
      <c r="M278" s="108"/>
      <c r="N278" s="109"/>
      <c r="O278" s="109"/>
      <c r="P278" s="109"/>
      <c r="Q278" s="109"/>
      <c r="R278" s="109"/>
      <c r="S278" s="109"/>
      <c r="T278" s="110"/>
      <c r="AT278" s="107" t="s">
        <v>135</v>
      </c>
      <c r="AU278" s="107" t="s">
        <v>79</v>
      </c>
      <c r="AV278" s="12" t="s">
        <v>79</v>
      </c>
      <c r="AW278" s="12" t="s">
        <v>137</v>
      </c>
      <c r="AX278" s="12" t="s">
        <v>73</v>
      </c>
      <c r="AY278" s="107" t="s">
        <v>123</v>
      </c>
    </row>
    <row r="279" spans="1:51" s="12" customFormat="1" ht="22.5">
      <c r="A279" s="201"/>
      <c r="B279" s="202"/>
      <c r="C279" s="201"/>
      <c r="D279" s="203" t="s">
        <v>135</v>
      </c>
      <c r="E279" s="204" t="s">
        <v>1</v>
      </c>
      <c r="F279" s="205" t="s">
        <v>358</v>
      </c>
      <c r="G279" s="201"/>
      <c r="H279" s="206">
        <v>293.88</v>
      </c>
      <c r="I279" s="128"/>
      <c r="J279" s="201"/>
      <c r="K279" s="128"/>
      <c r="L279" s="106"/>
      <c r="M279" s="108"/>
      <c r="N279" s="109"/>
      <c r="O279" s="109"/>
      <c r="P279" s="109"/>
      <c r="Q279" s="109"/>
      <c r="R279" s="109"/>
      <c r="S279" s="109"/>
      <c r="T279" s="110"/>
      <c r="AT279" s="107" t="s">
        <v>135</v>
      </c>
      <c r="AU279" s="107" t="s">
        <v>79</v>
      </c>
      <c r="AV279" s="12" t="s">
        <v>79</v>
      </c>
      <c r="AW279" s="12" t="s">
        <v>137</v>
      </c>
      <c r="AX279" s="12" t="s">
        <v>73</v>
      </c>
      <c r="AY279" s="107" t="s">
        <v>123</v>
      </c>
    </row>
    <row r="280" spans="1:51" s="13" customFormat="1" ht="11.25">
      <c r="A280" s="207"/>
      <c r="B280" s="208"/>
      <c r="C280" s="207"/>
      <c r="D280" s="203" t="s">
        <v>135</v>
      </c>
      <c r="E280" s="209" t="s">
        <v>1</v>
      </c>
      <c r="F280" s="210" t="s">
        <v>138</v>
      </c>
      <c r="G280" s="207"/>
      <c r="H280" s="211">
        <v>488.74</v>
      </c>
      <c r="I280" s="129"/>
      <c r="J280" s="207"/>
      <c r="K280" s="129"/>
      <c r="L280" s="111"/>
      <c r="M280" s="113"/>
      <c r="N280" s="114"/>
      <c r="O280" s="114"/>
      <c r="P280" s="114"/>
      <c r="Q280" s="114"/>
      <c r="R280" s="114"/>
      <c r="S280" s="114"/>
      <c r="T280" s="115"/>
      <c r="AT280" s="112" t="s">
        <v>135</v>
      </c>
      <c r="AU280" s="112" t="s">
        <v>79</v>
      </c>
      <c r="AV280" s="13" t="s">
        <v>129</v>
      </c>
      <c r="AW280" s="13" t="s">
        <v>137</v>
      </c>
      <c r="AX280" s="13" t="s">
        <v>13</v>
      </c>
      <c r="AY280" s="112" t="s">
        <v>123</v>
      </c>
    </row>
    <row r="281" spans="1:65" s="1" customFormat="1" ht="24" customHeight="1">
      <c r="A281" s="134"/>
      <c r="B281" s="135"/>
      <c r="C281" s="212" t="s">
        <v>369</v>
      </c>
      <c r="D281" s="212" t="s">
        <v>165</v>
      </c>
      <c r="E281" s="213" t="s">
        <v>370</v>
      </c>
      <c r="F281" s="214" t="s">
        <v>371</v>
      </c>
      <c r="G281" s="215" t="s">
        <v>133</v>
      </c>
      <c r="H281" s="216">
        <v>513.177</v>
      </c>
      <c r="I281" s="116">
        <v>0</v>
      </c>
      <c r="J281" s="217">
        <f>ROUND(I281*H281,2)</f>
        <v>0</v>
      </c>
      <c r="K281" s="117"/>
      <c r="L281" s="118"/>
      <c r="M281" s="119" t="s">
        <v>1</v>
      </c>
      <c r="N281" s="120" t="s">
        <v>38</v>
      </c>
      <c r="O281" s="102">
        <v>0</v>
      </c>
      <c r="P281" s="102">
        <f>O281*H281</f>
        <v>0</v>
      </c>
      <c r="Q281" s="102">
        <v>0.03209</v>
      </c>
      <c r="R281" s="102">
        <f>Q281*H281</f>
        <v>16.46784993</v>
      </c>
      <c r="S281" s="102">
        <v>0</v>
      </c>
      <c r="T281" s="103">
        <f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04" t="s">
        <v>168</v>
      </c>
      <c r="AT281" s="104" t="s">
        <v>165</v>
      </c>
      <c r="AU281" s="104" t="s">
        <v>79</v>
      </c>
      <c r="AY281" s="15" t="s">
        <v>123</v>
      </c>
      <c r="BE281" s="105">
        <f>IF(N281="základní",J281,0)</f>
        <v>0</v>
      </c>
      <c r="BF281" s="105">
        <f>IF(N281="snížená",J281,0)</f>
        <v>0</v>
      </c>
      <c r="BG281" s="105">
        <f>IF(N281="zákl. přenesená",J281,0)</f>
        <v>0</v>
      </c>
      <c r="BH281" s="105">
        <f>IF(N281="sníž. přenesená",J281,0)</f>
        <v>0</v>
      </c>
      <c r="BI281" s="105">
        <f>IF(N281="nulová",J281,0)</f>
        <v>0</v>
      </c>
      <c r="BJ281" s="15" t="s">
        <v>13</v>
      </c>
      <c r="BK281" s="105">
        <f>ROUND(I281*H281,2)</f>
        <v>0</v>
      </c>
      <c r="BL281" s="15" t="s">
        <v>129</v>
      </c>
      <c r="BM281" s="104" t="s">
        <v>372</v>
      </c>
    </row>
    <row r="282" spans="1:51" s="12" customFormat="1" ht="11.25">
      <c r="A282" s="201"/>
      <c r="B282" s="202"/>
      <c r="C282" s="201"/>
      <c r="D282" s="203" t="s">
        <v>135</v>
      </c>
      <c r="E282" s="204" t="s">
        <v>1</v>
      </c>
      <c r="F282" s="205" t="s">
        <v>373</v>
      </c>
      <c r="G282" s="201"/>
      <c r="H282" s="206">
        <v>194.86</v>
      </c>
      <c r="I282" s="128"/>
      <c r="J282" s="201"/>
      <c r="K282" s="128"/>
      <c r="L282" s="106"/>
      <c r="M282" s="108"/>
      <c r="N282" s="109"/>
      <c r="O282" s="109"/>
      <c r="P282" s="109"/>
      <c r="Q282" s="109"/>
      <c r="R282" s="109"/>
      <c r="S282" s="109"/>
      <c r="T282" s="110"/>
      <c r="AT282" s="107" t="s">
        <v>135</v>
      </c>
      <c r="AU282" s="107" t="s">
        <v>79</v>
      </c>
      <c r="AV282" s="12" t="s">
        <v>79</v>
      </c>
      <c r="AW282" s="12" t="s">
        <v>137</v>
      </c>
      <c r="AX282" s="12" t="s">
        <v>73</v>
      </c>
      <c r="AY282" s="107" t="s">
        <v>123</v>
      </c>
    </row>
    <row r="283" spans="1:51" s="12" customFormat="1" ht="11.25">
      <c r="A283" s="201"/>
      <c r="B283" s="202"/>
      <c r="C283" s="201"/>
      <c r="D283" s="203" t="s">
        <v>135</v>
      </c>
      <c r="E283" s="204" t="s">
        <v>1</v>
      </c>
      <c r="F283" s="205" t="s">
        <v>363</v>
      </c>
      <c r="G283" s="201"/>
      <c r="H283" s="206">
        <v>293.88</v>
      </c>
      <c r="I283" s="128"/>
      <c r="J283" s="201"/>
      <c r="K283" s="128"/>
      <c r="L283" s="106"/>
      <c r="M283" s="108"/>
      <c r="N283" s="109"/>
      <c r="O283" s="109"/>
      <c r="P283" s="109"/>
      <c r="Q283" s="109"/>
      <c r="R283" s="109"/>
      <c r="S283" s="109"/>
      <c r="T283" s="110"/>
      <c r="AT283" s="107" t="s">
        <v>135</v>
      </c>
      <c r="AU283" s="107" t="s">
        <v>79</v>
      </c>
      <c r="AV283" s="12" t="s">
        <v>79</v>
      </c>
      <c r="AW283" s="12" t="s">
        <v>137</v>
      </c>
      <c r="AX283" s="12" t="s">
        <v>73</v>
      </c>
      <c r="AY283" s="107" t="s">
        <v>123</v>
      </c>
    </row>
    <row r="284" spans="1:51" s="13" customFormat="1" ht="11.25">
      <c r="A284" s="207"/>
      <c r="B284" s="208"/>
      <c r="C284" s="207"/>
      <c r="D284" s="203" t="s">
        <v>135</v>
      </c>
      <c r="E284" s="209" t="s">
        <v>1</v>
      </c>
      <c r="F284" s="210" t="s">
        <v>138</v>
      </c>
      <c r="G284" s="207"/>
      <c r="H284" s="211">
        <v>488.74</v>
      </c>
      <c r="I284" s="129"/>
      <c r="J284" s="207"/>
      <c r="K284" s="129"/>
      <c r="L284" s="111"/>
      <c r="M284" s="113"/>
      <c r="N284" s="114"/>
      <c r="O284" s="114"/>
      <c r="P284" s="114"/>
      <c r="Q284" s="114"/>
      <c r="R284" s="114"/>
      <c r="S284" s="114"/>
      <c r="T284" s="115"/>
      <c r="AT284" s="112" t="s">
        <v>135</v>
      </c>
      <c r="AU284" s="112" t="s">
        <v>79</v>
      </c>
      <c r="AV284" s="13" t="s">
        <v>129</v>
      </c>
      <c r="AW284" s="13" t="s">
        <v>137</v>
      </c>
      <c r="AX284" s="13" t="s">
        <v>13</v>
      </c>
      <c r="AY284" s="112" t="s">
        <v>123</v>
      </c>
    </row>
    <row r="285" spans="1:51" s="12" customFormat="1" ht="11.25">
      <c r="A285" s="201"/>
      <c r="B285" s="202"/>
      <c r="C285" s="201"/>
      <c r="D285" s="203" t="s">
        <v>135</v>
      </c>
      <c r="E285" s="201"/>
      <c r="F285" s="205" t="s">
        <v>374</v>
      </c>
      <c r="G285" s="201"/>
      <c r="H285" s="206">
        <v>513.177</v>
      </c>
      <c r="I285" s="128"/>
      <c r="J285" s="201"/>
      <c r="K285" s="128"/>
      <c r="L285" s="106"/>
      <c r="M285" s="108"/>
      <c r="N285" s="109"/>
      <c r="O285" s="109"/>
      <c r="P285" s="109"/>
      <c r="Q285" s="109"/>
      <c r="R285" s="109"/>
      <c r="S285" s="109"/>
      <c r="T285" s="110"/>
      <c r="AT285" s="107" t="s">
        <v>135</v>
      </c>
      <c r="AU285" s="107" t="s">
        <v>79</v>
      </c>
      <c r="AV285" s="12" t="s">
        <v>79</v>
      </c>
      <c r="AW285" s="12" t="s">
        <v>3</v>
      </c>
      <c r="AX285" s="12" t="s">
        <v>13</v>
      </c>
      <c r="AY285" s="107" t="s">
        <v>123</v>
      </c>
    </row>
    <row r="286" spans="1:65" s="1" customFormat="1" ht="33" customHeight="1">
      <c r="A286" s="134"/>
      <c r="B286" s="135"/>
      <c r="C286" s="195" t="s">
        <v>375</v>
      </c>
      <c r="D286" s="195" t="s">
        <v>126</v>
      </c>
      <c r="E286" s="196" t="s">
        <v>376</v>
      </c>
      <c r="F286" s="197" t="s">
        <v>577</v>
      </c>
      <c r="G286" s="198" t="s">
        <v>133</v>
      </c>
      <c r="H286" s="199">
        <v>194.86</v>
      </c>
      <c r="I286" s="98">
        <v>0</v>
      </c>
      <c r="J286" s="200">
        <f>ROUND(I286*H286,2)</f>
        <v>0</v>
      </c>
      <c r="K286" s="99"/>
      <c r="L286" s="27"/>
      <c r="M286" s="100" t="s">
        <v>1</v>
      </c>
      <c r="N286" s="101" t="s">
        <v>38</v>
      </c>
      <c r="O286" s="102">
        <v>0.823</v>
      </c>
      <c r="P286" s="102">
        <f>O286*H286</f>
        <v>160.36978</v>
      </c>
      <c r="Q286" s="102">
        <v>0.00048</v>
      </c>
      <c r="R286" s="102">
        <f>Q286*H286</f>
        <v>0.09353280000000001</v>
      </c>
      <c r="S286" s="102">
        <v>0</v>
      </c>
      <c r="T286" s="103">
        <f>S286*H286</f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04" t="s">
        <v>209</v>
      </c>
      <c r="AT286" s="104" t="s">
        <v>126</v>
      </c>
      <c r="AU286" s="104" t="s">
        <v>79</v>
      </c>
      <c r="AY286" s="15" t="s">
        <v>123</v>
      </c>
      <c r="BE286" s="105">
        <f>IF(N286="základní",J286,0)</f>
        <v>0</v>
      </c>
      <c r="BF286" s="105">
        <f>IF(N286="snížená",J286,0)</f>
        <v>0</v>
      </c>
      <c r="BG286" s="105">
        <f>IF(N286="zákl. přenesená",J286,0)</f>
        <v>0</v>
      </c>
      <c r="BH286" s="105">
        <f>IF(N286="sníž. přenesená",J286,0)</f>
        <v>0</v>
      </c>
      <c r="BI286" s="105">
        <f>IF(N286="nulová",J286,0)</f>
        <v>0</v>
      </c>
      <c r="BJ286" s="15" t="s">
        <v>13</v>
      </c>
      <c r="BK286" s="105">
        <f>ROUND(I286*H286,2)</f>
        <v>0</v>
      </c>
      <c r="BL286" s="15" t="s">
        <v>209</v>
      </c>
      <c r="BM286" s="104" t="s">
        <v>377</v>
      </c>
    </row>
    <row r="287" spans="1:51" s="12" customFormat="1" ht="11.25">
      <c r="A287" s="201"/>
      <c r="B287" s="202"/>
      <c r="C287" s="201"/>
      <c r="D287" s="203" t="s">
        <v>135</v>
      </c>
      <c r="E287" s="204" t="s">
        <v>1</v>
      </c>
      <c r="F287" s="205" t="s">
        <v>378</v>
      </c>
      <c r="G287" s="201"/>
      <c r="H287" s="206">
        <v>194.85999999999999</v>
      </c>
      <c r="I287" s="128"/>
      <c r="J287" s="201"/>
      <c r="K287" s="128"/>
      <c r="L287" s="106"/>
      <c r="M287" s="108"/>
      <c r="N287" s="109"/>
      <c r="O287" s="109"/>
      <c r="P287" s="109"/>
      <c r="Q287" s="109"/>
      <c r="R287" s="109"/>
      <c r="S287" s="109"/>
      <c r="T287" s="110"/>
      <c r="AT287" s="107" t="s">
        <v>135</v>
      </c>
      <c r="AU287" s="107" t="s">
        <v>79</v>
      </c>
      <c r="AV287" s="12" t="s">
        <v>79</v>
      </c>
      <c r="AW287" s="12" t="s">
        <v>137</v>
      </c>
      <c r="AX287" s="12" t="s">
        <v>73</v>
      </c>
      <c r="AY287" s="107" t="s">
        <v>123</v>
      </c>
    </row>
    <row r="288" spans="1:51" s="13" customFormat="1" ht="11.25">
      <c r="A288" s="207"/>
      <c r="B288" s="208"/>
      <c r="C288" s="207"/>
      <c r="D288" s="203" t="s">
        <v>135</v>
      </c>
      <c r="E288" s="209" t="s">
        <v>1</v>
      </c>
      <c r="F288" s="210" t="s">
        <v>138</v>
      </c>
      <c r="G288" s="207"/>
      <c r="H288" s="211">
        <v>194.85999999999999</v>
      </c>
      <c r="I288" s="129"/>
      <c r="J288" s="207"/>
      <c r="K288" s="129"/>
      <c r="L288" s="111"/>
      <c r="M288" s="113"/>
      <c r="N288" s="114"/>
      <c r="O288" s="114"/>
      <c r="P288" s="114"/>
      <c r="Q288" s="114"/>
      <c r="R288" s="114"/>
      <c r="S288" s="114"/>
      <c r="T288" s="115"/>
      <c r="AT288" s="112" t="s">
        <v>135</v>
      </c>
      <c r="AU288" s="112" t="s">
        <v>79</v>
      </c>
      <c r="AV288" s="13" t="s">
        <v>129</v>
      </c>
      <c r="AW288" s="13" t="s">
        <v>137</v>
      </c>
      <c r="AX288" s="13" t="s">
        <v>13</v>
      </c>
      <c r="AY288" s="112" t="s">
        <v>123</v>
      </c>
    </row>
    <row r="289" spans="1:65" s="1" customFormat="1" ht="37.5" customHeight="1">
      <c r="A289" s="134"/>
      <c r="B289" s="135"/>
      <c r="C289" s="195" t="s">
        <v>379</v>
      </c>
      <c r="D289" s="195" t="s">
        <v>126</v>
      </c>
      <c r="E289" s="196" t="s">
        <v>380</v>
      </c>
      <c r="F289" s="197" t="s">
        <v>576</v>
      </c>
      <c r="G289" s="198" t="s">
        <v>133</v>
      </c>
      <c r="H289" s="199">
        <v>293.88</v>
      </c>
      <c r="I289" s="98">
        <v>0</v>
      </c>
      <c r="J289" s="200">
        <f>ROUND(I289*H289,2)</f>
        <v>0</v>
      </c>
      <c r="K289" s="99"/>
      <c r="L289" s="27"/>
      <c r="M289" s="100" t="s">
        <v>1</v>
      </c>
      <c r="N289" s="101" t="s">
        <v>38</v>
      </c>
      <c r="O289" s="102">
        <v>0.823</v>
      </c>
      <c r="P289" s="102">
        <f>O289*H289</f>
        <v>241.86324</v>
      </c>
      <c r="Q289" s="102">
        <v>0.00048</v>
      </c>
      <c r="R289" s="102">
        <f>Q289*H289</f>
        <v>0.1410624</v>
      </c>
      <c r="S289" s="102">
        <v>0</v>
      </c>
      <c r="T289" s="103">
        <f>S289*H289</f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04" t="s">
        <v>209</v>
      </c>
      <c r="AT289" s="104" t="s">
        <v>126</v>
      </c>
      <c r="AU289" s="104" t="s">
        <v>79</v>
      </c>
      <c r="AY289" s="15" t="s">
        <v>123</v>
      </c>
      <c r="BE289" s="105">
        <f>IF(N289="základní",J289,0)</f>
        <v>0</v>
      </c>
      <c r="BF289" s="105">
        <f>IF(N289="snížená",J289,0)</f>
        <v>0</v>
      </c>
      <c r="BG289" s="105">
        <f>IF(N289="zákl. přenesená",J289,0)</f>
        <v>0</v>
      </c>
      <c r="BH289" s="105">
        <f>IF(N289="sníž. přenesená",J289,0)</f>
        <v>0</v>
      </c>
      <c r="BI289" s="105">
        <f>IF(N289="nulová",J289,0)</f>
        <v>0</v>
      </c>
      <c r="BJ289" s="15" t="s">
        <v>13</v>
      </c>
      <c r="BK289" s="105">
        <f>ROUND(I289*H289,2)</f>
        <v>0</v>
      </c>
      <c r="BL289" s="15" t="s">
        <v>209</v>
      </c>
      <c r="BM289" s="104" t="s">
        <v>381</v>
      </c>
    </row>
    <row r="290" spans="1:51" s="12" customFormat="1" ht="11.25">
      <c r="A290" s="201"/>
      <c r="B290" s="202"/>
      <c r="C290" s="201"/>
      <c r="D290" s="203" t="s">
        <v>135</v>
      </c>
      <c r="E290" s="204" t="s">
        <v>1</v>
      </c>
      <c r="F290" s="205" t="s">
        <v>382</v>
      </c>
      <c r="G290" s="201"/>
      <c r="H290" s="206">
        <v>293.88</v>
      </c>
      <c r="I290" s="128"/>
      <c r="J290" s="201"/>
      <c r="K290" s="128"/>
      <c r="L290" s="106"/>
      <c r="M290" s="108"/>
      <c r="N290" s="109"/>
      <c r="O290" s="109"/>
      <c r="P290" s="109"/>
      <c r="Q290" s="109"/>
      <c r="R290" s="109"/>
      <c r="S290" s="109"/>
      <c r="T290" s="110"/>
      <c r="AT290" s="107" t="s">
        <v>135</v>
      </c>
      <c r="AU290" s="107" t="s">
        <v>79</v>
      </c>
      <c r="AV290" s="12" t="s">
        <v>79</v>
      </c>
      <c r="AW290" s="12" t="s">
        <v>137</v>
      </c>
      <c r="AX290" s="12" t="s">
        <v>73</v>
      </c>
      <c r="AY290" s="107" t="s">
        <v>123</v>
      </c>
    </row>
    <row r="291" spans="1:51" s="13" customFormat="1" ht="11.25">
      <c r="A291" s="207"/>
      <c r="B291" s="208"/>
      <c r="C291" s="207"/>
      <c r="D291" s="203" t="s">
        <v>135</v>
      </c>
      <c r="E291" s="209" t="s">
        <v>1</v>
      </c>
      <c r="F291" s="210" t="s">
        <v>138</v>
      </c>
      <c r="G291" s="207"/>
      <c r="H291" s="211">
        <v>293.88</v>
      </c>
      <c r="I291" s="129"/>
      <c r="J291" s="207"/>
      <c r="K291" s="129"/>
      <c r="L291" s="111"/>
      <c r="M291" s="113"/>
      <c r="N291" s="114"/>
      <c r="O291" s="114"/>
      <c r="P291" s="114"/>
      <c r="Q291" s="114"/>
      <c r="R291" s="114"/>
      <c r="S291" s="114"/>
      <c r="T291" s="115"/>
      <c r="AT291" s="112" t="s">
        <v>135</v>
      </c>
      <c r="AU291" s="112" t="s">
        <v>79</v>
      </c>
      <c r="AV291" s="13" t="s">
        <v>129</v>
      </c>
      <c r="AW291" s="13" t="s">
        <v>137</v>
      </c>
      <c r="AX291" s="13" t="s">
        <v>13</v>
      </c>
      <c r="AY291" s="112" t="s">
        <v>123</v>
      </c>
    </row>
    <row r="292" spans="1:65" s="1" customFormat="1" ht="24" customHeight="1">
      <c r="A292" s="134"/>
      <c r="B292" s="135"/>
      <c r="C292" s="195" t="s">
        <v>383</v>
      </c>
      <c r="D292" s="195" t="s">
        <v>126</v>
      </c>
      <c r="E292" s="196" t="s">
        <v>384</v>
      </c>
      <c r="F292" s="197" t="s">
        <v>385</v>
      </c>
      <c r="G292" s="198" t="s">
        <v>133</v>
      </c>
      <c r="H292" s="199">
        <v>488.74</v>
      </c>
      <c r="I292" s="98">
        <v>0</v>
      </c>
      <c r="J292" s="200">
        <f>ROUND(I292*H292,2)</f>
        <v>0</v>
      </c>
      <c r="K292" s="99"/>
      <c r="L292" s="27"/>
      <c r="M292" s="100" t="s">
        <v>1</v>
      </c>
      <c r="N292" s="101" t="s">
        <v>38</v>
      </c>
      <c r="O292" s="102">
        <v>0.203</v>
      </c>
      <c r="P292" s="102">
        <f>O292*H292</f>
        <v>99.21422000000001</v>
      </c>
      <c r="Q292" s="102">
        <v>0.00042</v>
      </c>
      <c r="R292" s="102">
        <f>Q292*H292</f>
        <v>0.2052708</v>
      </c>
      <c r="S292" s="102">
        <v>0</v>
      </c>
      <c r="T292" s="103">
        <f>S292*H292</f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04" t="s">
        <v>209</v>
      </c>
      <c r="AT292" s="104" t="s">
        <v>126</v>
      </c>
      <c r="AU292" s="104" t="s">
        <v>79</v>
      </c>
      <c r="AY292" s="15" t="s">
        <v>123</v>
      </c>
      <c r="BE292" s="105">
        <f>IF(N292="základní",J292,0)</f>
        <v>0</v>
      </c>
      <c r="BF292" s="105">
        <f>IF(N292="snížená",J292,0)</f>
        <v>0</v>
      </c>
      <c r="BG292" s="105">
        <f>IF(N292="zákl. přenesená",J292,0)</f>
        <v>0</v>
      </c>
      <c r="BH292" s="105">
        <f>IF(N292="sníž. přenesená",J292,0)</f>
        <v>0</v>
      </c>
      <c r="BI292" s="105">
        <f>IF(N292="nulová",J292,0)</f>
        <v>0</v>
      </c>
      <c r="BJ292" s="15" t="s">
        <v>13</v>
      </c>
      <c r="BK292" s="105">
        <f>ROUND(I292*H292,2)</f>
        <v>0</v>
      </c>
      <c r="BL292" s="15" t="s">
        <v>209</v>
      </c>
      <c r="BM292" s="104" t="s">
        <v>386</v>
      </c>
    </row>
    <row r="293" spans="1:51" s="12" customFormat="1" ht="11.25">
      <c r="A293" s="201"/>
      <c r="B293" s="202"/>
      <c r="C293" s="201"/>
      <c r="D293" s="203" t="s">
        <v>135</v>
      </c>
      <c r="E293" s="204" t="s">
        <v>1</v>
      </c>
      <c r="F293" s="205" t="s">
        <v>362</v>
      </c>
      <c r="G293" s="201"/>
      <c r="H293" s="206">
        <v>194.86</v>
      </c>
      <c r="I293" s="128"/>
      <c r="J293" s="201"/>
      <c r="K293" s="128"/>
      <c r="L293" s="106"/>
      <c r="M293" s="108"/>
      <c r="N293" s="109"/>
      <c r="O293" s="109"/>
      <c r="P293" s="109"/>
      <c r="Q293" s="109"/>
      <c r="R293" s="109"/>
      <c r="S293" s="109"/>
      <c r="T293" s="110"/>
      <c r="AT293" s="107" t="s">
        <v>135</v>
      </c>
      <c r="AU293" s="107" t="s">
        <v>79</v>
      </c>
      <c r="AV293" s="12" t="s">
        <v>79</v>
      </c>
      <c r="AW293" s="12" t="s">
        <v>137</v>
      </c>
      <c r="AX293" s="12" t="s">
        <v>73</v>
      </c>
      <c r="AY293" s="107" t="s">
        <v>123</v>
      </c>
    </row>
    <row r="294" spans="1:51" s="12" customFormat="1" ht="11.25">
      <c r="A294" s="201"/>
      <c r="B294" s="202"/>
      <c r="C294" s="201"/>
      <c r="D294" s="203" t="s">
        <v>135</v>
      </c>
      <c r="E294" s="204" t="s">
        <v>1</v>
      </c>
      <c r="F294" s="205" t="s">
        <v>387</v>
      </c>
      <c r="G294" s="201"/>
      <c r="H294" s="206">
        <v>293.88</v>
      </c>
      <c r="I294" s="128"/>
      <c r="J294" s="201"/>
      <c r="K294" s="128"/>
      <c r="L294" s="106"/>
      <c r="M294" s="108"/>
      <c r="N294" s="109"/>
      <c r="O294" s="109"/>
      <c r="P294" s="109"/>
      <c r="Q294" s="109"/>
      <c r="R294" s="109"/>
      <c r="S294" s="109"/>
      <c r="T294" s="110"/>
      <c r="AT294" s="107" t="s">
        <v>135</v>
      </c>
      <c r="AU294" s="107" t="s">
        <v>79</v>
      </c>
      <c r="AV294" s="12" t="s">
        <v>79</v>
      </c>
      <c r="AW294" s="12" t="s">
        <v>137</v>
      </c>
      <c r="AX294" s="12" t="s">
        <v>73</v>
      </c>
      <c r="AY294" s="107" t="s">
        <v>123</v>
      </c>
    </row>
    <row r="295" spans="1:51" s="13" customFormat="1" ht="11.25">
      <c r="A295" s="207"/>
      <c r="B295" s="208"/>
      <c r="C295" s="207"/>
      <c r="D295" s="203" t="s">
        <v>135</v>
      </c>
      <c r="E295" s="209" t="s">
        <v>1</v>
      </c>
      <c r="F295" s="210" t="s">
        <v>138</v>
      </c>
      <c r="G295" s="207"/>
      <c r="H295" s="211">
        <v>488.74</v>
      </c>
      <c r="I295" s="129"/>
      <c r="J295" s="207"/>
      <c r="K295" s="129"/>
      <c r="L295" s="111"/>
      <c r="M295" s="113"/>
      <c r="N295" s="114"/>
      <c r="O295" s="114"/>
      <c r="P295" s="114"/>
      <c r="Q295" s="114"/>
      <c r="R295" s="114"/>
      <c r="S295" s="114"/>
      <c r="T295" s="115"/>
      <c r="AT295" s="112" t="s">
        <v>135</v>
      </c>
      <c r="AU295" s="112" t="s">
        <v>79</v>
      </c>
      <c r="AV295" s="13" t="s">
        <v>129</v>
      </c>
      <c r="AW295" s="13" t="s">
        <v>137</v>
      </c>
      <c r="AX295" s="13" t="s">
        <v>13</v>
      </c>
      <c r="AY295" s="112" t="s">
        <v>123</v>
      </c>
    </row>
    <row r="296" spans="1:65" s="1" customFormat="1" ht="24" customHeight="1">
      <c r="A296" s="134"/>
      <c r="B296" s="135"/>
      <c r="C296" s="212" t="s">
        <v>388</v>
      </c>
      <c r="D296" s="212" t="s">
        <v>165</v>
      </c>
      <c r="E296" s="213" t="s">
        <v>389</v>
      </c>
      <c r="F296" s="214" t="s">
        <v>587</v>
      </c>
      <c r="G296" s="215" t="s">
        <v>133</v>
      </c>
      <c r="H296" s="216">
        <v>537.614</v>
      </c>
      <c r="I296" s="116">
        <v>0</v>
      </c>
      <c r="J296" s="217">
        <f>ROUND(I296*H296,2)</f>
        <v>0</v>
      </c>
      <c r="K296" s="117"/>
      <c r="L296" s="118"/>
      <c r="M296" s="119" t="s">
        <v>1</v>
      </c>
      <c r="N296" s="120" t="s">
        <v>38</v>
      </c>
      <c r="O296" s="102">
        <v>0</v>
      </c>
      <c r="P296" s="102">
        <f>O296*H296</f>
        <v>0</v>
      </c>
      <c r="Q296" s="102">
        <v>0.0105</v>
      </c>
      <c r="R296" s="102">
        <f>Q296*H296</f>
        <v>5.644947000000001</v>
      </c>
      <c r="S296" s="102">
        <v>0</v>
      </c>
      <c r="T296" s="103">
        <f>S296*H296</f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04" t="s">
        <v>242</v>
      </c>
      <c r="AT296" s="104" t="s">
        <v>165</v>
      </c>
      <c r="AU296" s="104" t="s">
        <v>79</v>
      </c>
      <c r="AY296" s="15" t="s">
        <v>123</v>
      </c>
      <c r="BE296" s="105">
        <f>IF(N296="základní",J296,0)</f>
        <v>0</v>
      </c>
      <c r="BF296" s="105">
        <f>IF(N296="snížená",J296,0)</f>
        <v>0</v>
      </c>
      <c r="BG296" s="105">
        <f>IF(N296="zákl. přenesená",J296,0)</f>
        <v>0</v>
      </c>
      <c r="BH296" s="105">
        <f>IF(N296="sníž. přenesená",J296,0)</f>
        <v>0</v>
      </c>
      <c r="BI296" s="105">
        <f>IF(N296="nulová",J296,0)</f>
        <v>0</v>
      </c>
      <c r="BJ296" s="15" t="s">
        <v>13</v>
      </c>
      <c r="BK296" s="105">
        <f>ROUND(I296*H296,2)</f>
        <v>0</v>
      </c>
      <c r="BL296" s="15" t="s">
        <v>209</v>
      </c>
      <c r="BM296" s="104" t="s">
        <v>390</v>
      </c>
    </row>
    <row r="297" spans="1:51" s="12" customFormat="1" ht="11.25">
      <c r="A297" s="201"/>
      <c r="B297" s="202"/>
      <c r="C297" s="201"/>
      <c r="D297" s="203" t="s">
        <v>135</v>
      </c>
      <c r="E297" s="204" t="s">
        <v>1</v>
      </c>
      <c r="F297" s="205" t="s">
        <v>362</v>
      </c>
      <c r="G297" s="201"/>
      <c r="H297" s="206">
        <v>194.86</v>
      </c>
      <c r="I297" s="128"/>
      <c r="J297" s="201"/>
      <c r="K297" s="128"/>
      <c r="L297" s="106"/>
      <c r="M297" s="108"/>
      <c r="N297" s="109"/>
      <c r="O297" s="109"/>
      <c r="P297" s="109"/>
      <c r="Q297" s="109"/>
      <c r="R297" s="109"/>
      <c r="S297" s="109"/>
      <c r="T297" s="110"/>
      <c r="AT297" s="107" t="s">
        <v>135</v>
      </c>
      <c r="AU297" s="107" t="s">
        <v>79</v>
      </c>
      <c r="AV297" s="12" t="s">
        <v>79</v>
      </c>
      <c r="AW297" s="12" t="s">
        <v>137</v>
      </c>
      <c r="AX297" s="12" t="s">
        <v>73</v>
      </c>
      <c r="AY297" s="107" t="s">
        <v>123</v>
      </c>
    </row>
    <row r="298" spans="1:51" s="12" customFormat="1" ht="11.25">
      <c r="A298" s="201"/>
      <c r="B298" s="202"/>
      <c r="C298" s="201"/>
      <c r="D298" s="203" t="s">
        <v>135</v>
      </c>
      <c r="E298" s="204" t="s">
        <v>1</v>
      </c>
      <c r="F298" s="205" t="s">
        <v>387</v>
      </c>
      <c r="G298" s="201"/>
      <c r="H298" s="206">
        <v>293.88</v>
      </c>
      <c r="I298" s="128"/>
      <c r="J298" s="201"/>
      <c r="K298" s="128"/>
      <c r="L298" s="106"/>
      <c r="M298" s="108"/>
      <c r="N298" s="109"/>
      <c r="O298" s="109"/>
      <c r="P298" s="109"/>
      <c r="Q298" s="109"/>
      <c r="R298" s="109"/>
      <c r="S298" s="109"/>
      <c r="T298" s="110"/>
      <c r="AT298" s="107" t="s">
        <v>135</v>
      </c>
      <c r="AU298" s="107" t="s">
        <v>79</v>
      </c>
      <c r="AV298" s="12" t="s">
        <v>79</v>
      </c>
      <c r="AW298" s="12" t="s">
        <v>137</v>
      </c>
      <c r="AX298" s="12" t="s">
        <v>73</v>
      </c>
      <c r="AY298" s="107" t="s">
        <v>123</v>
      </c>
    </row>
    <row r="299" spans="1:51" s="13" customFormat="1" ht="11.25">
      <c r="A299" s="207"/>
      <c r="B299" s="208"/>
      <c r="C299" s="207"/>
      <c r="D299" s="203" t="s">
        <v>135</v>
      </c>
      <c r="E299" s="209" t="s">
        <v>1</v>
      </c>
      <c r="F299" s="210" t="s">
        <v>138</v>
      </c>
      <c r="G299" s="207"/>
      <c r="H299" s="211">
        <v>488.74</v>
      </c>
      <c r="I299" s="129"/>
      <c r="J299" s="207"/>
      <c r="K299" s="129"/>
      <c r="L299" s="111"/>
      <c r="M299" s="113"/>
      <c r="N299" s="114"/>
      <c r="O299" s="114"/>
      <c r="P299" s="114"/>
      <c r="Q299" s="114"/>
      <c r="R299" s="114"/>
      <c r="S299" s="114"/>
      <c r="T299" s="115"/>
      <c r="AT299" s="112" t="s">
        <v>135</v>
      </c>
      <c r="AU299" s="112" t="s">
        <v>79</v>
      </c>
      <c r="AV299" s="13" t="s">
        <v>129</v>
      </c>
      <c r="AW299" s="13" t="s">
        <v>137</v>
      </c>
      <c r="AX299" s="13" t="s">
        <v>13</v>
      </c>
      <c r="AY299" s="112" t="s">
        <v>123</v>
      </c>
    </row>
    <row r="300" spans="1:51" s="12" customFormat="1" ht="11.25">
      <c r="A300" s="201"/>
      <c r="B300" s="202"/>
      <c r="C300" s="201"/>
      <c r="D300" s="203" t="s">
        <v>135</v>
      </c>
      <c r="E300" s="201"/>
      <c r="F300" s="205" t="s">
        <v>364</v>
      </c>
      <c r="G300" s="201"/>
      <c r="H300" s="206">
        <v>537.614</v>
      </c>
      <c r="I300" s="128"/>
      <c r="J300" s="201"/>
      <c r="K300" s="128"/>
      <c r="L300" s="106"/>
      <c r="M300" s="108"/>
      <c r="N300" s="109"/>
      <c r="O300" s="109"/>
      <c r="P300" s="109"/>
      <c r="Q300" s="109"/>
      <c r="R300" s="109"/>
      <c r="S300" s="109"/>
      <c r="T300" s="110"/>
      <c r="AT300" s="107" t="s">
        <v>135</v>
      </c>
      <c r="AU300" s="107" t="s">
        <v>79</v>
      </c>
      <c r="AV300" s="12" t="s">
        <v>79</v>
      </c>
      <c r="AW300" s="12" t="s">
        <v>3</v>
      </c>
      <c r="AX300" s="12" t="s">
        <v>13</v>
      </c>
      <c r="AY300" s="107" t="s">
        <v>123</v>
      </c>
    </row>
    <row r="301" spans="1:65" s="1" customFormat="1" ht="33" customHeight="1">
      <c r="A301" s="134"/>
      <c r="B301" s="135"/>
      <c r="C301" s="195" t="s">
        <v>391</v>
      </c>
      <c r="D301" s="195" t="s">
        <v>126</v>
      </c>
      <c r="E301" s="196" t="s">
        <v>392</v>
      </c>
      <c r="F301" s="197" t="s">
        <v>393</v>
      </c>
      <c r="G301" s="198" t="s">
        <v>133</v>
      </c>
      <c r="H301" s="199">
        <v>194.862</v>
      </c>
      <c r="I301" s="98">
        <v>0</v>
      </c>
      <c r="J301" s="200">
        <f>ROUND(I301*H301,2)</f>
        <v>0</v>
      </c>
      <c r="K301" s="99"/>
      <c r="L301" s="27"/>
      <c r="M301" s="100" t="s">
        <v>1</v>
      </c>
      <c r="N301" s="101" t="s">
        <v>38</v>
      </c>
      <c r="O301" s="102">
        <v>0.221</v>
      </c>
      <c r="P301" s="102">
        <f>O301*H301</f>
        <v>43.064502</v>
      </c>
      <c r="Q301" s="102">
        <v>0</v>
      </c>
      <c r="R301" s="102">
        <f>Q301*H301</f>
        <v>0</v>
      </c>
      <c r="S301" s="102">
        <v>0.026</v>
      </c>
      <c r="T301" s="103">
        <f>S301*H301</f>
        <v>5.066412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04" t="s">
        <v>209</v>
      </c>
      <c r="AT301" s="104" t="s">
        <v>126</v>
      </c>
      <c r="AU301" s="104" t="s">
        <v>79</v>
      </c>
      <c r="AY301" s="15" t="s">
        <v>123</v>
      </c>
      <c r="BE301" s="105">
        <f>IF(N301="základní",J301,0)</f>
        <v>0</v>
      </c>
      <c r="BF301" s="105">
        <f>IF(N301="snížená",J301,0)</f>
        <v>0</v>
      </c>
      <c r="BG301" s="105">
        <f>IF(N301="zákl. přenesená",J301,0)</f>
        <v>0</v>
      </c>
      <c r="BH301" s="105">
        <f>IF(N301="sníž. přenesená",J301,0)</f>
        <v>0</v>
      </c>
      <c r="BI301" s="105">
        <f>IF(N301="nulová",J301,0)</f>
        <v>0</v>
      </c>
      <c r="BJ301" s="15" t="s">
        <v>13</v>
      </c>
      <c r="BK301" s="105">
        <f>ROUND(I301*H301,2)</f>
        <v>0</v>
      </c>
      <c r="BL301" s="15" t="s">
        <v>209</v>
      </c>
      <c r="BM301" s="104" t="s">
        <v>394</v>
      </c>
    </row>
    <row r="302" spans="1:51" s="12" customFormat="1" ht="11.25">
      <c r="A302" s="201"/>
      <c r="B302" s="202"/>
      <c r="C302" s="201"/>
      <c r="D302" s="203" t="s">
        <v>135</v>
      </c>
      <c r="E302" s="204" t="s">
        <v>1</v>
      </c>
      <c r="F302" s="205" t="s">
        <v>395</v>
      </c>
      <c r="G302" s="201"/>
      <c r="H302" s="206">
        <v>30.939999999999998</v>
      </c>
      <c r="I302" s="128"/>
      <c r="J302" s="201"/>
      <c r="K302" s="128"/>
      <c r="L302" s="106"/>
      <c r="M302" s="108"/>
      <c r="N302" s="109"/>
      <c r="O302" s="109"/>
      <c r="P302" s="109"/>
      <c r="Q302" s="109"/>
      <c r="R302" s="109"/>
      <c r="S302" s="109"/>
      <c r="T302" s="110"/>
      <c r="AT302" s="107" t="s">
        <v>135</v>
      </c>
      <c r="AU302" s="107" t="s">
        <v>79</v>
      </c>
      <c r="AV302" s="12" t="s">
        <v>79</v>
      </c>
      <c r="AW302" s="12" t="s">
        <v>137</v>
      </c>
      <c r="AX302" s="12" t="s">
        <v>73</v>
      </c>
      <c r="AY302" s="107" t="s">
        <v>123</v>
      </c>
    </row>
    <row r="303" spans="1:51" s="12" customFormat="1" ht="11.25">
      <c r="A303" s="201"/>
      <c r="B303" s="202"/>
      <c r="C303" s="201"/>
      <c r="D303" s="203" t="s">
        <v>135</v>
      </c>
      <c r="E303" s="204" t="s">
        <v>1</v>
      </c>
      <c r="F303" s="205" t="s">
        <v>396</v>
      </c>
      <c r="G303" s="201"/>
      <c r="H303" s="206">
        <v>58.0597</v>
      </c>
      <c r="I303" s="128"/>
      <c r="J303" s="201"/>
      <c r="K303" s="128"/>
      <c r="L303" s="106"/>
      <c r="M303" s="108"/>
      <c r="N303" s="109"/>
      <c r="O303" s="109"/>
      <c r="P303" s="109"/>
      <c r="Q303" s="109"/>
      <c r="R303" s="109"/>
      <c r="S303" s="109"/>
      <c r="T303" s="110"/>
      <c r="AT303" s="107" t="s">
        <v>135</v>
      </c>
      <c r="AU303" s="107" t="s">
        <v>79</v>
      </c>
      <c r="AV303" s="12" t="s">
        <v>79</v>
      </c>
      <c r="AW303" s="12" t="s">
        <v>137</v>
      </c>
      <c r="AX303" s="12" t="s">
        <v>73</v>
      </c>
      <c r="AY303" s="107" t="s">
        <v>123</v>
      </c>
    </row>
    <row r="304" spans="1:51" s="12" customFormat="1" ht="11.25">
      <c r="A304" s="201"/>
      <c r="B304" s="202"/>
      <c r="C304" s="201"/>
      <c r="D304" s="203" t="s">
        <v>135</v>
      </c>
      <c r="E304" s="204" t="s">
        <v>1</v>
      </c>
      <c r="F304" s="205" t="s">
        <v>397</v>
      </c>
      <c r="G304" s="201"/>
      <c r="H304" s="206">
        <v>15.385299999999999</v>
      </c>
      <c r="I304" s="128"/>
      <c r="J304" s="201"/>
      <c r="K304" s="128"/>
      <c r="L304" s="106"/>
      <c r="M304" s="108"/>
      <c r="N304" s="109"/>
      <c r="O304" s="109"/>
      <c r="P304" s="109"/>
      <c r="Q304" s="109"/>
      <c r="R304" s="109"/>
      <c r="S304" s="109"/>
      <c r="T304" s="110"/>
      <c r="AT304" s="107" t="s">
        <v>135</v>
      </c>
      <c r="AU304" s="107" t="s">
        <v>79</v>
      </c>
      <c r="AV304" s="12" t="s">
        <v>79</v>
      </c>
      <c r="AW304" s="12" t="s">
        <v>137</v>
      </c>
      <c r="AX304" s="12" t="s">
        <v>73</v>
      </c>
      <c r="AY304" s="107" t="s">
        <v>123</v>
      </c>
    </row>
    <row r="305" spans="1:51" s="12" customFormat="1" ht="11.25">
      <c r="A305" s="201"/>
      <c r="B305" s="202"/>
      <c r="C305" s="201"/>
      <c r="D305" s="203" t="s">
        <v>135</v>
      </c>
      <c r="E305" s="204" t="s">
        <v>1</v>
      </c>
      <c r="F305" s="205" t="s">
        <v>398</v>
      </c>
      <c r="G305" s="201"/>
      <c r="H305" s="206">
        <v>29.4944</v>
      </c>
      <c r="I305" s="128"/>
      <c r="J305" s="201"/>
      <c r="K305" s="128"/>
      <c r="L305" s="106"/>
      <c r="M305" s="108"/>
      <c r="N305" s="109"/>
      <c r="O305" s="109"/>
      <c r="P305" s="109"/>
      <c r="Q305" s="109"/>
      <c r="R305" s="109"/>
      <c r="S305" s="109"/>
      <c r="T305" s="110"/>
      <c r="AT305" s="107" t="s">
        <v>135</v>
      </c>
      <c r="AU305" s="107" t="s">
        <v>79</v>
      </c>
      <c r="AV305" s="12" t="s">
        <v>79</v>
      </c>
      <c r="AW305" s="12" t="s">
        <v>137</v>
      </c>
      <c r="AX305" s="12" t="s">
        <v>73</v>
      </c>
      <c r="AY305" s="107" t="s">
        <v>123</v>
      </c>
    </row>
    <row r="306" spans="1:51" s="12" customFormat="1" ht="11.25">
      <c r="A306" s="201"/>
      <c r="B306" s="202"/>
      <c r="C306" s="201"/>
      <c r="D306" s="203" t="s">
        <v>135</v>
      </c>
      <c r="E306" s="204" t="s">
        <v>1</v>
      </c>
      <c r="F306" s="205" t="s">
        <v>399</v>
      </c>
      <c r="G306" s="201"/>
      <c r="H306" s="206">
        <v>60.9825</v>
      </c>
      <c r="I306" s="128"/>
      <c r="J306" s="201"/>
      <c r="K306" s="128"/>
      <c r="L306" s="106"/>
      <c r="M306" s="108"/>
      <c r="N306" s="109"/>
      <c r="O306" s="109"/>
      <c r="P306" s="109"/>
      <c r="Q306" s="109"/>
      <c r="R306" s="109"/>
      <c r="S306" s="109"/>
      <c r="T306" s="110"/>
      <c r="AT306" s="107" t="s">
        <v>135</v>
      </c>
      <c r="AU306" s="107" t="s">
        <v>79</v>
      </c>
      <c r="AV306" s="12" t="s">
        <v>79</v>
      </c>
      <c r="AW306" s="12" t="s">
        <v>137</v>
      </c>
      <c r="AX306" s="12" t="s">
        <v>73</v>
      </c>
      <c r="AY306" s="107" t="s">
        <v>123</v>
      </c>
    </row>
    <row r="307" spans="1:51" s="13" customFormat="1" ht="11.25">
      <c r="A307" s="207"/>
      <c r="B307" s="208"/>
      <c r="C307" s="207"/>
      <c r="D307" s="203" t="s">
        <v>135</v>
      </c>
      <c r="E307" s="209" t="s">
        <v>1</v>
      </c>
      <c r="F307" s="210" t="s">
        <v>138</v>
      </c>
      <c r="G307" s="207"/>
      <c r="H307" s="211">
        <v>194.8619</v>
      </c>
      <c r="I307" s="129"/>
      <c r="J307" s="207"/>
      <c r="K307" s="129"/>
      <c r="L307" s="111"/>
      <c r="M307" s="113"/>
      <c r="N307" s="114"/>
      <c r="O307" s="114"/>
      <c r="P307" s="114"/>
      <c r="Q307" s="114"/>
      <c r="R307" s="114"/>
      <c r="S307" s="114"/>
      <c r="T307" s="115"/>
      <c r="AT307" s="112" t="s">
        <v>135</v>
      </c>
      <c r="AU307" s="112" t="s">
        <v>79</v>
      </c>
      <c r="AV307" s="13" t="s">
        <v>129</v>
      </c>
      <c r="AW307" s="13" t="s">
        <v>137</v>
      </c>
      <c r="AX307" s="13" t="s">
        <v>13</v>
      </c>
      <c r="AY307" s="112" t="s">
        <v>123</v>
      </c>
    </row>
    <row r="308" spans="1:65" s="1" customFormat="1" ht="24" customHeight="1">
      <c r="A308" s="134"/>
      <c r="B308" s="135"/>
      <c r="C308" s="195" t="s">
        <v>400</v>
      </c>
      <c r="D308" s="195" t="s">
        <v>126</v>
      </c>
      <c r="E308" s="196" t="s">
        <v>401</v>
      </c>
      <c r="F308" s="197" t="s">
        <v>402</v>
      </c>
      <c r="G308" s="198" t="s">
        <v>152</v>
      </c>
      <c r="H308" s="199">
        <v>6.139</v>
      </c>
      <c r="I308" s="98">
        <v>0</v>
      </c>
      <c r="J308" s="200">
        <f>ROUND(I308*H308,2)</f>
        <v>0</v>
      </c>
      <c r="K308" s="99"/>
      <c r="L308" s="27"/>
      <c r="M308" s="100" t="s">
        <v>1</v>
      </c>
      <c r="N308" s="101" t="s">
        <v>38</v>
      </c>
      <c r="O308" s="102">
        <v>2.46</v>
      </c>
      <c r="P308" s="102">
        <f>O308*H308</f>
        <v>15.10194</v>
      </c>
      <c r="Q308" s="102">
        <v>0</v>
      </c>
      <c r="R308" s="102">
        <f>Q308*H308</f>
        <v>0</v>
      </c>
      <c r="S308" s="102">
        <v>0</v>
      </c>
      <c r="T308" s="103">
        <f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04" t="s">
        <v>209</v>
      </c>
      <c r="AT308" s="104" t="s">
        <v>126</v>
      </c>
      <c r="AU308" s="104" t="s">
        <v>79</v>
      </c>
      <c r="AY308" s="15" t="s">
        <v>123</v>
      </c>
      <c r="BE308" s="105">
        <f>IF(N308="základní",J308,0)</f>
        <v>0</v>
      </c>
      <c r="BF308" s="105">
        <f>IF(N308="snížená",J308,0)</f>
        <v>0</v>
      </c>
      <c r="BG308" s="105">
        <f>IF(N308="zákl. přenesená",J308,0)</f>
        <v>0</v>
      </c>
      <c r="BH308" s="105">
        <f>IF(N308="sníž. přenesená",J308,0)</f>
        <v>0</v>
      </c>
      <c r="BI308" s="105">
        <f>IF(N308="nulová",J308,0)</f>
        <v>0</v>
      </c>
      <c r="BJ308" s="15" t="s">
        <v>13</v>
      </c>
      <c r="BK308" s="105">
        <f>ROUND(I308*H308,2)</f>
        <v>0</v>
      </c>
      <c r="BL308" s="15" t="s">
        <v>209</v>
      </c>
      <c r="BM308" s="104" t="s">
        <v>403</v>
      </c>
    </row>
    <row r="309" spans="1:63" s="11" customFormat="1" ht="22.5" customHeight="1">
      <c r="A309" s="188"/>
      <c r="B309" s="189"/>
      <c r="C309" s="188"/>
      <c r="D309" s="190" t="s">
        <v>72</v>
      </c>
      <c r="E309" s="193" t="s">
        <v>404</v>
      </c>
      <c r="F309" s="193" t="s">
        <v>405</v>
      </c>
      <c r="G309" s="188"/>
      <c r="H309" s="188"/>
      <c r="I309" s="127"/>
      <c r="J309" s="194">
        <f>BK309</f>
        <v>0</v>
      </c>
      <c r="K309" s="127"/>
      <c r="L309" s="90"/>
      <c r="M309" s="92"/>
      <c r="N309" s="93"/>
      <c r="O309" s="93"/>
      <c r="P309" s="94">
        <f>SUM(P310:P337)</f>
        <v>623.802324</v>
      </c>
      <c r="Q309" s="93"/>
      <c r="R309" s="94">
        <f>SUM(R310:R337)</f>
        <v>4.082138400000001</v>
      </c>
      <c r="S309" s="93"/>
      <c r="T309" s="95">
        <f>SUM(T310:T337)</f>
        <v>4.8928309599999995</v>
      </c>
      <c r="AR309" s="91" t="s">
        <v>79</v>
      </c>
      <c r="AT309" s="96" t="s">
        <v>72</v>
      </c>
      <c r="AU309" s="96" t="s">
        <v>13</v>
      </c>
      <c r="AY309" s="91" t="s">
        <v>123</v>
      </c>
      <c r="BK309" s="97">
        <f>SUM(BK310:BK337)</f>
        <v>0</v>
      </c>
    </row>
    <row r="310" spans="1:65" s="1" customFormat="1" ht="16.5" customHeight="1">
      <c r="A310" s="134"/>
      <c r="B310" s="135"/>
      <c r="C310" s="195" t="s">
        <v>406</v>
      </c>
      <c r="D310" s="195" t="s">
        <v>126</v>
      </c>
      <c r="E310" s="196" t="s">
        <v>407</v>
      </c>
      <c r="F310" s="197" t="s">
        <v>408</v>
      </c>
      <c r="G310" s="198" t="s">
        <v>133</v>
      </c>
      <c r="H310" s="199">
        <v>730.304</v>
      </c>
      <c r="I310" s="98">
        <v>0</v>
      </c>
      <c r="J310" s="200">
        <f>ROUND(I310*H310,2)</f>
        <v>0</v>
      </c>
      <c r="K310" s="99"/>
      <c r="L310" s="27"/>
      <c r="M310" s="100" t="s">
        <v>1</v>
      </c>
      <c r="N310" s="101" t="s">
        <v>38</v>
      </c>
      <c r="O310" s="102">
        <v>0.36</v>
      </c>
      <c r="P310" s="102">
        <f>O310*H310</f>
        <v>262.90943999999996</v>
      </c>
      <c r="Q310" s="102">
        <v>0</v>
      </c>
      <c r="R310" s="102">
        <f>Q310*H310</f>
        <v>0</v>
      </c>
      <c r="S310" s="102">
        <v>0.00594</v>
      </c>
      <c r="T310" s="103">
        <f>S310*H310</f>
        <v>4.33800576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04" t="s">
        <v>209</v>
      </c>
      <c r="AT310" s="104" t="s">
        <v>126</v>
      </c>
      <c r="AU310" s="104" t="s">
        <v>79</v>
      </c>
      <c r="AY310" s="15" t="s">
        <v>123</v>
      </c>
      <c r="BE310" s="105">
        <f>IF(N310="základní",J310,0)</f>
        <v>0</v>
      </c>
      <c r="BF310" s="105">
        <f>IF(N310="snížená",J310,0)</f>
        <v>0</v>
      </c>
      <c r="BG310" s="105">
        <f>IF(N310="zákl. přenesená",J310,0)</f>
        <v>0</v>
      </c>
      <c r="BH310" s="105">
        <f>IF(N310="sníž. přenesená",J310,0)</f>
        <v>0</v>
      </c>
      <c r="BI310" s="105">
        <f>IF(N310="nulová",J310,0)</f>
        <v>0</v>
      </c>
      <c r="BJ310" s="15" t="s">
        <v>13</v>
      </c>
      <c r="BK310" s="105">
        <f>ROUND(I310*H310,2)</f>
        <v>0</v>
      </c>
      <c r="BL310" s="15" t="s">
        <v>209</v>
      </c>
      <c r="BM310" s="104" t="s">
        <v>409</v>
      </c>
    </row>
    <row r="311" spans="1:51" s="12" customFormat="1" ht="11.25">
      <c r="A311" s="201"/>
      <c r="B311" s="202"/>
      <c r="C311" s="201"/>
      <c r="D311" s="203" t="s">
        <v>135</v>
      </c>
      <c r="E311" s="204" t="s">
        <v>1</v>
      </c>
      <c r="F311" s="205" t="s">
        <v>331</v>
      </c>
      <c r="G311" s="201"/>
      <c r="H311" s="206">
        <v>730.3036906052685</v>
      </c>
      <c r="I311" s="128"/>
      <c r="J311" s="201"/>
      <c r="K311" s="128"/>
      <c r="L311" s="106"/>
      <c r="M311" s="108"/>
      <c r="N311" s="109"/>
      <c r="O311" s="109"/>
      <c r="P311" s="109"/>
      <c r="Q311" s="109"/>
      <c r="R311" s="109"/>
      <c r="S311" s="109"/>
      <c r="T311" s="110"/>
      <c r="AT311" s="107" t="s">
        <v>135</v>
      </c>
      <c r="AU311" s="107" t="s">
        <v>79</v>
      </c>
      <c r="AV311" s="12" t="s">
        <v>79</v>
      </c>
      <c r="AW311" s="12" t="s">
        <v>137</v>
      </c>
      <c r="AX311" s="12" t="s">
        <v>73</v>
      </c>
      <c r="AY311" s="107" t="s">
        <v>123</v>
      </c>
    </row>
    <row r="312" spans="1:51" s="13" customFormat="1" ht="11.25">
      <c r="A312" s="207"/>
      <c r="B312" s="208"/>
      <c r="C312" s="207"/>
      <c r="D312" s="203" t="s">
        <v>135</v>
      </c>
      <c r="E312" s="209" t="s">
        <v>1</v>
      </c>
      <c r="F312" s="210" t="s">
        <v>138</v>
      </c>
      <c r="G312" s="207"/>
      <c r="H312" s="211">
        <v>730.3036906052685</v>
      </c>
      <c r="I312" s="129"/>
      <c r="J312" s="207"/>
      <c r="K312" s="129"/>
      <c r="L312" s="111"/>
      <c r="M312" s="113"/>
      <c r="N312" s="114"/>
      <c r="O312" s="114"/>
      <c r="P312" s="114"/>
      <c r="Q312" s="114"/>
      <c r="R312" s="114"/>
      <c r="S312" s="114"/>
      <c r="T312" s="115"/>
      <c r="AT312" s="112" t="s">
        <v>135</v>
      </c>
      <c r="AU312" s="112" t="s">
        <v>79</v>
      </c>
      <c r="AV312" s="13" t="s">
        <v>129</v>
      </c>
      <c r="AW312" s="13" t="s">
        <v>137</v>
      </c>
      <c r="AX312" s="13" t="s">
        <v>13</v>
      </c>
      <c r="AY312" s="112" t="s">
        <v>123</v>
      </c>
    </row>
    <row r="313" spans="1:65" s="1" customFormat="1" ht="24" customHeight="1">
      <c r="A313" s="134"/>
      <c r="B313" s="135"/>
      <c r="C313" s="195" t="s">
        <v>410</v>
      </c>
      <c r="D313" s="195" t="s">
        <v>126</v>
      </c>
      <c r="E313" s="196" t="s">
        <v>411</v>
      </c>
      <c r="F313" s="197" t="s">
        <v>412</v>
      </c>
      <c r="G313" s="198" t="s">
        <v>233</v>
      </c>
      <c r="H313" s="199">
        <v>69.64</v>
      </c>
      <c r="I313" s="98">
        <v>0</v>
      </c>
      <c r="J313" s="200">
        <f>ROUND(I313*H313,2)</f>
        <v>0</v>
      </c>
      <c r="K313" s="99"/>
      <c r="L313" s="27"/>
      <c r="M313" s="100" t="s">
        <v>1</v>
      </c>
      <c r="N313" s="101" t="s">
        <v>38</v>
      </c>
      <c r="O313" s="102">
        <v>0.131</v>
      </c>
      <c r="P313" s="102">
        <f>O313*H313</f>
        <v>9.12284</v>
      </c>
      <c r="Q313" s="102">
        <v>0</v>
      </c>
      <c r="R313" s="102">
        <f>Q313*H313</f>
        <v>0</v>
      </c>
      <c r="S313" s="102">
        <v>0.00338</v>
      </c>
      <c r="T313" s="103">
        <f>S313*H313</f>
        <v>0.23538320000000001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04" t="s">
        <v>209</v>
      </c>
      <c r="AT313" s="104" t="s">
        <v>126</v>
      </c>
      <c r="AU313" s="104" t="s">
        <v>79</v>
      </c>
      <c r="AY313" s="15" t="s">
        <v>123</v>
      </c>
      <c r="BE313" s="105">
        <f>IF(N313="základní",J313,0)</f>
        <v>0</v>
      </c>
      <c r="BF313" s="105">
        <f>IF(N313="snížená",J313,0)</f>
        <v>0</v>
      </c>
      <c r="BG313" s="105">
        <f>IF(N313="zákl. přenesená",J313,0)</f>
        <v>0</v>
      </c>
      <c r="BH313" s="105">
        <f>IF(N313="sníž. přenesená",J313,0)</f>
        <v>0</v>
      </c>
      <c r="BI313" s="105">
        <f>IF(N313="nulová",J313,0)</f>
        <v>0</v>
      </c>
      <c r="BJ313" s="15" t="s">
        <v>13</v>
      </c>
      <c r="BK313" s="105">
        <f>ROUND(I313*H313,2)</f>
        <v>0</v>
      </c>
      <c r="BL313" s="15" t="s">
        <v>209</v>
      </c>
      <c r="BM313" s="104" t="s">
        <v>413</v>
      </c>
    </row>
    <row r="314" spans="1:51" s="12" customFormat="1" ht="11.25">
      <c r="A314" s="201"/>
      <c r="B314" s="202"/>
      <c r="C314" s="201"/>
      <c r="D314" s="203" t="s">
        <v>135</v>
      </c>
      <c r="E314" s="204" t="s">
        <v>1</v>
      </c>
      <c r="F314" s="205" t="s">
        <v>414</v>
      </c>
      <c r="G314" s="201"/>
      <c r="H314" s="206">
        <v>69.63999999999999</v>
      </c>
      <c r="I314" s="128"/>
      <c r="J314" s="201"/>
      <c r="K314" s="128"/>
      <c r="L314" s="106"/>
      <c r="M314" s="108"/>
      <c r="N314" s="109"/>
      <c r="O314" s="109"/>
      <c r="P314" s="109"/>
      <c r="Q314" s="109"/>
      <c r="R314" s="109"/>
      <c r="S314" s="109"/>
      <c r="T314" s="110"/>
      <c r="AT314" s="107" t="s">
        <v>135</v>
      </c>
      <c r="AU314" s="107" t="s">
        <v>79</v>
      </c>
      <c r="AV314" s="12" t="s">
        <v>79</v>
      </c>
      <c r="AW314" s="12" t="s">
        <v>137</v>
      </c>
      <c r="AX314" s="12" t="s">
        <v>73</v>
      </c>
      <c r="AY314" s="107" t="s">
        <v>123</v>
      </c>
    </row>
    <row r="315" spans="1:51" s="13" customFormat="1" ht="11.25">
      <c r="A315" s="207"/>
      <c r="B315" s="208"/>
      <c r="C315" s="207"/>
      <c r="D315" s="203" t="s">
        <v>135</v>
      </c>
      <c r="E315" s="209" t="s">
        <v>1</v>
      </c>
      <c r="F315" s="210" t="s">
        <v>138</v>
      </c>
      <c r="G315" s="207"/>
      <c r="H315" s="211">
        <v>69.63999999999999</v>
      </c>
      <c r="I315" s="129"/>
      <c r="J315" s="207"/>
      <c r="K315" s="129"/>
      <c r="L315" s="111"/>
      <c r="M315" s="113"/>
      <c r="N315" s="114"/>
      <c r="O315" s="114"/>
      <c r="P315" s="114"/>
      <c r="Q315" s="114"/>
      <c r="R315" s="114"/>
      <c r="S315" s="114"/>
      <c r="T315" s="115"/>
      <c r="AT315" s="112" t="s">
        <v>135</v>
      </c>
      <c r="AU315" s="112" t="s">
        <v>79</v>
      </c>
      <c r="AV315" s="13" t="s">
        <v>129</v>
      </c>
      <c r="AW315" s="13" t="s">
        <v>137</v>
      </c>
      <c r="AX315" s="13" t="s">
        <v>13</v>
      </c>
      <c r="AY315" s="112" t="s">
        <v>123</v>
      </c>
    </row>
    <row r="316" spans="1:65" s="1" customFormat="1" ht="16.5" customHeight="1">
      <c r="A316" s="134"/>
      <c r="B316" s="135"/>
      <c r="C316" s="195" t="s">
        <v>415</v>
      </c>
      <c r="D316" s="195" t="s">
        <v>126</v>
      </c>
      <c r="E316" s="196" t="s">
        <v>416</v>
      </c>
      <c r="F316" s="197" t="s">
        <v>417</v>
      </c>
      <c r="G316" s="198" t="s">
        <v>203</v>
      </c>
      <c r="H316" s="199">
        <v>7</v>
      </c>
      <c r="I316" s="98">
        <v>0</v>
      </c>
      <c r="J316" s="200">
        <f>ROUND(I316*H316,2)</f>
        <v>0</v>
      </c>
      <c r="K316" s="99"/>
      <c r="L316" s="27"/>
      <c r="M316" s="100" t="s">
        <v>1</v>
      </c>
      <c r="N316" s="101" t="s">
        <v>38</v>
      </c>
      <c r="O316" s="102">
        <v>0.207</v>
      </c>
      <c r="P316" s="102">
        <f>O316*H316</f>
        <v>1.4489999999999998</v>
      </c>
      <c r="Q316" s="102">
        <v>0</v>
      </c>
      <c r="R316" s="102">
        <f>Q316*H316</f>
        <v>0</v>
      </c>
      <c r="S316" s="102">
        <v>0.00906</v>
      </c>
      <c r="T316" s="103">
        <f>S316*H316</f>
        <v>0.06342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04" t="s">
        <v>209</v>
      </c>
      <c r="AT316" s="104" t="s">
        <v>126</v>
      </c>
      <c r="AU316" s="104" t="s">
        <v>79</v>
      </c>
      <c r="AY316" s="15" t="s">
        <v>123</v>
      </c>
      <c r="BE316" s="105">
        <f>IF(N316="základní",J316,0)</f>
        <v>0</v>
      </c>
      <c r="BF316" s="105">
        <f>IF(N316="snížená",J316,0)</f>
        <v>0</v>
      </c>
      <c r="BG316" s="105">
        <f>IF(N316="zákl. přenesená",J316,0)</f>
        <v>0</v>
      </c>
      <c r="BH316" s="105">
        <f>IF(N316="sníž. přenesená",J316,0)</f>
        <v>0</v>
      </c>
      <c r="BI316" s="105">
        <f>IF(N316="nulová",J316,0)</f>
        <v>0</v>
      </c>
      <c r="BJ316" s="15" t="s">
        <v>13</v>
      </c>
      <c r="BK316" s="105">
        <f>ROUND(I316*H316,2)</f>
        <v>0</v>
      </c>
      <c r="BL316" s="15" t="s">
        <v>209</v>
      </c>
      <c r="BM316" s="104" t="s">
        <v>418</v>
      </c>
    </row>
    <row r="317" spans="1:65" s="1" customFormat="1" ht="16.5" customHeight="1">
      <c r="A317" s="134"/>
      <c r="B317" s="135"/>
      <c r="C317" s="195" t="s">
        <v>419</v>
      </c>
      <c r="D317" s="195" t="s">
        <v>126</v>
      </c>
      <c r="E317" s="196" t="s">
        <v>420</v>
      </c>
      <c r="F317" s="197" t="s">
        <v>421</v>
      </c>
      <c r="G317" s="198" t="s">
        <v>233</v>
      </c>
      <c r="H317" s="199">
        <v>98.47</v>
      </c>
      <c r="I317" s="98">
        <v>0</v>
      </c>
      <c r="J317" s="200">
        <f>ROUND(I317*H317,2)</f>
        <v>0</v>
      </c>
      <c r="K317" s="99"/>
      <c r="L317" s="27"/>
      <c r="M317" s="100" t="s">
        <v>1</v>
      </c>
      <c r="N317" s="101" t="s">
        <v>38</v>
      </c>
      <c r="O317" s="102">
        <v>0.189</v>
      </c>
      <c r="P317" s="102">
        <f>O317*H317</f>
        <v>18.61083</v>
      </c>
      <c r="Q317" s="102">
        <v>0</v>
      </c>
      <c r="R317" s="102">
        <f>Q317*H317</f>
        <v>0</v>
      </c>
      <c r="S317" s="102">
        <v>0.0026</v>
      </c>
      <c r="T317" s="103">
        <f>S317*H317</f>
        <v>0.25602199999999997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04" t="s">
        <v>209</v>
      </c>
      <c r="AT317" s="104" t="s">
        <v>126</v>
      </c>
      <c r="AU317" s="104" t="s">
        <v>79</v>
      </c>
      <c r="AY317" s="15" t="s">
        <v>123</v>
      </c>
      <c r="BE317" s="105">
        <f>IF(N317="základní",J317,0)</f>
        <v>0</v>
      </c>
      <c r="BF317" s="105">
        <f>IF(N317="snížená",J317,0)</f>
        <v>0</v>
      </c>
      <c r="BG317" s="105">
        <f>IF(N317="zákl. přenesená",J317,0)</f>
        <v>0</v>
      </c>
      <c r="BH317" s="105">
        <f>IF(N317="sníž. přenesená",J317,0)</f>
        <v>0</v>
      </c>
      <c r="BI317" s="105">
        <f>IF(N317="nulová",J317,0)</f>
        <v>0</v>
      </c>
      <c r="BJ317" s="15" t="s">
        <v>13</v>
      </c>
      <c r="BK317" s="105">
        <f>ROUND(I317*H317,2)</f>
        <v>0</v>
      </c>
      <c r="BL317" s="15" t="s">
        <v>209</v>
      </c>
      <c r="BM317" s="104" t="s">
        <v>422</v>
      </c>
    </row>
    <row r="318" spans="1:51" s="12" customFormat="1" ht="11.25">
      <c r="A318" s="201"/>
      <c r="B318" s="202"/>
      <c r="C318" s="201"/>
      <c r="D318" s="203" t="s">
        <v>135</v>
      </c>
      <c r="E318" s="204" t="s">
        <v>1</v>
      </c>
      <c r="F318" s="205" t="s">
        <v>423</v>
      </c>
      <c r="G318" s="201"/>
      <c r="H318" s="206">
        <v>98.47</v>
      </c>
      <c r="I318" s="128"/>
      <c r="J318" s="201"/>
      <c r="K318" s="128"/>
      <c r="L318" s="106"/>
      <c r="M318" s="108"/>
      <c r="N318" s="109"/>
      <c r="O318" s="109"/>
      <c r="P318" s="109"/>
      <c r="Q318" s="109"/>
      <c r="R318" s="109"/>
      <c r="S318" s="109"/>
      <c r="T318" s="110"/>
      <c r="AT318" s="107" t="s">
        <v>135</v>
      </c>
      <c r="AU318" s="107" t="s">
        <v>79</v>
      </c>
      <c r="AV318" s="12" t="s">
        <v>79</v>
      </c>
      <c r="AW318" s="12" t="s">
        <v>137</v>
      </c>
      <c r="AX318" s="12" t="s">
        <v>73</v>
      </c>
      <c r="AY318" s="107" t="s">
        <v>123</v>
      </c>
    </row>
    <row r="319" spans="1:51" s="13" customFormat="1" ht="11.25">
      <c r="A319" s="207"/>
      <c r="B319" s="208"/>
      <c r="C319" s="207"/>
      <c r="D319" s="203" t="s">
        <v>135</v>
      </c>
      <c r="E319" s="209" t="s">
        <v>1</v>
      </c>
      <c r="F319" s="210" t="s">
        <v>138</v>
      </c>
      <c r="G319" s="207"/>
      <c r="H319" s="211">
        <v>98.47</v>
      </c>
      <c r="I319" s="129"/>
      <c r="J319" s="207"/>
      <c r="K319" s="129"/>
      <c r="L319" s="111"/>
      <c r="M319" s="113"/>
      <c r="N319" s="114"/>
      <c r="O319" s="114"/>
      <c r="P319" s="114"/>
      <c r="Q319" s="114"/>
      <c r="R319" s="114"/>
      <c r="S319" s="114"/>
      <c r="T319" s="115"/>
      <c r="AT319" s="112" t="s">
        <v>135</v>
      </c>
      <c r="AU319" s="112" t="s">
        <v>79</v>
      </c>
      <c r="AV319" s="13" t="s">
        <v>129</v>
      </c>
      <c r="AW319" s="13" t="s">
        <v>137</v>
      </c>
      <c r="AX319" s="13" t="s">
        <v>13</v>
      </c>
      <c r="AY319" s="112" t="s">
        <v>123</v>
      </c>
    </row>
    <row r="320" spans="1:65" s="1" customFormat="1" ht="24" customHeight="1">
      <c r="A320" s="134"/>
      <c r="B320" s="135"/>
      <c r="C320" s="195" t="s">
        <v>424</v>
      </c>
      <c r="D320" s="195" t="s">
        <v>126</v>
      </c>
      <c r="E320" s="196" t="s">
        <v>425</v>
      </c>
      <c r="F320" s="197" t="s">
        <v>426</v>
      </c>
      <c r="G320" s="198" t="s">
        <v>133</v>
      </c>
      <c r="H320" s="199">
        <v>730.304</v>
      </c>
      <c r="I320" s="98">
        <v>0</v>
      </c>
      <c r="J320" s="200">
        <f>ROUND(I320*H320,2)</f>
        <v>0</v>
      </c>
      <c r="K320" s="99"/>
      <c r="L320" s="27"/>
      <c r="M320" s="100" t="s">
        <v>1</v>
      </c>
      <c r="N320" s="101" t="s">
        <v>38</v>
      </c>
      <c r="O320" s="102">
        <v>0.22</v>
      </c>
      <c r="P320" s="102">
        <f>O320*H320</f>
        <v>160.66688</v>
      </c>
      <c r="Q320" s="102">
        <v>0</v>
      </c>
      <c r="R320" s="102">
        <f>Q320*H320</f>
        <v>0</v>
      </c>
      <c r="S320" s="102">
        <v>0</v>
      </c>
      <c r="T320" s="103">
        <f>S320*H320</f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04" t="s">
        <v>209</v>
      </c>
      <c r="AT320" s="104" t="s">
        <v>126</v>
      </c>
      <c r="AU320" s="104" t="s">
        <v>79</v>
      </c>
      <c r="AY320" s="15" t="s">
        <v>123</v>
      </c>
      <c r="BE320" s="105">
        <f>IF(N320="základní",J320,0)</f>
        <v>0</v>
      </c>
      <c r="BF320" s="105">
        <f>IF(N320="snížená",J320,0)</f>
        <v>0</v>
      </c>
      <c r="BG320" s="105">
        <f>IF(N320="zákl. přenesená",J320,0)</f>
        <v>0</v>
      </c>
      <c r="BH320" s="105">
        <f>IF(N320="sníž. přenesená",J320,0)</f>
        <v>0</v>
      </c>
      <c r="BI320" s="105">
        <f>IF(N320="nulová",J320,0)</f>
        <v>0</v>
      </c>
      <c r="BJ320" s="15" t="s">
        <v>13</v>
      </c>
      <c r="BK320" s="105">
        <f>ROUND(I320*H320,2)</f>
        <v>0</v>
      </c>
      <c r="BL320" s="15" t="s">
        <v>209</v>
      </c>
      <c r="BM320" s="104" t="s">
        <v>427</v>
      </c>
    </row>
    <row r="321" spans="1:65" s="1" customFormat="1" ht="16.5" customHeight="1">
      <c r="A321" s="134"/>
      <c r="B321" s="135"/>
      <c r="C321" s="212" t="s">
        <v>428</v>
      </c>
      <c r="D321" s="212" t="s">
        <v>165</v>
      </c>
      <c r="E321" s="213" t="s">
        <v>429</v>
      </c>
      <c r="F321" s="214" t="s">
        <v>586</v>
      </c>
      <c r="G321" s="215" t="s">
        <v>133</v>
      </c>
      <c r="H321" s="216">
        <v>730.304</v>
      </c>
      <c r="I321" s="116">
        <v>0</v>
      </c>
      <c r="J321" s="217">
        <f>ROUND(I321*H321,2)</f>
        <v>0</v>
      </c>
      <c r="K321" s="117"/>
      <c r="L321" s="118"/>
      <c r="M321" s="119" t="s">
        <v>1</v>
      </c>
      <c r="N321" s="120" t="s">
        <v>38</v>
      </c>
      <c r="O321" s="102">
        <v>0</v>
      </c>
      <c r="P321" s="102">
        <f>O321*H321</f>
        <v>0</v>
      </c>
      <c r="Q321" s="102">
        <v>0.005</v>
      </c>
      <c r="R321" s="102">
        <f>Q321*H321</f>
        <v>3.65152</v>
      </c>
      <c r="S321" s="102">
        <v>0</v>
      </c>
      <c r="T321" s="103">
        <f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04" t="s">
        <v>242</v>
      </c>
      <c r="AT321" s="104" t="s">
        <v>165</v>
      </c>
      <c r="AU321" s="104" t="s">
        <v>79</v>
      </c>
      <c r="AY321" s="15" t="s">
        <v>123</v>
      </c>
      <c r="BE321" s="105">
        <f>IF(N321="základní",J321,0)</f>
        <v>0</v>
      </c>
      <c r="BF321" s="105">
        <f>IF(N321="snížená",J321,0)</f>
        <v>0</v>
      </c>
      <c r="BG321" s="105">
        <f>IF(N321="zákl. přenesená",J321,0)</f>
        <v>0</v>
      </c>
      <c r="BH321" s="105">
        <f>IF(N321="sníž. přenesená",J321,0)</f>
        <v>0</v>
      </c>
      <c r="BI321" s="105">
        <f>IF(N321="nulová",J321,0)</f>
        <v>0</v>
      </c>
      <c r="BJ321" s="15" t="s">
        <v>13</v>
      </c>
      <c r="BK321" s="105">
        <f>ROUND(I321*H321,2)</f>
        <v>0</v>
      </c>
      <c r="BL321" s="15" t="s">
        <v>209</v>
      </c>
      <c r="BM321" s="104" t="s">
        <v>430</v>
      </c>
    </row>
    <row r="322" spans="1:65" s="1" customFormat="1" ht="29.25" customHeight="1">
      <c r="A322" s="134"/>
      <c r="B322" s="135"/>
      <c r="C322" s="195" t="s">
        <v>431</v>
      </c>
      <c r="D322" s="195" t="s">
        <v>126</v>
      </c>
      <c r="E322" s="196" t="s">
        <v>432</v>
      </c>
      <c r="F322" s="197" t="s">
        <v>578</v>
      </c>
      <c r="G322" s="198" t="s">
        <v>233</v>
      </c>
      <c r="H322" s="199">
        <v>180.55</v>
      </c>
      <c r="I322" s="98">
        <v>0</v>
      </c>
      <c r="J322" s="200">
        <f>ROUND(I322*H322,2)</f>
        <v>0</v>
      </c>
      <c r="K322" s="99"/>
      <c r="L322" s="27"/>
      <c r="M322" s="100" t="s">
        <v>1</v>
      </c>
      <c r="N322" s="101" t="s">
        <v>38</v>
      </c>
      <c r="O322" s="102">
        <v>0.626</v>
      </c>
      <c r="P322" s="102">
        <f>O322*H322</f>
        <v>113.02430000000001</v>
      </c>
      <c r="Q322" s="102">
        <v>0</v>
      </c>
      <c r="R322" s="102">
        <f>Q322*H322</f>
        <v>0</v>
      </c>
      <c r="S322" s="102">
        <v>0</v>
      </c>
      <c r="T322" s="103">
        <f>S322*H322</f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04" t="s">
        <v>209</v>
      </c>
      <c r="AT322" s="104" t="s">
        <v>126</v>
      </c>
      <c r="AU322" s="104" t="s">
        <v>79</v>
      </c>
      <c r="AY322" s="15" t="s">
        <v>123</v>
      </c>
      <c r="BE322" s="105">
        <f>IF(N322="základní",J322,0)</f>
        <v>0</v>
      </c>
      <c r="BF322" s="105">
        <f>IF(N322="snížená",J322,0)</f>
        <v>0</v>
      </c>
      <c r="BG322" s="105">
        <f>IF(N322="zákl. přenesená",J322,0)</f>
        <v>0</v>
      </c>
      <c r="BH322" s="105">
        <f>IF(N322="sníž. přenesená",J322,0)</f>
        <v>0</v>
      </c>
      <c r="BI322" s="105">
        <f>IF(N322="nulová",J322,0)</f>
        <v>0</v>
      </c>
      <c r="BJ322" s="15" t="s">
        <v>13</v>
      </c>
      <c r="BK322" s="105">
        <f>ROUND(I322*H322,2)</f>
        <v>0</v>
      </c>
      <c r="BL322" s="15" t="s">
        <v>209</v>
      </c>
      <c r="BM322" s="104" t="s">
        <v>433</v>
      </c>
    </row>
    <row r="323" spans="1:51" s="12" customFormat="1" ht="11.25">
      <c r="A323" s="201"/>
      <c r="B323" s="202"/>
      <c r="C323" s="201"/>
      <c r="D323" s="203" t="s">
        <v>135</v>
      </c>
      <c r="E323" s="204" t="s">
        <v>1</v>
      </c>
      <c r="F323" s="205" t="s">
        <v>434</v>
      </c>
      <c r="G323" s="201"/>
      <c r="H323" s="206">
        <v>49.6</v>
      </c>
      <c r="I323" s="128"/>
      <c r="J323" s="201"/>
      <c r="K323" s="128"/>
      <c r="L323" s="106"/>
      <c r="M323" s="108"/>
      <c r="N323" s="109"/>
      <c r="O323" s="109"/>
      <c r="P323" s="109"/>
      <c r="Q323" s="109"/>
      <c r="R323" s="109"/>
      <c r="S323" s="109"/>
      <c r="T323" s="110"/>
      <c r="AT323" s="107" t="s">
        <v>135</v>
      </c>
      <c r="AU323" s="107" t="s">
        <v>79</v>
      </c>
      <c r="AV323" s="12" t="s">
        <v>79</v>
      </c>
      <c r="AW323" s="12" t="s">
        <v>137</v>
      </c>
      <c r="AX323" s="12" t="s">
        <v>73</v>
      </c>
      <c r="AY323" s="107" t="s">
        <v>123</v>
      </c>
    </row>
    <row r="324" spans="1:51" s="12" customFormat="1" ht="11.25">
      <c r="A324" s="201"/>
      <c r="B324" s="202"/>
      <c r="C324" s="201"/>
      <c r="D324" s="203" t="s">
        <v>135</v>
      </c>
      <c r="E324" s="204" t="s">
        <v>1</v>
      </c>
      <c r="F324" s="205" t="s">
        <v>435</v>
      </c>
      <c r="G324" s="201"/>
      <c r="H324" s="206">
        <v>4.25</v>
      </c>
      <c r="I324" s="128"/>
      <c r="J324" s="201"/>
      <c r="K324" s="128"/>
      <c r="L324" s="106"/>
      <c r="M324" s="108"/>
      <c r="N324" s="109"/>
      <c r="O324" s="109"/>
      <c r="P324" s="109"/>
      <c r="Q324" s="109"/>
      <c r="R324" s="109"/>
      <c r="S324" s="109"/>
      <c r="T324" s="110"/>
      <c r="AT324" s="107" t="s">
        <v>135</v>
      </c>
      <c r="AU324" s="107" t="s">
        <v>79</v>
      </c>
      <c r="AV324" s="12" t="s">
        <v>79</v>
      </c>
      <c r="AW324" s="12" t="s">
        <v>137</v>
      </c>
      <c r="AX324" s="12" t="s">
        <v>73</v>
      </c>
      <c r="AY324" s="107" t="s">
        <v>123</v>
      </c>
    </row>
    <row r="325" spans="1:51" s="12" customFormat="1" ht="11.25">
      <c r="A325" s="201"/>
      <c r="B325" s="202"/>
      <c r="C325" s="201"/>
      <c r="D325" s="203" t="s">
        <v>135</v>
      </c>
      <c r="E325" s="204" t="s">
        <v>1</v>
      </c>
      <c r="F325" s="205" t="s">
        <v>436</v>
      </c>
      <c r="G325" s="201"/>
      <c r="H325" s="206">
        <v>17.509999999999998</v>
      </c>
      <c r="I325" s="128"/>
      <c r="J325" s="201"/>
      <c r="K325" s="128"/>
      <c r="L325" s="106"/>
      <c r="M325" s="108"/>
      <c r="N325" s="109"/>
      <c r="O325" s="109"/>
      <c r="P325" s="109"/>
      <c r="Q325" s="109"/>
      <c r="R325" s="109"/>
      <c r="S325" s="109"/>
      <c r="T325" s="110"/>
      <c r="AT325" s="107" t="s">
        <v>135</v>
      </c>
      <c r="AU325" s="107" t="s">
        <v>79</v>
      </c>
      <c r="AV325" s="12" t="s">
        <v>79</v>
      </c>
      <c r="AW325" s="12" t="s">
        <v>137</v>
      </c>
      <c r="AX325" s="12" t="s">
        <v>73</v>
      </c>
      <c r="AY325" s="107" t="s">
        <v>123</v>
      </c>
    </row>
    <row r="326" spans="1:51" s="12" customFormat="1" ht="11.25">
      <c r="A326" s="201"/>
      <c r="B326" s="202"/>
      <c r="C326" s="201"/>
      <c r="D326" s="203" t="s">
        <v>135</v>
      </c>
      <c r="E326" s="204" t="s">
        <v>1</v>
      </c>
      <c r="F326" s="205" t="s">
        <v>437</v>
      </c>
      <c r="G326" s="201"/>
      <c r="H326" s="206">
        <v>8.65</v>
      </c>
      <c r="I326" s="128"/>
      <c r="J326" s="201"/>
      <c r="K326" s="128"/>
      <c r="L326" s="106"/>
      <c r="M326" s="108"/>
      <c r="N326" s="109"/>
      <c r="O326" s="109"/>
      <c r="P326" s="109"/>
      <c r="Q326" s="109"/>
      <c r="R326" s="109"/>
      <c r="S326" s="109"/>
      <c r="T326" s="110"/>
      <c r="AT326" s="107" t="s">
        <v>135</v>
      </c>
      <c r="AU326" s="107" t="s">
        <v>79</v>
      </c>
      <c r="AV326" s="12" t="s">
        <v>79</v>
      </c>
      <c r="AW326" s="12" t="s">
        <v>137</v>
      </c>
      <c r="AX326" s="12" t="s">
        <v>73</v>
      </c>
      <c r="AY326" s="107" t="s">
        <v>123</v>
      </c>
    </row>
    <row r="327" spans="1:51" s="12" customFormat="1" ht="11.25">
      <c r="A327" s="201"/>
      <c r="B327" s="202"/>
      <c r="C327" s="201"/>
      <c r="D327" s="203" t="s">
        <v>135</v>
      </c>
      <c r="E327" s="204" t="s">
        <v>1</v>
      </c>
      <c r="F327" s="205" t="s">
        <v>438</v>
      </c>
      <c r="G327" s="201"/>
      <c r="H327" s="206">
        <v>100.54000000000002</v>
      </c>
      <c r="I327" s="128"/>
      <c r="J327" s="201"/>
      <c r="K327" s="128"/>
      <c r="L327" s="106"/>
      <c r="M327" s="108"/>
      <c r="N327" s="109"/>
      <c r="O327" s="109"/>
      <c r="P327" s="109"/>
      <c r="Q327" s="109"/>
      <c r="R327" s="109"/>
      <c r="S327" s="109"/>
      <c r="T327" s="110"/>
      <c r="AT327" s="107" t="s">
        <v>135</v>
      </c>
      <c r="AU327" s="107" t="s">
        <v>79</v>
      </c>
      <c r="AV327" s="12" t="s">
        <v>79</v>
      </c>
      <c r="AW327" s="12" t="s">
        <v>137</v>
      </c>
      <c r="AX327" s="12" t="s">
        <v>73</v>
      </c>
      <c r="AY327" s="107" t="s">
        <v>123</v>
      </c>
    </row>
    <row r="328" spans="1:51" s="13" customFormat="1" ht="11.25">
      <c r="A328" s="207"/>
      <c r="B328" s="208"/>
      <c r="C328" s="207"/>
      <c r="D328" s="203" t="s">
        <v>135</v>
      </c>
      <c r="E328" s="209" t="s">
        <v>1</v>
      </c>
      <c r="F328" s="210" t="s">
        <v>138</v>
      </c>
      <c r="G328" s="207"/>
      <c r="H328" s="211">
        <v>180.55</v>
      </c>
      <c r="I328" s="129"/>
      <c r="J328" s="207"/>
      <c r="K328" s="129"/>
      <c r="L328" s="111"/>
      <c r="M328" s="113"/>
      <c r="N328" s="114"/>
      <c r="O328" s="114"/>
      <c r="P328" s="114"/>
      <c r="Q328" s="114"/>
      <c r="R328" s="114"/>
      <c r="S328" s="114"/>
      <c r="T328" s="115"/>
      <c r="AT328" s="112" t="s">
        <v>135</v>
      </c>
      <c r="AU328" s="112" t="s">
        <v>79</v>
      </c>
      <c r="AV328" s="13" t="s">
        <v>129</v>
      </c>
      <c r="AW328" s="13" t="s">
        <v>137</v>
      </c>
      <c r="AX328" s="13" t="s">
        <v>13</v>
      </c>
      <c r="AY328" s="112" t="s">
        <v>123</v>
      </c>
    </row>
    <row r="329" spans="1:65" s="1" customFormat="1" ht="24" customHeight="1">
      <c r="A329" s="134"/>
      <c r="B329" s="135"/>
      <c r="C329" s="195" t="s">
        <v>439</v>
      </c>
      <c r="D329" s="195" t="s">
        <v>126</v>
      </c>
      <c r="E329" s="196" t="s">
        <v>440</v>
      </c>
      <c r="F329" s="197" t="s">
        <v>441</v>
      </c>
      <c r="G329" s="198" t="s">
        <v>233</v>
      </c>
      <c r="H329" s="199">
        <v>98.47</v>
      </c>
      <c r="I329" s="98">
        <v>0</v>
      </c>
      <c r="J329" s="200">
        <f>ROUND(I329*H329,2)</f>
        <v>0</v>
      </c>
      <c r="K329" s="99"/>
      <c r="L329" s="27"/>
      <c r="M329" s="100" t="s">
        <v>1</v>
      </c>
      <c r="N329" s="101" t="s">
        <v>38</v>
      </c>
      <c r="O329" s="102">
        <v>0.309</v>
      </c>
      <c r="P329" s="102">
        <f>O329*H329</f>
        <v>30.427229999999998</v>
      </c>
      <c r="Q329" s="102">
        <v>0</v>
      </c>
      <c r="R329" s="102">
        <f>Q329*H329</f>
        <v>0</v>
      </c>
      <c r="S329" s="102">
        <v>0</v>
      </c>
      <c r="T329" s="103">
        <f>S329*H329</f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04" t="s">
        <v>209</v>
      </c>
      <c r="AT329" s="104" t="s">
        <v>126</v>
      </c>
      <c r="AU329" s="104" t="s">
        <v>79</v>
      </c>
      <c r="AY329" s="15" t="s">
        <v>123</v>
      </c>
      <c r="BE329" s="105">
        <f>IF(N329="základní",J329,0)</f>
        <v>0</v>
      </c>
      <c r="BF329" s="105">
        <f>IF(N329="snížená",J329,0)</f>
        <v>0</v>
      </c>
      <c r="BG329" s="105">
        <f>IF(N329="zákl. přenesená",J329,0)</f>
        <v>0</v>
      </c>
      <c r="BH329" s="105">
        <f>IF(N329="sníž. přenesená",J329,0)</f>
        <v>0</v>
      </c>
      <c r="BI329" s="105">
        <f>IF(N329="nulová",J329,0)</f>
        <v>0</v>
      </c>
      <c r="BJ329" s="15" t="s">
        <v>13</v>
      </c>
      <c r="BK329" s="105">
        <f>ROUND(I329*H329,2)</f>
        <v>0</v>
      </c>
      <c r="BL329" s="15" t="s">
        <v>209</v>
      </c>
      <c r="BM329" s="104" t="s">
        <v>442</v>
      </c>
    </row>
    <row r="330" spans="1:51" s="12" customFormat="1" ht="11.25">
      <c r="A330" s="201"/>
      <c r="B330" s="202"/>
      <c r="C330" s="201"/>
      <c r="D330" s="203" t="s">
        <v>135</v>
      </c>
      <c r="E330" s="204" t="s">
        <v>1</v>
      </c>
      <c r="F330" s="205" t="s">
        <v>423</v>
      </c>
      <c r="G330" s="201"/>
      <c r="H330" s="206">
        <v>98.47</v>
      </c>
      <c r="I330" s="128"/>
      <c r="J330" s="201"/>
      <c r="K330" s="128"/>
      <c r="L330" s="106"/>
      <c r="M330" s="108"/>
      <c r="N330" s="109"/>
      <c r="O330" s="109"/>
      <c r="P330" s="109"/>
      <c r="Q330" s="109"/>
      <c r="R330" s="109"/>
      <c r="S330" s="109"/>
      <c r="T330" s="110"/>
      <c r="AT330" s="107" t="s">
        <v>135</v>
      </c>
      <c r="AU330" s="107" t="s">
        <v>79</v>
      </c>
      <c r="AV330" s="12" t="s">
        <v>79</v>
      </c>
      <c r="AW330" s="12" t="s">
        <v>137</v>
      </c>
      <c r="AX330" s="12" t="s">
        <v>73</v>
      </c>
      <c r="AY330" s="107" t="s">
        <v>123</v>
      </c>
    </row>
    <row r="331" spans="1:51" s="13" customFormat="1" ht="11.25">
      <c r="A331" s="207"/>
      <c r="B331" s="208"/>
      <c r="C331" s="207"/>
      <c r="D331" s="203" t="s">
        <v>135</v>
      </c>
      <c r="E331" s="209" t="s">
        <v>1</v>
      </c>
      <c r="F331" s="210" t="s">
        <v>138</v>
      </c>
      <c r="G331" s="207"/>
      <c r="H331" s="211">
        <v>98.47</v>
      </c>
      <c r="I331" s="129"/>
      <c r="J331" s="207"/>
      <c r="K331" s="129"/>
      <c r="L331" s="111"/>
      <c r="M331" s="113"/>
      <c r="N331" s="114"/>
      <c r="O331" s="114"/>
      <c r="P331" s="114"/>
      <c r="Q331" s="114"/>
      <c r="R331" s="114"/>
      <c r="S331" s="114"/>
      <c r="T331" s="115"/>
      <c r="AT331" s="112" t="s">
        <v>135</v>
      </c>
      <c r="AU331" s="112" t="s">
        <v>79</v>
      </c>
      <c r="AV331" s="13" t="s">
        <v>129</v>
      </c>
      <c r="AW331" s="13" t="s">
        <v>137</v>
      </c>
      <c r="AX331" s="13" t="s">
        <v>13</v>
      </c>
      <c r="AY331" s="112" t="s">
        <v>123</v>
      </c>
    </row>
    <row r="332" spans="1:65" s="1" customFormat="1" ht="24" customHeight="1">
      <c r="A332" s="134"/>
      <c r="B332" s="135"/>
      <c r="C332" s="212" t="s">
        <v>443</v>
      </c>
      <c r="D332" s="212" t="s">
        <v>165</v>
      </c>
      <c r="E332" s="213" t="s">
        <v>444</v>
      </c>
      <c r="F332" s="214" t="s">
        <v>445</v>
      </c>
      <c r="G332" s="215" t="s">
        <v>233</v>
      </c>
      <c r="H332" s="216">
        <v>98.47</v>
      </c>
      <c r="I332" s="116">
        <v>0</v>
      </c>
      <c r="J332" s="217">
        <f>ROUND(I332*H332,2)</f>
        <v>0</v>
      </c>
      <c r="K332" s="117"/>
      <c r="L332" s="118"/>
      <c r="M332" s="119" t="s">
        <v>1</v>
      </c>
      <c r="N332" s="120" t="s">
        <v>38</v>
      </c>
      <c r="O332" s="102">
        <v>0</v>
      </c>
      <c r="P332" s="102">
        <f>O332*H332</f>
        <v>0</v>
      </c>
      <c r="Q332" s="102">
        <v>0.0038</v>
      </c>
      <c r="R332" s="102">
        <f>Q332*H332</f>
        <v>0.374186</v>
      </c>
      <c r="S332" s="102">
        <v>0</v>
      </c>
      <c r="T332" s="103">
        <f>S332*H332</f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04" t="s">
        <v>242</v>
      </c>
      <c r="AT332" s="104" t="s">
        <v>165</v>
      </c>
      <c r="AU332" s="104" t="s">
        <v>79</v>
      </c>
      <c r="AY332" s="15" t="s">
        <v>123</v>
      </c>
      <c r="BE332" s="105">
        <f>IF(N332="základní",J332,0)</f>
        <v>0</v>
      </c>
      <c r="BF332" s="105">
        <f>IF(N332="snížená",J332,0)</f>
        <v>0</v>
      </c>
      <c r="BG332" s="105">
        <f>IF(N332="zákl. přenesená",J332,0)</f>
        <v>0</v>
      </c>
      <c r="BH332" s="105">
        <f>IF(N332="sníž. přenesená",J332,0)</f>
        <v>0</v>
      </c>
      <c r="BI332" s="105">
        <f>IF(N332="nulová",J332,0)</f>
        <v>0</v>
      </c>
      <c r="BJ332" s="15" t="s">
        <v>13</v>
      </c>
      <c r="BK332" s="105">
        <f>ROUND(I332*H332,2)</f>
        <v>0</v>
      </c>
      <c r="BL332" s="15" t="s">
        <v>209</v>
      </c>
      <c r="BM332" s="104" t="s">
        <v>446</v>
      </c>
    </row>
    <row r="333" spans="1:65" s="1" customFormat="1" ht="16.5" customHeight="1">
      <c r="A333" s="134"/>
      <c r="B333" s="135"/>
      <c r="C333" s="195" t="s">
        <v>447</v>
      </c>
      <c r="D333" s="195" t="s">
        <v>126</v>
      </c>
      <c r="E333" s="196" t="s">
        <v>448</v>
      </c>
      <c r="F333" s="197" t="s">
        <v>449</v>
      </c>
      <c r="G333" s="198" t="s">
        <v>233</v>
      </c>
      <c r="H333" s="199">
        <v>34.41</v>
      </c>
      <c r="I333" s="98">
        <v>0</v>
      </c>
      <c r="J333" s="200">
        <f>ROUND(I333*H333,2)</f>
        <v>0</v>
      </c>
      <c r="K333" s="99"/>
      <c r="L333" s="27"/>
      <c r="M333" s="100" t="s">
        <v>1</v>
      </c>
      <c r="N333" s="101" t="s">
        <v>38</v>
      </c>
      <c r="O333" s="102">
        <v>0.215</v>
      </c>
      <c r="P333" s="102">
        <f>O333*H333</f>
        <v>7.398149999999999</v>
      </c>
      <c r="Q333" s="102">
        <v>0</v>
      </c>
      <c r="R333" s="102">
        <f>Q333*H333</f>
        <v>0</v>
      </c>
      <c r="S333" s="102">
        <v>0</v>
      </c>
      <c r="T333" s="103">
        <f>S333*H333</f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04" t="s">
        <v>209</v>
      </c>
      <c r="AT333" s="104" t="s">
        <v>126</v>
      </c>
      <c r="AU333" s="104" t="s">
        <v>79</v>
      </c>
      <c r="AY333" s="15" t="s">
        <v>123</v>
      </c>
      <c r="BE333" s="105">
        <f>IF(N333="základní",J333,0)</f>
        <v>0</v>
      </c>
      <c r="BF333" s="105">
        <f>IF(N333="snížená",J333,0)</f>
        <v>0</v>
      </c>
      <c r="BG333" s="105">
        <f>IF(N333="zákl. přenesená",J333,0)</f>
        <v>0</v>
      </c>
      <c r="BH333" s="105">
        <f>IF(N333="sníž. přenesená",J333,0)</f>
        <v>0</v>
      </c>
      <c r="BI333" s="105">
        <f>IF(N333="nulová",J333,0)</f>
        <v>0</v>
      </c>
      <c r="BJ333" s="15" t="s">
        <v>13</v>
      </c>
      <c r="BK333" s="105">
        <f>ROUND(I333*H333,2)</f>
        <v>0</v>
      </c>
      <c r="BL333" s="15" t="s">
        <v>209</v>
      </c>
      <c r="BM333" s="104" t="s">
        <v>450</v>
      </c>
    </row>
    <row r="334" spans="1:51" s="12" customFormat="1" ht="11.25">
      <c r="A334" s="201"/>
      <c r="B334" s="202"/>
      <c r="C334" s="201"/>
      <c r="D334" s="203" t="s">
        <v>135</v>
      </c>
      <c r="E334" s="204" t="s">
        <v>1</v>
      </c>
      <c r="F334" s="205" t="s">
        <v>451</v>
      </c>
      <c r="G334" s="201"/>
      <c r="H334" s="206">
        <v>34.410000000000004</v>
      </c>
      <c r="I334" s="128"/>
      <c r="J334" s="201"/>
      <c r="K334" s="128"/>
      <c r="L334" s="106"/>
      <c r="M334" s="108"/>
      <c r="N334" s="109"/>
      <c r="O334" s="109"/>
      <c r="P334" s="109"/>
      <c r="Q334" s="109"/>
      <c r="R334" s="109"/>
      <c r="S334" s="109"/>
      <c r="T334" s="110"/>
      <c r="AT334" s="107" t="s">
        <v>135</v>
      </c>
      <c r="AU334" s="107" t="s">
        <v>79</v>
      </c>
      <c r="AV334" s="12" t="s">
        <v>79</v>
      </c>
      <c r="AW334" s="12" t="s">
        <v>137</v>
      </c>
      <c r="AX334" s="12" t="s">
        <v>73</v>
      </c>
      <c r="AY334" s="107" t="s">
        <v>123</v>
      </c>
    </row>
    <row r="335" spans="1:51" s="13" customFormat="1" ht="11.25">
      <c r="A335" s="207"/>
      <c r="B335" s="208"/>
      <c r="C335" s="207"/>
      <c r="D335" s="203" t="s">
        <v>135</v>
      </c>
      <c r="E335" s="209" t="s">
        <v>1</v>
      </c>
      <c r="F335" s="210" t="s">
        <v>138</v>
      </c>
      <c r="G335" s="207"/>
      <c r="H335" s="211">
        <v>34.410000000000004</v>
      </c>
      <c r="I335" s="129"/>
      <c r="J335" s="207"/>
      <c r="K335" s="129"/>
      <c r="L335" s="111"/>
      <c r="M335" s="113"/>
      <c r="N335" s="114"/>
      <c r="O335" s="114"/>
      <c r="P335" s="114"/>
      <c r="Q335" s="114"/>
      <c r="R335" s="114"/>
      <c r="S335" s="114"/>
      <c r="T335" s="115"/>
      <c r="AT335" s="112" t="s">
        <v>135</v>
      </c>
      <c r="AU335" s="112" t="s">
        <v>79</v>
      </c>
      <c r="AV335" s="13" t="s">
        <v>129</v>
      </c>
      <c r="AW335" s="13" t="s">
        <v>137</v>
      </c>
      <c r="AX335" s="13" t="s">
        <v>13</v>
      </c>
      <c r="AY335" s="112" t="s">
        <v>123</v>
      </c>
    </row>
    <row r="336" spans="1:65" s="1" customFormat="1" ht="16.5" customHeight="1">
      <c r="A336" s="134"/>
      <c r="B336" s="135"/>
      <c r="C336" s="212" t="s">
        <v>452</v>
      </c>
      <c r="D336" s="212" t="s">
        <v>165</v>
      </c>
      <c r="E336" s="213" t="s">
        <v>453</v>
      </c>
      <c r="F336" s="214" t="s">
        <v>454</v>
      </c>
      <c r="G336" s="215" t="s">
        <v>233</v>
      </c>
      <c r="H336" s="216">
        <v>34.41</v>
      </c>
      <c r="I336" s="116">
        <v>0</v>
      </c>
      <c r="J336" s="217">
        <f>ROUND(I336*H336,2)</f>
        <v>0</v>
      </c>
      <c r="K336" s="117"/>
      <c r="L336" s="118"/>
      <c r="M336" s="119" t="s">
        <v>1</v>
      </c>
      <c r="N336" s="120" t="s">
        <v>38</v>
      </c>
      <c r="O336" s="102">
        <v>0</v>
      </c>
      <c r="P336" s="102">
        <f>O336*H336</f>
        <v>0</v>
      </c>
      <c r="Q336" s="102">
        <v>0.00164</v>
      </c>
      <c r="R336" s="102">
        <f>Q336*H336</f>
        <v>0.056432399999999994</v>
      </c>
      <c r="S336" s="102">
        <v>0</v>
      </c>
      <c r="T336" s="103">
        <f>S336*H336</f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04" t="s">
        <v>242</v>
      </c>
      <c r="AT336" s="104" t="s">
        <v>165</v>
      </c>
      <c r="AU336" s="104" t="s">
        <v>79</v>
      </c>
      <c r="AY336" s="15" t="s">
        <v>123</v>
      </c>
      <c r="BE336" s="105">
        <f>IF(N336="základní",J336,0)</f>
        <v>0</v>
      </c>
      <c r="BF336" s="105">
        <f>IF(N336="snížená",J336,0)</f>
        <v>0</v>
      </c>
      <c r="BG336" s="105">
        <f>IF(N336="zákl. přenesená",J336,0)</f>
        <v>0</v>
      </c>
      <c r="BH336" s="105">
        <f>IF(N336="sníž. přenesená",J336,0)</f>
        <v>0</v>
      </c>
      <c r="BI336" s="105">
        <f>IF(N336="nulová",J336,0)</f>
        <v>0</v>
      </c>
      <c r="BJ336" s="15" t="s">
        <v>13</v>
      </c>
      <c r="BK336" s="105">
        <f>ROUND(I336*H336,2)</f>
        <v>0</v>
      </c>
      <c r="BL336" s="15" t="s">
        <v>209</v>
      </c>
      <c r="BM336" s="104" t="s">
        <v>455</v>
      </c>
    </row>
    <row r="337" spans="1:65" s="1" customFormat="1" ht="24" customHeight="1">
      <c r="A337" s="134"/>
      <c r="B337" s="135"/>
      <c r="C337" s="195" t="s">
        <v>456</v>
      </c>
      <c r="D337" s="195" t="s">
        <v>126</v>
      </c>
      <c r="E337" s="196" t="s">
        <v>457</v>
      </c>
      <c r="F337" s="197" t="s">
        <v>458</v>
      </c>
      <c r="G337" s="198" t="s">
        <v>152</v>
      </c>
      <c r="H337" s="199">
        <v>4.082</v>
      </c>
      <c r="I337" s="98">
        <v>0</v>
      </c>
      <c r="J337" s="200">
        <f>ROUND(I337*H337,2)</f>
        <v>0</v>
      </c>
      <c r="K337" s="99"/>
      <c r="L337" s="27"/>
      <c r="M337" s="100" t="s">
        <v>1</v>
      </c>
      <c r="N337" s="101" t="s">
        <v>38</v>
      </c>
      <c r="O337" s="102">
        <v>4.947</v>
      </c>
      <c r="P337" s="102">
        <f>O337*H337</f>
        <v>20.193654</v>
      </c>
      <c r="Q337" s="102">
        <v>0</v>
      </c>
      <c r="R337" s="102">
        <f>Q337*H337</f>
        <v>0</v>
      </c>
      <c r="S337" s="102">
        <v>0</v>
      </c>
      <c r="T337" s="103">
        <f>S337*H337</f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04" t="s">
        <v>209</v>
      </c>
      <c r="AT337" s="104" t="s">
        <v>126</v>
      </c>
      <c r="AU337" s="104" t="s">
        <v>79</v>
      </c>
      <c r="AY337" s="15" t="s">
        <v>123</v>
      </c>
      <c r="BE337" s="105">
        <f>IF(N337="základní",J337,0)</f>
        <v>0</v>
      </c>
      <c r="BF337" s="105">
        <f>IF(N337="snížená",J337,0)</f>
        <v>0</v>
      </c>
      <c r="BG337" s="105">
        <f>IF(N337="zákl. přenesená",J337,0)</f>
        <v>0</v>
      </c>
      <c r="BH337" s="105">
        <f>IF(N337="sníž. přenesená",J337,0)</f>
        <v>0</v>
      </c>
      <c r="BI337" s="105">
        <f>IF(N337="nulová",J337,0)</f>
        <v>0</v>
      </c>
      <c r="BJ337" s="15" t="s">
        <v>13</v>
      </c>
      <c r="BK337" s="105">
        <f>ROUND(I337*H337,2)</f>
        <v>0</v>
      </c>
      <c r="BL337" s="15" t="s">
        <v>209</v>
      </c>
      <c r="BM337" s="104" t="s">
        <v>459</v>
      </c>
    </row>
    <row r="338" spans="1:63" s="11" customFormat="1" ht="22.5" customHeight="1">
      <c r="A338" s="188"/>
      <c r="B338" s="189"/>
      <c r="C338" s="188"/>
      <c r="D338" s="190" t="s">
        <v>72</v>
      </c>
      <c r="E338" s="193" t="s">
        <v>460</v>
      </c>
      <c r="F338" s="193" t="s">
        <v>461</v>
      </c>
      <c r="G338" s="188"/>
      <c r="H338" s="188"/>
      <c r="I338" s="127"/>
      <c r="J338" s="194">
        <f>BK338</f>
        <v>0</v>
      </c>
      <c r="K338" s="127"/>
      <c r="L338" s="90"/>
      <c r="M338" s="92"/>
      <c r="N338" s="93"/>
      <c r="O338" s="93"/>
      <c r="P338" s="94">
        <f>SUM(P339:P346)</f>
        <v>83.91893100000001</v>
      </c>
      <c r="Q338" s="93"/>
      <c r="R338" s="94">
        <f>SUM(R339:R346)</f>
        <v>0.1867334</v>
      </c>
      <c r="S338" s="93"/>
      <c r="T338" s="95">
        <f>SUM(T339:T346)</f>
        <v>0</v>
      </c>
      <c r="AR338" s="91" t="s">
        <v>79</v>
      </c>
      <c r="AT338" s="96" t="s">
        <v>72</v>
      </c>
      <c r="AU338" s="96" t="s">
        <v>13</v>
      </c>
      <c r="AY338" s="91" t="s">
        <v>123</v>
      </c>
      <c r="BK338" s="97">
        <f>SUM(BK339:BK346)</f>
        <v>0</v>
      </c>
    </row>
    <row r="339" spans="1:65" s="1" customFormat="1" ht="21.75" customHeight="1">
      <c r="A339" s="134"/>
      <c r="B339" s="135"/>
      <c r="C339" s="195" t="s">
        <v>462</v>
      </c>
      <c r="D339" s="195" t="s">
        <v>126</v>
      </c>
      <c r="E339" s="196" t="s">
        <v>463</v>
      </c>
      <c r="F339" s="197" t="s">
        <v>464</v>
      </c>
      <c r="G339" s="198" t="s">
        <v>203</v>
      </c>
      <c r="H339" s="199">
        <v>6</v>
      </c>
      <c r="I339" s="98">
        <v>0</v>
      </c>
      <c r="J339" s="200">
        <f aca="true" t="shared" si="0" ref="J339:J344">ROUND(I339*H339,2)</f>
        <v>0</v>
      </c>
      <c r="K339" s="99"/>
      <c r="L339" s="27"/>
      <c r="M339" s="100" t="s">
        <v>1</v>
      </c>
      <c r="N339" s="101" t="s">
        <v>38</v>
      </c>
      <c r="O339" s="102">
        <v>0.608</v>
      </c>
      <c r="P339" s="102">
        <f aca="true" t="shared" si="1" ref="P339:P344">O339*H339</f>
        <v>3.6479999999999997</v>
      </c>
      <c r="Q339" s="102">
        <v>0</v>
      </c>
      <c r="R339" s="102">
        <f aca="true" t="shared" si="2" ref="R339:R344">Q339*H339</f>
        <v>0</v>
      </c>
      <c r="S339" s="102">
        <v>0</v>
      </c>
      <c r="T339" s="103">
        <f aca="true" t="shared" si="3" ref="T339:T344">S339*H339</f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04" t="s">
        <v>209</v>
      </c>
      <c r="AT339" s="104" t="s">
        <v>126</v>
      </c>
      <c r="AU339" s="104" t="s">
        <v>79</v>
      </c>
      <c r="AY339" s="15" t="s">
        <v>123</v>
      </c>
      <c r="BE339" s="105">
        <f aca="true" t="shared" si="4" ref="BE339:BE344">IF(N339="základní",J339,0)</f>
        <v>0</v>
      </c>
      <c r="BF339" s="105">
        <f aca="true" t="shared" si="5" ref="BF339:BF344">IF(N339="snížená",J339,0)</f>
        <v>0</v>
      </c>
      <c r="BG339" s="105">
        <f aca="true" t="shared" si="6" ref="BG339:BG344">IF(N339="zákl. přenesená",J339,0)</f>
        <v>0</v>
      </c>
      <c r="BH339" s="105">
        <f aca="true" t="shared" si="7" ref="BH339:BH344">IF(N339="sníž. přenesená",J339,0)</f>
        <v>0</v>
      </c>
      <c r="BI339" s="105">
        <f aca="true" t="shared" si="8" ref="BI339:BI344">IF(N339="nulová",J339,0)</f>
        <v>0</v>
      </c>
      <c r="BJ339" s="15" t="s">
        <v>13</v>
      </c>
      <c r="BK339" s="105">
        <f aca="true" t="shared" si="9" ref="BK339:BK344">ROUND(I339*H339,2)</f>
        <v>0</v>
      </c>
      <c r="BL339" s="15" t="s">
        <v>209</v>
      </c>
      <c r="BM339" s="104" t="s">
        <v>465</v>
      </c>
    </row>
    <row r="340" spans="1:65" s="1" customFormat="1" ht="21.75" customHeight="1">
      <c r="A340" s="134"/>
      <c r="B340" s="135"/>
      <c r="C340" s="212" t="s">
        <v>466</v>
      </c>
      <c r="D340" s="212" t="s">
        <v>165</v>
      </c>
      <c r="E340" s="213" t="s">
        <v>467</v>
      </c>
      <c r="F340" s="214" t="s">
        <v>468</v>
      </c>
      <c r="G340" s="215" t="s">
        <v>203</v>
      </c>
      <c r="H340" s="216">
        <v>6</v>
      </c>
      <c r="I340" s="116">
        <v>0</v>
      </c>
      <c r="J340" s="217">
        <f t="shared" si="0"/>
        <v>0</v>
      </c>
      <c r="K340" s="117"/>
      <c r="L340" s="118"/>
      <c r="M340" s="119" t="s">
        <v>1</v>
      </c>
      <c r="N340" s="120" t="s">
        <v>38</v>
      </c>
      <c r="O340" s="102">
        <v>0</v>
      </c>
      <c r="P340" s="102">
        <f t="shared" si="1"/>
        <v>0</v>
      </c>
      <c r="Q340" s="102">
        <v>0.014</v>
      </c>
      <c r="R340" s="102">
        <f t="shared" si="2"/>
        <v>0.084</v>
      </c>
      <c r="S340" s="102">
        <v>0</v>
      </c>
      <c r="T340" s="103">
        <f t="shared" si="3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04" t="s">
        <v>242</v>
      </c>
      <c r="AT340" s="104" t="s">
        <v>165</v>
      </c>
      <c r="AU340" s="104" t="s">
        <v>79</v>
      </c>
      <c r="AY340" s="15" t="s">
        <v>123</v>
      </c>
      <c r="BE340" s="105">
        <f t="shared" si="4"/>
        <v>0</v>
      </c>
      <c r="BF340" s="105">
        <f t="shared" si="5"/>
        <v>0</v>
      </c>
      <c r="BG340" s="105">
        <f t="shared" si="6"/>
        <v>0</v>
      </c>
      <c r="BH340" s="105">
        <f t="shared" si="7"/>
        <v>0</v>
      </c>
      <c r="BI340" s="105">
        <f t="shared" si="8"/>
        <v>0</v>
      </c>
      <c r="BJ340" s="15" t="s">
        <v>13</v>
      </c>
      <c r="BK340" s="105">
        <f t="shared" si="9"/>
        <v>0</v>
      </c>
      <c r="BL340" s="15" t="s">
        <v>209</v>
      </c>
      <c r="BM340" s="104" t="s">
        <v>469</v>
      </c>
    </row>
    <row r="341" spans="1:65" s="1" customFormat="1" ht="16.5" customHeight="1">
      <c r="A341" s="134"/>
      <c r="B341" s="135"/>
      <c r="C341" s="195" t="s">
        <v>470</v>
      </c>
      <c r="D341" s="195" t="s">
        <v>126</v>
      </c>
      <c r="E341" s="196" t="s">
        <v>471</v>
      </c>
      <c r="F341" s="197" t="s">
        <v>472</v>
      </c>
      <c r="G341" s="198" t="s">
        <v>203</v>
      </c>
      <c r="H341" s="199">
        <v>4</v>
      </c>
      <c r="I341" s="98">
        <v>0</v>
      </c>
      <c r="J341" s="200">
        <f t="shared" si="0"/>
        <v>0</v>
      </c>
      <c r="K341" s="99"/>
      <c r="L341" s="27"/>
      <c r="M341" s="100" t="s">
        <v>1</v>
      </c>
      <c r="N341" s="101" t="s">
        <v>38</v>
      </c>
      <c r="O341" s="102">
        <v>0.092</v>
      </c>
      <c r="P341" s="102">
        <f t="shared" si="1"/>
        <v>0.368</v>
      </c>
      <c r="Q341" s="102">
        <v>0</v>
      </c>
      <c r="R341" s="102">
        <f t="shared" si="2"/>
        <v>0</v>
      </c>
      <c r="S341" s="102">
        <v>0</v>
      </c>
      <c r="T341" s="103">
        <f t="shared" si="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04" t="s">
        <v>209</v>
      </c>
      <c r="AT341" s="104" t="s">
        <v>126</v>
      </c>
      <c r="AU341" s="104" t="s">
        <v>79</v>
      </c>
      <c r="AY341" s="15" t="s">
        <v>123</v>
      </c>
      <c r="BE341" s="105">
        <f t="shared" si="4"/>
        <v>0</v>
      </c>
      <c r="BF341" s="105">
        <f t="shared" si="5"/>
        <v>0</v>
      </c>
      <c r="BG341" s="105">
        <f t="shared" si="6"/>
        <v>0</v>
      </c>
      <c r="BH341" s="105">
        <f t="shared" si="7"/>
        <v>0</v>
      </c>
      <c r="BI341" s="105">
        <f t="shared" si="8"/>
        <v>0</v>
      </c>
      <c r="BJ341" s="15" t="s">
        <v>13</v>
      </c>
      <c r="BK341" s="105">
        <f t="shared" si="9"/>
        <v>0</v>
      </c>
      <c r="BL341" s="15" t="s">
        <v>209</v>
      </c>
      <c r="BM341" s="104" t="s">
        <v>473</v>
      </c>
    </row>
    <row r="342" spans="1:65" s="1" customFormat="1" ht="24" customHeight="1">
      <c r="A342" s="134"/>
      <c r="B342" s="135"/>
      <c r="C342" s="212" t="s">
        <v>474</v>
      </c>
      <c r="D342" s="212" t="s">
        <v>165</v>
      </c>
      <c r="E342" s="213" t="s">
        <v>475</v>
      </c>
      <c r="F342" s="214" t="s">
        <v>476</v>
      </c>
      <c r="G342" s="215" t="s">
        <v>203</v>
      </c>
      <c r="H342" s="216">
        <v>4</v>
      </c>
      <c r="I342" s="116">
        <v>0</v>
      </c>
      <c r="J342" s="217">
        <f t="shared" si="0"/>
        <v>0</v>
      </c>
      <c r="K342" s="117"/>
      <c r="L342" s="118"/>
      <c r="M342" s="119" t="s">
        <v>1</v>
      </c>
      <c r="N342" s="120" t="s">
        <v>38</v>
      </c>
      <c r="O342" s="102">
        <v>0</v>
      </c>
      <c r="P342" s="102">
        <f t="shared" si="1"/>
        <v>0</v>
      </c>
      <c r="Q342" s="102">
        <v>0.0056</v>
      </c>
      <c r="R342" s="102">
        <f t="shared" si="2"/>
        <v>0.0224</v>
      </c>
      <c r="S342" s="102">
        <v>0</v>
      </c>
      <c r="T342" s="103">
        <f t="shared" si="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04" t="s">
        <v>242</v>
      </c>
      <c r="AT342" s="104" t="s">
        <v>165</v>
      </c>
      <c r="AU342" s="104" t="s">
        <v>79</v>
      </c>
      <c r="AY342" s="15" t="s">
        <v>123</v>
      </c>
      <c r="BE342" s="105">
        <f t="shared" si="4"/>
        <v>0</v>
      </c>
      <c r="BF342" s="105">
        <f t="shared" si="5"/>
        <v>0</v>
      </c>
      <c r="BG342" s="105">
        <f t="shared" si="6"/>
        <v>0</v>
      </c>
      <c r="BH342" s="105">
        <f t="shared" si="7"/>
        <v>0</v>
      </c>
      <c r="BI342" s="105">
        <f t="shared" si="8"/>
        <v>0</v>
      </c>
      <c r="BJ342" s="15" t="s">
        <v>13</v>
      </c>
      <c r="BK342" s="105">
        <f t="shared" si="9"/>
        <v>0</v>
      </c>
      <c r="BL342" s="15" t="s">
        <v>209</v>
      </c>
      <c r="BM342" s="104" t="s">
        <v>477</v>
      </c>
    </row>
    <row r="343" spans="1:65" s="1" customFormat="1" ht="33" customHeight="1">
      <c r="A343" s="134"/>
      <c r="B343" s="135"/>
      <c r="C343" s="195" t="s">
        <v>478</v>
      </c>
      <c r="D343" s="195" t="s">
        <v>126</v>
      </c>
      <c r="E343" s="196" t="s">
        <v>479</v>
      </c>
      <c r="F343" s="197" t="s">
        <v>480</v>
      </c>
      <c r="G343" s="198" t="s">
        <v>133</v>
      </c>
      <c r="H343" s="199">
        <v>730.304</v>
      </c>
      <c r="I343" s="98">
        <v>0</v>
      </c>
      <c r="J343" s="200">
        <f t="shared" si="0"/>
        <v>0</v>
      </c>
      <c r="K343" s="99"/>
      <c r="L343" s="27"/>
      <c r="M343" s="100" t="s">
        <v>1</v>
      </c>
      <c r="N343" s="101" t="s">
        <v>38</v>
      </c>
      <c r="O343" s="102">
        <v>0.093</v>
      </c>
      <c r="P343" s="102">
        <f t="shared" si="1"/>
        <v>67.918272</v>
      </c>
      <c r="Q343" s="102">
        <v>0</v>
      </c>
      <c r="R343" s="102">
        <f t="shared" si="2"/>
        <v>0</v>
      </c>
      <c r="S343" s="102">
        <v>0</v>
      </c>
      <c r="T343" s="103">
        <f t="shared" si="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04" t="s">
        <v>209</v>
      </c>
      <c r="AT343" s="104" t="s">
        <v>126</v>
      </c>
      <c r="AU343" s="104" t="s">
        <v>79</v>
      </c>
      <c r="AY343" s="15" t="s">
        <v>123</v>
      </c>
      <c r="BE343" s="105">
        <f t="shared" si="4"/>
        <v>0</v>
      </c>
      <c r="BF343" s="105">
        <f t="shared" si="5"/>
        <v>0</v>
      </c>
      <c r="BG343" s="105">
        <f t="shared" si="6"/>
        <v>0</v>
      </c>
      <c r="BH343" s="105">
        <f t="shared" si="7"/>
        <v>0</v>
      </c>
      <c r="BI343" s="105">
        <f t="shared" si="8"/>
        <v>0</v>
      </c>
      <c r="BJ343" s="15" t="s">
        <v>13</v>
      </c>
      <c r="BK343" s="105">
        <f t="shared" si="9"/>
        <v>0</v>
      </c>
      <c r="BL343" s="15" t="s">
        <v>209</v>
      </c>
      <c r="BM343" s="104" t="s">
        <v>481</v>
      </c>
    </row>
    <row r="344" spans="1:65" s="1" customFormat="1" ht="16.5" customHeight="1">
      <c r="A344" s="134"/>
      <c r="B344" s="135"/>
      <c r="C344" s="212" t="s">
        <v>482</v>
      </c>
      <c r="D344" s="212" t="s">
        <v>165</v>
      </c>
      <c r="E344" s="213" t="s">
        <v>483</v>
      </c>
      <c r="F344" s="214" t="s">
        <v>588</v>
      </c>
      <c r="G344" s="215" t="s">
        <v>133</v>
      </c>
      <c r="H344" s="216">
        <v>803.334</v>
      </c>
      <c r="I344" s="116">
        <v>0</v>
      </c>
      <c r="J344" s="217">
        <f t="shared" si="0"/>
        <v>0</v>
      </c>
      <c r="K344" s="117"/>
      <c r="L344" s="118"/>
      <c r="M344" s="119" t="s">
        <v>1</v>
      </c>
      <c r="N344" s="120" t="s">
        <v>38</v>
      </c>
      <c r="O344" s="102">
        <v>0</v>
      </c>
      <c r="P344" s="102">
        <f t="shared" si="1"/>
        <v>0</v>
      </c>
      <c r="Q344" s="102">
        <v>0.0001</v>
      </c>
      <c r="R344" s="102">
        <f t="shared" si="2"/>
        <v>0.0803334</v>
      </c>
      <c r="S344" s="102">
        <v>0</v>
      </c>
      <c r="T344" s="103">
        <f t="shared" si="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04" t="s">
        <v>242</v>
      </c>
      <c r="AT344" s="104" t="s">
        <v>165</v>
      </c>
      <c r="AU344" s="104" t="s">
        <v>79</v>
      </c>
      <c r="AY344" s="15" t="s">
        <v>123</v>
      </c>
      <c r="BE344" s="105">
        <f t="shared" si="4"/>
        <v>0</v>
      </c>
      <c r="BF344" s="105">
        <f t="shared" si="5"/>
        <v>0</v>
      </c>
      <c r="BG344" s="105">
        <f t="shared" si="6"/>
        <v>0</v>
      </c>
      <c r="BH344" s="105">
        <f t="shared" si="7"/>
        <v>0</v>
      </c>
      <c r="BI344" s="105">
        <f t="shared" si="8"/>
        <v>0</v>
      </c>
      <c r="BJ344" s="15" t="s">
        <v>13</v>
      </c>
      <c r="BK344" s="105">
        <f t="shared" si="9"/>
        <v>0</v>
      </c>
      <c r="BL344" s="15" t="s">
        <v>209</v>
      </c>
      <c r="BM344" s="104" t="s">
        <v>484</v>
      </c>
    </row>
    <row r="345" spans="1:51" s="12" customFormat="1" ht="11.25">
      <c r="A345" s="201"/>
      <c r="B345" s="202"/>
      <c r="C345" s="201"/>
      <c r="D345" s="203" t="s">
        <v>135</v>
      </c>
      <c r="E345" s="201"/>
      <c r="F345" s="205" t="s">
        <v>485</v>
      </c>
      <c r="G345" s="201"/>
      <c r="H345" s="206">
        <v>803.334</v>
      </c>
      <c r="I345" s="128"/>
      <c r="J345" s="201"/>
      <c r="K345" s="128"/>
      <c r="L345" s="106"/>
      <c r="M345" s="108"/>
      <c r="N345" s="109"/>
      <c r="O345" s="109"/>
      <c r="P345" s="109"/>
      <c r="Q345" s="109"/>
      <c r="R345" s="109"/>
      <c r="S345" s="109"/>
      <c r="T345" s="110"/>
      <c r="AT345" s="107" t="s">
        <v>135</v>
      </c>
      <c r="AU345" s="107" t="s">
        <v>79</v>
      </c>
      <c r="AV345" s="12" t="s">
        <v>79</v>
      </c>
      <c r="AW345" s="12" t="s">
        <v>3</v>
      </c>
      <c r="AX345" s="12" t="s">
        <v>13</v>
      </c>
      <c r="AY345" s="107" t="s">
        <v>123</v>
      </c>
    </row>
    <row r="346" spans="1:65" s="1" customFormat="1" ht="24" customHeight="1">
      <c r="A346" s="134"/>
      <c r="B346" s="135"/>
      <c r="C346" s="195" t="s">
        <v>486</v>
      </c>
      <c r="D346" s="195" t="s">
        <v>126</v>
      </c>
      <c r="E346" s="196" t="s">
        <v>487</v>
      </c>
      <c r="F346" s="197" t="s">
        <v>488</v>
      </c>
      <c r="G346" s="198" t="s">
        <v>152</v>
      </c>
      <c r="H346" s="199">
        <f>4.5+0.187</f>
        <v>4.687</v>
      </c>
      <c r="I346" s="98">
        <v>0</v>
      </c>
      <c r="J346" s="200">
        <f>ROUND(I346*H346,2)</f>
        <v>0</v>
      </c>
      <c r="K346" s="99"/>
      <c r="L346" s="27"/>
      <c r="M346" s="100" t="s">
        <v>1</v>
      </c>
      <c r="N346" s="101" t="s">
        <v>38</v>
      </c>
      <c r="O346" s="102">
        <v>2.557</v>
      </c>
      <c r="P346" s="102">
        <f>O346*H346</f>
        <v>11.984659</v>
      </c>
      <c r="Q346" s="102">
        <v>0</v>
      </c>
      <c r="R346" s="102">
        <f>Q346*H346</f>
        <v>0</v>
      </c>
      <c r="S346" s="102">
        <v>0</v>
      </c>
      <c r="T346" s="103">
        <f>S346*H346</f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04" t="s">
        <v>209</v>
      </c>
      <c r="AT346" s="104" t="s">
        <v>126</v>
      </c>
      <c r="AU346" s="104" t="s">
        <v>79</v>
      </c>
      <c r="AY346" s="15" t="s">
        <v>123</v>
      </c>
      <c r="BE346" s="105">
        <f>IF(N346="základní",J346,0)</f>
        <v>0</v>
      </c>
      <c r="BF346" s="105">
        <f>IF(N346="snížená",J346,0)</f>
        <v>0</v>
      </c>
      <c r="BG346" s="105">
        <f>IF(N346="zákl. přenesená",J346,0)</f>
        <v>0</v>
      </c>
      <c r="BH346" s="105">
        <f>IF(N346="sníž. přenesená",J346,0)</f>
        <v>0</v>
      </c>
      <c r="BI346" s="105">
        <f>IF(N346="nulová",J346,0)</f>
        <v>0</v>
      </c>
      <c r="BJ346" s="15" t="s">
        <v>13</v>
      </c>
      <c r="BK346" s="105">
        <f>ROUND(I346*H346,2)</f>
        <v>0</v>
      </c>
      <c r="BL346" s="15" t="s">
        <v>209</v>
      </c>
      <c r="BM346" s="104" t="s">
        <v>489</v>
      </c>
    </row>
    <row r="347" spans="1:63" s="11" customFormat="1" ht="22.5" customHeight="1">
      <c r="A347" s="188"/>
      <c r="B347" s="189"/>
      <c r="C347" s="188"/>
      <c r="D347" s="190" t="s">
        <v>72</v>
      </c>
      <c r="E347" s="193" t="s">
        <v>490</v>
      </c>
      <c r="F347" s="193" t="s">
        <v>491</v>
      </c>
      <c r="G347" s="188"/>
      <c r="H347" s="188"/>
      <c r="I347" s="127"/>
      <c r="J347" s="194">
        <f>BK347</f>
        <v>0</v>
      </c>
      <c r="K347" s="127"/>
      <c r="L347" s="90"/>
      <c r="M347" s="92"/>
      <c r="N347" s="93"/>
      <c r="O347" s="93"/>
      <c r="P347" s="94">
        <f>SUM(P348:P351)</f>
        <v>41.284522</v>
      </c>
      <c r="Q347" s="93"/>
      <c r="R347" s="94">
        <f>SUM(R348:R351)</f>
        <v>0.03262798</v>
      </c>
      <c r="S347" s="93"/>
      <c r="T347" s="95">
        <f>SUM(T348:T351)</f>
        <v>0</v>
      </c>
      <c r="AR347" s="91" t="s">
        <v>79</v>
      </c>
      <c r="AT347" s="96" t="s">
        <v>72</v>
      </c>
      <c r="AU347" s="96" t="s">
        <v>13</v>
      </c>
      <c r="AY347" s="91" t="s">
        <v>123</v>
      </c>
      <c r="BK347" s="97">
        <f>SUM(BK348:BK351)</f>
        <v>0</v>
      </c>
    </row>
    <row r="348" spans="1:65" s="1" customFormat="1" ht="27" customHeight="1">
      <c r="A348" s="134"/>
      <c r="B348" s="135"/>
      <c r="C348" s="195" t="s">
        <v>205</v>
      </c>
      <c r="D348" s="195" t="s">
        <v>126</v>
      </c>
      <c r="E348" s="196" t="s">
        <v>492</v>
      </c>
      <c r="F348" s="197" t="s">
        <v>579</v>
      </c>
      <c r="G348" s="198" t="s">
        <v>128</v>
      </c>
      <c r="H348" s="199">
        <f>211.87*1.1</f>
        <v>233.05700000000002</v>
      </c>
      <c r="I348" s="98">
        <v>0</v>
      </c>
      <c r="J348" s="200">
        <f>ROUND(I348*H348,2)</f>
        <v>0</v>
      </c>
      <c r="K348" s="99"/>
      <c r="L348" s="27"/>
      <c r="M348" s="100" t="s">
        <v>1</v>
      </c>
      <c r="N348" s="101" t="s">
        <v>38</v>
      </c>
      <c r="O348" s="102">
        <v>0.17</v>
      </c>
      <c r="P348" s="102">
        <f>O348*H348</f>
        <v>39.619690000000006</v>
      </c>
      <c r="Q348" s="102">
        <v>0.00014</v>
      </c>
      <c r="R348" s="102">
        <f>Q348*H348</f>
        <v>0.03262798</v>
      </c>
      <c r="S348" s="102">
        <v>0</v>
      </c>
      <c r="T348" s="103">
        <f>S348*H348</f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04" t="s">
        <v>209</v>
      </c>
      <c r="AT348" s="104" t="s">
        <v>126</v>
      </c>
      <c r="AU348" s="104" t="s">
        <v>79</v>
      </c>
      <c r="AY348" s="15" t="s">
        <v>123</v>
      </c>
      <c r="BE348" s="105">
        <f>IF(N348="základní",J348,0)</f>
        <v>0</v>
      </c>
      <c r="BF348" s="105">
        <f>IF(N348="snížená",J348,0)</f>
        <v>0</v>
      </c>
      <c r="BG348" s="105">
        <f>IF(N348="zákl. přenesená",J348,0)</f>
        <v>0</v>
      </c>
      <c r="BH348" s="105">
        <f>IF(N348="sníž. přenesená",J348,0)</f>
        <v>0</v>
      </c>
      <c r="BI348" s="105">
        <f>IF(N348="nulová",J348,0)</f>
        <v>0</v>
      </c>
      <c r="BJ348" s="15" t="s">
        <v>13</v>
      </c>
      <c r="BK348" s="105">
        <f>ROUND(I348*H348,2)</f>
        <v>0</v>
      </c>
      <c r="BL348" s="15" t="s">
        <v>209</v>
      </c>
      <c r="BM348" s="104" t="s">
        <v>493</v>
      </c>
    </row>
    <row r="349" spans="1:51" s="12" customFormat="1" ht="22.5">
      <c r="A349" s="201"/>
      <c r="B349" s="202"/>
      <c r="C349" s="201"/>
      <c r="D349" s="203" t="s">
        <v>135</v>
      </c>
      <c r="E349" s="204" t="s">
        <v>1</v>
      </c>
      <c r="F349" s="205" t="s">
        <v>494</v>
      </c>
      <c r="G349" s="201"/>
      <c r="H349" s="206">
        <v>211.87</v>
      </c>
      <c r="I349" s="128"/>
      <c r="J349" s="201"/>
      <c r="K349" s="128"/>
      <c r="L349" s="106"/>
      <c r="M349" s="108"/>
      <c r="N349" s="109"/>
      <c r="O349" s="109"/>
      <c r="P349" s="109"/>
      <c r="Q349" s="109"/>
      <c r="R349" s="109"/>
      <c r="S349" s="109"/>
      <c r="T349" s="110"/>
      <c r="AT349" s="107" t="s">
        <v>135</v>
      </c>
      <c r="AU349" s="107" t="s">
        <v>79</v>
      </c>
      <c r="AV349" s="12" t="s">
        <v>79</v>
      </c>
      <c r="AW349" s="12" t="s">
        <v>137</v>
      </c>
      <c r="AX349" s="12" t="s">
        <v>73</v>
      </c>
      <c r="AY349" s="107" t="s">
        <v>123</v>
      </c>
    </row>
    <row r="350" spans="1:51" s="13" customFormat="1" ht="11.25">
      <c r="A350" s="207"/>
      <c r="B350" s="208"/>
      <c r="C350" s="207"/>
      <c r="D350" s="203" t="s">
        <v>135</v>
      </c>
      <c r="E350" s="209" t="s">
        <v>1</v>
      </c>
      <c r="F350" s="210" t="s">
        <v>138</v>
      </c>
      <c r="G350" s="207"/>
      <c r="H350" s="211">
        <v>211.87</v>
      </c>
      <c r="I350" s="129"/>
      <c r="J350" s="207"/>
      <c r="K350" s="129"/>
      <c r="L350" s="111"/>
      <c r="M350" s="113"/>
      <c r="N350" s="114"/>
      <c r="O350" s="114"/>
      <c r="P350" s="114"/>
      <c r="Q350" s="114"/>
      <c r="R350" s="114"/>
      <c r="S350" s="114"/>
      <c r="T350" s="115"/>
      <c r="AT350" s="112" t="s">
        <v>135</v>
      </c>
      <c r="AU350" s="112" t="s">
        <v>79</v>
      </c>
      <c r="AV350" s="13" t="s">
        <v>129</v>
      </c>
      <c r="AW350" s="13" t="s">
        <v>137</v>
      </c>
      <c r="AX350" s="13" t="s">
        <v>13</v>
      </c>
      <c r="AY350" s="112" t="s">
        <v>123</v>
      </c>
    </row>
    <row r="351" spans="1:65" s="1" customFormat="1" ht="24" customHeight="1">
      <c r="A351" s="134"/>
      <c r="B351" s="135"/>
      <c r="C351" s="195" t="s">
        <v>495</v>
      </c>
      <c r="D351" s="195" t="s">
        <v>126</v>
      </c>
      <c r="E351" s="196" t="s">
        <v>496</v>
      </c>
      <c r="F351" s="197" t="s">
        <v>497</v>
      </c>
      <c r="G351" s="198" t="s">
        <v>152</v>
      </c>
      <c r="H351" s="199">
        <v>0.552</v>
      </c>
      <c r="I351" s="98">
        <v>0</v>
      </c>
      <c r="J351" s="200">
        <f>ROUND(I351*H351,2)</f>
        <v>0</v>
      </c>
      <c r="K351" s="99"/>
      <c r="L351" s="27"/>
      <c r="M351" s="100" t="s">
        <v>1</v>
      </c>
      <c r="N351" s="101" t="s">
        <v>38</v>
      </c>
      <c r="O351" s="102">
        <v>3.016</v>
      </c>
      <c r="P351" s="102">
        <f>O351*H351</f>
        <v>1.664832</v>
      </c>
      <c r="Q351" s="102">
        <v>0</v>
      </c>
      <c r="R351" s="102">
        <f>Q351*H351</f>
        <v>0</v>
      </c>
      <c r="S351" s="102">
        <v>0</v>
      </c>
      <c r="T351" s="103">
        <f>S351*H351</f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04" t="s">
        <v>209</v>
      </c>
      <c r="AT351" s="104" t="s">
        <v>126</v>
      </c>
      <c r="AU351" s="104" t="s">
        <v>79</v>
      </c>
      <c r="AY351" s="15" t="s">
        <v>123</v>
      </c>
      <c r="BE351" s="105">
        <f>IF(N351="základní",J351,0)</f>
        <v>0</v>
      </c>
      <c r="BF351" s="105">
        <f>IF(N351="snížená",J351,0)</f>
        <v>0</v>
      </c>
      <c r="BG351" s="105">
        <f>IF(N351="zákl. přenesená",J351,0)</f>
        <v>0</v>
      </c>
      <c r="BH351" s="105">
        <f>IF(N351="sníž. přenesená",J351,0)</f>
        <v>0</v>
      </c>
      <c r="BI351" s="105">
        <f>IF(N351="nulová",J351,0)</f>
        <v>0</v>
      </c>
      <c r="BJ351" s="15" t="s">
        <v>13</v>
      </c>
      <c r="BK351" s="105">
        <f>ROUND(I351*H351,2)</f>
        <v>0</v>
      </c>
      <c r="BL351" s="15" t="s">
        <v>209</v>
      </c>
      <c r="BM351" s="104" t="s">
        <v>498</v>
      </c>
    </row>
    <row r="352" spans="1:63" s="11" customFormat="1" ht="22.5" customHeight="1">
      <c r="A352" s="188"/>
      <c r="B352" s="189"/>
      <c r="C352" s="188"/>
      <c r="D352" s="190" t="s">
        <v>72</v>
      </c>
      <c r="E352" s="193" t="s">
        <v>499</v>
      </c>
      <c r="F352" s="193" t="s">
        <v>500</v>
      </c>
      <c r="G352" s="188"/>
      <c r="H352" s="188"/>
      <c r="I352" s="127"/>
      <c r="J352" s="194">
        <f>BK352</f>
        <v>0</v>
      </c>
      <c r="K352" s="127"/>
      <c r="L352" s="90"/>
      <c r="M352" s="92"/>
      <c r="N352" s="93"/>
      <c r="O352" s="93"/>
      <c r="P352" s="94">
        <f>SUM(P353:P355)</f>
        <v>62.26044</v>
      </c>
      <c r="Q352" s="93"/>
      <c r="R352" s="94">
        <f>SUM(R353:R355)</f>
        <v>0.00801839</v>
      </c>
      <c r="S352" s="93"/>
      <c r="T352" s="95">
        <f>SUM(T353:T355)</f>
        <v>0</v>
      </c>
      <c r="AR352" s="91" t="s">
        <v>79</v>
      </c>
      <c r="AT352" s="96" t="s">
        <v>72</v>
      </c>
      <c r="AU352" s="96" t="s">
        <v>13</v>
      </c>
      <c r="AY352" s="91" t="s">
        <v>123</v>
      </c>
      <c r="BK352" s="97">
        <f>SUM(BK353:BK355)</f>
        <v>0</v>
      </c>
    </row>
    <row r="353" spans="1:65" s="1" customFormat="1" ht="37.5" customHeight="1">
      <c r="A353" s="134"/>
      <c r="B353" s="135"/>
      <c r="C353" s="195" t="s">
        <v>501</v>
      </c>
      <c r="D353" s="195" t="s">
        <v>126</v>
      </c>
      <c r="E353" s="196" t="s">
        <v>502</v>
      </c>
      <c r="F353" s="197" t="s">
        <v>503</v>
      </c>
      <c r="G353" s="198" t="s">
        <v>133</v>
      </c>
      <c r="H353" s="199">
        <v>47.167</v>
      </c>
      <c r="I353" s="98">
        <v>0</v>
      </c>
      <c r="J353" s="200">
        <f>ROUND(I353*H353,2)</f>
        <v>0</v>
      </c>
      <c r="K353" s="99"/>
      <c r="L353" s="27"/>
      <c r="M353" s="100" t="s">
        <v>1</v>
      </c>
      <c r="N353" s="101" t="s">
        <v>38</v>
      </c>
      <c r="O353" s="102">
        <v>1.32</v>
      </c>
      <c r="P353" s="102">
        <f>O353*H353</f>
        <v>62.26044</v>
      </c>
      <c r="Q353" s="102">
        <v>0.00017</v>
      </c>
      <c r="R353" s="102">
        <f>Q353*H353</f>
        <v>0.00801839</v>
      </c>
      <c r="S353" s="102">
        <v>0</v>
      </c>
      <c r="T353" s="103">
        <f>S353*H353</f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04" t="s">
        <v>209</v>
      </c>
      <c r="AT353" s="104" t="s">
        <v>126</v>
      </c>
      <c r="AU353" s="104" t="s">
        <v>79</v>
      </c>
      <c r="AY353" s="15" t="s">
        <v>123</v>
      </c>
      <c r="BE353" s="105">
        <f>IF(N353="základní",J353,0)</f>
        <v>0</v>
      </c>
      <c r="BF353" s="105">
        <f>IF(N353="snížená",J353,0)</f>
        <v>0</v>
      </c>
      <c r="BG353" s="105">
        <f>IF(N353="zákl. přenesená",J353,0)</f>
        <v>0</v>
      </c>
      <c r="BH353" s="105">
        <f>IF(N353="sníž. přenesená",J353,0)</f>
        <v>0</v>
      </c>
      <c r="BI353" s="105">
        <f>IF(N353="nulová",J353,0)</f>
        <v>0</v>
      </c>
      <c r="BJ353" s="15" t="s">
        <v>13</v>
      </c>
      <c r="BK353" s="105">
        <f>ROUND(I353*H353,2)</f>
        <v>0</v>
      </c>
      <c r="BL353" s="15" t="s">
        <v>209</v>
      </c>
      <c r="BM353" s="104" t="s">
        <v>504</v>
      </c>
    </row>
    <row r="354" spans="1:51" s="12" customFormat="1" ht="11.25">
      <c r="A354" s="201"/>
      <c r="B354" s="202"/>
      <c r="C354" s="201"/>
      <c r="D354" s="203" t="s">
        <v>135</v>
      </c>
      <c r="E354" s="204" t="s">
        <v>1</v>
      </c>
      <c r="F354" s="205" t="s">
        <v>505</v>
      </c>
      <c r="G354" s="201"/>
      <c r="H354" s="206">
        <v>47.1672</v>
      </c>
      <c r="I354" s="128"/>
      <c r="J354" s="201"/>
      <c r="K354" s="128"/>
      <c r="L354" s="106"/>
      <c r="M354" s="108"/>
      <c r="N354" s="109"/>
      <c r="O354" s="109"/>
      <c r="P354" s="109"/>
      <c r="Q354" s="109"/>
      <c r="R354" s="109"/>
      <c r="S354" s="109"/>
      <c r="T354" s="110"/>
      <c r="AT354" s="107" t="s">
        <v>135</v>
      </c>
      <c r="AU354" s="107" t="s">
        <v>79</v>
      </c>
      <c r="AV354" s="12" t="s">
        <v>79</v>
      </c>
      <c r="AW354" s="12" t="s">
        <v>137</v>
      </c>
      <c r="AX354" s="12" t="s">
        <v>73</v>
      </c>
      <c r="AY354" s="107" t="s">
        <v>123</v>
      </c>
    </row>
    <row r="355" spans="1:51" s="13" customFormat="1" ht="11.25">
      <c r="A355" s="207"/>
      <c r="B355" s="208"/>
      <c r="C355" s="207"/>
      <c r="D355" s="203" t="s">
        <v>135</v>
      </c>
      <c r="E355" s="209" t="s">
        <v>1</v>
      </c>
      <c r="F355" s="210" t="s">
        <v>138</v>
      </c>
      <c r="G355" s="207"/>
      <c r="H355" s="211">
        <v>47.1672</v>
      </c>
      <c r="I355" s="129"/>
      <c r="J355" s="207"/>
      <c r="K355" s="129"/>
      <c r="L355" s="111"/>
      <c r="M355" s="113"/>
      <c r="N355" s="114"/>
      <c r="O355" s="114"/>
      <c r="P355" s="114"/>
      <c r="Q355" s="114"/>
      <c r="R355" s="114"/>
      <c r="S355" s="114"/>
      <c r="T355" s="115"/>
      <c r="AT355" s="112" t="s">
        <v>135</v>
      </c>
      <c r="AU355" s="112" t="s">
        <v>79</v>
      </c>
      <c r="AV355" s="13" t="s">
        <v>129</v>
      </c>
      <c r="AW355" s="13" t="s">
        <v>137</v>
      </c>
      <c r="AX355" s="13" t="s">
        <v>13</v>
      </c>
      <c r="AY355" s="112" t="s">
        <v>123</v>
      </c>
    </row>
    <row r="356" spans="1:63" s="11" customFormat="1" ht="22.5" customHeight="1">
      <c r="A356" s="188"/>
      <c r="B356" s="189"/>
      <c r="C356" s="188"/>
      <c r="D356" s="190" t="s">
        <v>72</v>
      </c>
      <c r="E356" s="193" t="s">
        <v>506</v>
      </c>
      <c r="F356" s="193" t="s">
        <v>507</v>
      </c>
      <c r="G356" s="188"/>
      <c r="H356" s="188"/>
      <c r="I356" s="127"/>
      <c r="J356" s="194">
        <f>BK356</f>
        <v>0</v>
      </c>
      <c r="K356" s="127"/>
      <c r="L356" s="90"/>
      <c r="M356" s="92"/>
      <c r="N356" s="93"/>
      <c r="O356" s="93"/>
      <c r="P356" s="94">
        <f>SUM(P357:P368)</f>
        <v>0.492372</v>
      </c>
      <c r="Q356" s="93"/>
      <c r="R356" s="94">
        <f>SUM(R357:R368)</f>
        <v>0.00037224000000000003</v>
      </c>
      <c r="S356" s="93"/>
      <c r="T356" s="95">
        <f>SUM(T357:T368)</f>
        <v>0</v>
      </c>
      <c r="AR356" s="91" t="s">
        <v>79</v>
      </c>
      <c r="AT356" s="96" t="s">
        <v>72</v>
      </c>
      <c r="AU356" s="96" t="s">
        <v>13</v>
      </c>
      <c r="AY356" s="91" t="s">
        <v>123</v>
      </c>
      <c r="BK356" s="97">
        <f>SUM(BK357:BK368)</f>
        <v>0</v>
      </c>
    </row>
    <row r="357" spans="1:65" s="1" customFormat="1" ht="24" customHeight="1">
      <c r="A357" s="134"/>
      <c r="B357" s="135"/>
      <c r="C357" s="195" t="s">
        <v>508</v>
      </c>
      <c r="D357" s="195" t="s">
        <v>126</v>
      </c>
      <c r="E357" s="196" t="s">
        <v>509</v>
      </c>
      <c r="F357" s="197" t="s">
        <v>510</v>
      </c>
      <c r="G357" s="198" t="s">
        <v>141</v>
      </c>
      <c r="H357" s="199">
        <v>1.692</v>
      </c>
      <c r="I357" s="98">
        <v>0</v>
      </c>
      <c r="J357" s="200">
        <f>ROUND(I357*H357,2)</f>
        <v>0</v>
      </c>
      <c r="K357" s="99"/>
      <c r="L357" s="27"/>
      <c r="M357" s="100" t="s">
        <v>1</v>
      </c>
      <c r="N357" s="101" t="s">
        <v>38</v>
      </c>
      <c r="O357" s="102">
        <v>0.291</v>
      </c>
      <c r="P357" s="102">
        <f>O357*H357</f>
        <v>0.492372</v>
      </c>
      <c r="Q357" s="102">
        <v>0.00022</v>
      </c>
      <c r="R357" s="102">
        <f>Q357*H357</f>
        <v>0.00037224000000000003</v>
      </c>
      <c r="S357" s="102">
        <v>0</v>
      </c>
      <c r="T357" s="103">
        <f>S357*H357</f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04" t="s">
        <v>209</v>
      </c>
      <c r="AT357" s="104" t="s">
        <v>126</v>
      </c>
      <c r="AU357" s="104" t="s">
        <v>79</v>
      </c>
      <c r="AY357" s="15" t="s">
        <v>123</v>
      </c>
      <c r="BE357" s="105">
        <f>IF(N357="základní",J357,0)</f>
        <v>0</v>
      </c>
      <c r="BF357" s="105">
        <f>IF(N357="snížená",J357,0)</f>
        <v>0</v>
      </c>
      <c r="BG357" s="105">
        <f>IF(N357="zákl. přenesená",J357,0)</f>
        <v>0</v>
      </c>
      <c r="BH357" s="105">
        <f>IF(N357="sníž. přenesená",J357,0)</f>
        <v>0</v>
      </c>
      <c r="BI357" s="105">
        <f>IF(N357="nulová",J357,0)</f>
        <v>0</v>
      </c>
      <c r="BJ357" s="15" t="s">
        <v>13</v>
      </c>
      <c r="BK357" s="105">
        <f>ROUND(I357*H357,2)</f>
        <v>0</v>
      </c>
      <c r="BL357" s="15" t="s">
        <v>209</v>
      </c>
      <c r="BM357" s="104" t="s">
        <v>511</v>
      </c>
    </row>
    <row r="358" spans="1:51" s="12" customFormat="1" ht="11.25">
      <c r="A358" s="201"/>
      <c r="B358" s="202"/>
      <c r="C358" s="201"/>
      <c r="D358" s="203" t="s">
        <v>135</v>
      </c>
      <c r="E358" s="204" t="s">
        <v>1</v>
      </c>
      <c r="F358" s="205" t="s">
        <v>512</v>
      </c>
      <c r="G358" s="201"/>
      <c r="H358" s="206">
        <v>0.288</v>
      </c>
      <c r="I358" s="128"/>
      <c r="J358" s="201"/>
      <c r="K358" s="128"/>
      <c r="L358" s="106"/>
      <c r="M358" s="108"/>
      <c r="N358" s="109"/>
      <c r="O358" s="109"/>
      <c r="P358" s="109"/>
      <c r="Q358" s="109"/>
      <c r="R358" s="109"/>
      <c r="S358" s="109"/>
      <c r="T358" s="110"/>
      <c r="AT358" s="107" t="s">
        <v>135</v>
      </c>
      <c r="AU358" s="107" t="s">
        <v>79</v>
      </c>
      <c r="AV358" s="12" t="s">
        <v>79</v>
      </c>
      <c r="AW358" s="12" t="s">
        <v>137</v>
      </c>
      <c r="AX358" s="12" t="s">
        <v>73</v>
      </c>
      <c r="AY358" s="107" t="s">
        <v>123</v>
      </c>
    </row>
    <row r="359" spans="1:51" s="12" customFormat="1" ht="11.25">
      <c r="A359" s="201"/>
      <c r="B359" s="202"/>
      <c r="C359" s="201"/>
      <c r="D359" s="203" t="s">
        <v>135</v>
      </c>
      <c r="E359" s="204" t="s">
        <v>1</v>
      </c>
      <c r="F359" s="205" t="s">
        <v>513</v>
      </c>
      <c r="G359" s="201"/>
      <c r="H359" s="206">
        <v>0.21216</v>
      </c>
      <c r="I359" s="128"/>
      <c r="J359" s="201"/>
      <c r="K359" s="128"/>
      <c r="L359" s="106"/>
      <c r="M359" s="108"/>
      <c r="N359" s="109"/>
      <c r="O359" s="109"/>
      <c r="P359" s="109"/>
      <c r="Q359" s="109"/>
      <c r="R359" s="109"/>
      <c r="S359" s="109"/>
      <c r="T359" s="110"/>
      <c r="AT359" s="107" t="s">
        <v>135</v>
      </c>
      <c r="AU359" s="107" t="s">
        <v>79</v>
      </c>
      <c r="AV359" s="12" t="s">
        <v>79</v>
      </c>
      <c r="AW359" s="12" t="s">
        <v>137</v>
      </c>
      <c r="AX359" s="12" t="s">
        <v>73</v>
      </c>
      <c r="AY359" s="107" t="s">
        <v>123</v>
      </c>
    </row>
    <row r="360" spans="1:51" s="12" customFormat="1" ht="11.25">
      <c r="A360" s="201"/>
      <c r="B360" s="202"/>
      <c r="C360" s="201"/>
      <c r="D360" s="203" t="s">
        <v>135</v>
      </c>
      <c r="E360" s="204" t="s">
        <v>1</v>
      </c>
      <c r="F360" s="205" t="s">
        <v>514</v>
      </c>
      <c r="G360" s="201"/>
      <c r="H360" s="206">
        <v>0.17472</v>
      </c>
      <c r="I360" s="128"/>
      <c r="J360" s="201"/>
      <c r="K360" s="128"/>
      <c r="L360" s="106"/>
      <c r="M360" s="108"/>
      <c r="N360" s="109"/>
      <c r="O360" s="109"/>
      <c r="P360" s="109"/>
      <c r="Q360" s="109"/>
      <c r="R360" s="109"/>
      <c r="S360" s="109"/>
      <c r="T360" s="110"/>
      <c r="AT360" s="107" t="s">
        <v>135</v>
      </c>
      <c r="AU360" s="107" t="s">
        <v>79</v>
      </c>
      <c r="AV360" s="12" t="s">
        <v>79</v>
      </c>
      <c r="AW360" s="12" t="s">
        <v>137</v>
      </c>
      <c r="AX360" s="12" t="s">
        <v>73</v>
      </c>
      <c r="AY360" s="107" t="s">
        <v>123</v>
      </c>
    </row>
    <row r="361" spans="1:51" s="12" customFormat="1" ht="11.25">
      <c r="A361" s="201"/>
      <c r="B361" s="202"/>
      <c r="C361" s="201"/>
      <c r="D361" s="203" t="s">
        <v>135</v>
      </c>
      <c r="E361" s="204" t="s">
        <v>1</v>
      </c>
      <c r="F361" s="205" t="s">
        <v>515</v>
      </c>
      <c r="G361" s="201"/>
      <c r="H361" s="206">
        <v>0.14784</v>
      </c>
      <c r="I361" s="128"/>
      <c r="J361" s="201"/>
      <c r="K361" s="128"/>
      <c r="L361" s="106"/>
      <c r="M361" s="108"/>
      <c r="N361" s="109"/>
      <c r="O361" s="109"/>
      <c r="P361" s="109"/>
      <c r="Q361" s="109"/>
      <c r="R361" s="109"/>
      <c r="S361" s="109"/>
      <c r="T361" s="110"/>
      <c r="AT361" s="107" t="s">
        <v>135</v>
      </c>
      <c r="AU361" s="107" t="s">
        <v>79</v>
      </c>
      <c r="AV361" s="12" t="s">
        <v>79</v>
      </c>
      <c r="AW361" s="12" t="s">
        <v>137</v>
      </c>
      <c r="AX361" s="12" t="s">
        <v>73</v>
      </c>
      <c r="AY361" s="107" t="s">
        <v>123</v>
      </c>
    </row>
    <row r="362" spans="1:51" s="12" customFormat="1" ht="11.25">
      <c r="A362" s="201"/>
      <c r="B362" s="202"/>
      <c r="C362" s="201"/>
      <c r="D362" s="203" t="s">
        <v>135</v>
      </c>
      <c r="E362" s="204" t="s">
        <v>1</v>
      </c>
      <c r="F362" s="205" t="s">
        <v>516</v>
      </c>
      <c r="G362" s="201"/>
      <c r="H362" s="206">
        <v>0.19583999999999996</v>
      </c>
      <c r="I362" s="128"/>
      <c r="J362" s="201"/>
      <c r="K362" s="128"/>
      <c r="L362" s="106"/>
      <c r="M362" s="108"/>
      <c r="N362" s="109"/>
      <c r="O362" s="109"/>
      <c r="P362" s="109"/>
      <c r="Q362" s="109"/>
      <c r="R362" s="109"/>
      <c r="S362" s="109"/>
      <c r="T362" s="110"/>
      <c r="AT362" s="107" t="s">
        <v>135</v>
      </c>
      <c r="AU362" s="107" t="s">
        <v>79</v>
      </c>
      <c r="AV362" s="12" t="s">
        <v>79</v>
      </c>
      <c r="AW362" s="12" t="s">
        <v>137</v>
      </c>
      <c r="AX362" s="12" t="s">
        <v>73</v>
      </c>
      <c r="AY362" s="107" t="s">
        <v>123</v>
      </c>
    </row>
    <row r="363" spans="1:51" s="12" customFormat="1" ht="11.25">
      <c r="A363" s="201"/>
      <c r="B363" s="202"/>
      <c r="C363" s="201"/>
      <c r="D363" s="203" t="s">
        <v>135</v>
      </c>
      <c r="E363" s="204" t="s">
        <v>1</v>
      </c>
      <c r="F363" s="205" t="s">
        <v>517</v>
      </c>
      <c r="G363" s="201"/>
      <c r="H363" s="206">
        <v>0.1386</v>
      </c>
      <c r="I363" s="128"/>
      <c r="J363" s="201"/>
      <c r="K363" s="128"/>
      <c r="L363" s="106"/>
      <c r="M363" s="108"/>
      <c r="N363" s="109"/>
      <c r="O363" s="109"/>
      <c r="P363" s="109"/>
      <c r="Q363" s="109"/>
      <c r="R363" s="109"/>
      <c r="S363" s="109"/>
      <c r="T363" s="110"/>
      <c r="AT363" s="107" t="s">
        <v>135</v>
      </c>
      <c r="AU363" s="107" t="s">
        <v>79</v>
      </c>
      <c r="AV363" s="12" t="s">
        <v>79</v>
      </c>
      <c r="AW363" s="12" t="s">
        <v>137</v>
      </c>
      <c r="AX363" s="12" t="s">
        <v>73</v>
      </c>
      <c r="AY363" s="107" t="s">
        <v>123</v>
      </c>
    </row>
    <row r="364" spans="1:51" s="12" customFormat="1" ht="11.25">
      <c r="A364" s="201"/>
      <c r="B364" s="202"/>
      <c r="C364" s="201"/>
      <c r="D364" s="203" t="s">
        <v>135</v>
      </c>
      <c r="E364" s="204" t="s">
        <v>1</v>
      </c>
      <c r="F364" s="205" t="s">
        <v>518</v>
      </c>
      <c r="G364" s="201"/>
      <c r="H364" s="206">
        <v>0.11249999999999999</v>
      </c>
      <c r="I364" s="128"/>
      <c r="J364" s="201"/>
      <c r="K364" s="128"/>
      <c r="L364" s="106"/>
      <c r="M364" s="108"/>
      <c r="N364" s="109"/>
      <c r="O364" s="109"/>
      <c r="P364" s="109"/>
      <c r="Q364" s="109"/>
      <c r="R364" s="109"/>
      <c r="S364" s="109"/>
      <c r="T364" s="110"/>
      <c r="AT364" s="107" t="s">
        <v>135</v>
      </c>
      <c r="AU364" s="107" t="s">
        <v>79</v>
      </c>
      <c r="AV364" s="12" t="s">
        <v>79</v>
      </c>
      <c r="AW364" s="12" t="s">
        <v>137</v>
      </c>
      <c r="AX364" s="12" t="s">
        <v>73</v>
      </c>
      <c r="AY364" s="107" t="s">
        <v>123</v>
      </c>
    </row>
    <row r="365" spans="1:51" s="12" customFormat="1" ht="11.25">
      <c r="A365" s="201"/>
      <c r="B365" s="202"/>
      <c r="C365" s="201"/>
      <c r="D365" s="203" t="s">
        <v>135</v>
      </c>
      <c r="E365" s="204" t="s">
        <v>1</v>
      </c>
      <c r="F365" s="205" t="s">
        <v>519</v>
      </c>
      <c r="G365" s="201"/>
      <c r="H365" s="206">
        <v>0.16874999999999998</v>
      </c>
      <c r="I365" s="128"/>
      <c r="J365" s="201"/>
      <c r="K365" s="128"/>
      <c r="L365" s="106"/>
      <c r="M365" s="108"/>
      <c r="N365" s="109"/>
      <c r="O365" s="109"/>
      <c r="P365" s="109"/>
      <c r="Q365" s="109"/>
      <c r="R365" s="109"/>
      <c r="S365" s="109"/>
      <c r="T365" s="110"/>
      <c r="AT365" s="107" t="s">
        <v>135</v>
      </c>
      <c r="AU365" s="107" t="s">
        <v>79</v>
      </c>
      <c r="AV365" s="12" t="s">
        <v>79</v>
      </c>
      <c r="AW365" s="12" t="s">
        <v>137</v>
      </c>
      <c r="AX365" s="12" t="s">
        <v>73</v>
      </c>
      <c r="AY365" s="107" t="s">
        <v>123</v>
      </c>
    </row>
    <row r="366" spans="1:51" s="12" customFormat="1" ht="11.25">
      <c r="A366" s="201"/>
      <c r="B366" s="202"/>
      <c r="C366" s="201"/>
      <c r="D366" s="203" t="s">
        <v>135</v>
      </c>
      <c r="E366" s="204" t="s">
        <v>1</v>
      </c>
      <c r="F366" s="205" t="s">
        <v>520</v>
      </c>
      <c r="G366" s="201"/>
      <c r="H366" s="206">
        <v>0.09759999999999999</v>
      </c>
      <c r="I366" s="128"/>
      <c r="J366" s="201"/>
      <c r="K366" s="128"/>
      <c r="L366" s="106"/>
      <c r="M366" s="108"/>
      <c r="N366" s="109"/>
      <c r="O366" s="109"/>
      <c r="P366" s="109"/>
      <c r="Q366" s="109"/>
      <c r="R366" s="109"/>
      <c r="S366" s="109"/>
      <c r="T366" s="110"/>
      <c r="AT366" s="107" t="s">
        <v>135</v>
      </c>
      <c r="AU366" s="107" t="s">
        <v>79</v>
      </c>
      <c r="AV366" s="12" t="s">
        <v>79</v>
      </c>
      <c r="AW366" s="12" t="s">
        <v>137</v>
      </c>
      <c r="AX366" s="12" t="s">
        <v>73</v>
      </c>
      <c r="AY366" s="107" t="s">
        <v>123</v>
      </c>
    </row>
    <row r="367" spans="1:51" s="12" customFormat="1" ht="11.25">
      <c r="A367" s="201"/>
      <c r="B367" s="202"/>
      <c r="C367" s="201"/>
      <c r="D367" s="203" t="s">
        <v>135</v>
      </c>
      <c r="E367" s="204" t="s">
        <v>1</v>
      </c>
      <c r="F367" s="205" t="s">
        <v>521</v>
      </c>
      <c r="G367" s="201"/>
      <c r="H367" s="206">
        <v>0.15600000000000003</v>
      </c>
      <c r="I367" s="128"/>
      <c r="J367" s="201"/>
      <c r="K367" s="128"/>
      <c r="L367" s="106"/>
      <c r="M367" s="108"/>
      <c r="N367" s="109"/>
      <c r="O367" s="109"/>
      <c r="P367" s="109"/>
      <c r="Q367" s="109"/>
      <c r="R367" s="109"/>
      <c r="S367" s="109"/>
      <c r="T367" s="110"/>
      <c r="AT367" s="107" t="s">
        <v>135</v>
      </c>
      <c r="AU367" s="107" t="s">
        <v>79</v>
      </c>
      <c r="AV367" s="12" t="s">
        <v>79</v>
      </c>
      <c r="AW367" s="12" t="s">
        <v>137</v>
      </c>
      <c r="AX367" s="12" t="s">
        <v>73</v>
      </c>
      <c r="AY367" s="107" t="s">
        <v>123</v>
      </c>
    </row>
    <row r="368" spans="1:51" s="13" customFormat="1" ht="11.25">
      <c r="A368" s="207"/>
      <c r="B368" s="208"/>
      <c r="C368" s="207"/>
      <c r="D368" s="203" t="s">
        <v>135</v>
      </c>
      <c r="E368" s="209" t="s">
        <v>1</v>
      </c>
      <c r="F368" s="210" t="s">
        <v>138</v>
      </c>
      <c r="G368" s="207"/>
      <c r="H368" s="211">
        <v>1.6920099999999998</v>
      </c>
      <c r="I368" s="129"/>
      <c r="J368" s="207"/>
      <c r="K368" s="129"/>
      <c r="L368" s="111"/>
      <c r="M368" s="113"/>
      <c r="N368" s="114"/>
      <c r="O368" s="114"/>
      <c r="P368" s="114"/>
      <c r="Q368" s="114"/>
      <c r="R368" s="114"/>
      <c r="S368" s="114"/>
      <c r="T368" s="115"/>
      <c r="AT368" s="112" t="s">
        <v>135</v>
      </c>
      <c r="AU368" s="112" t="s">
        <v>79</v>
      </c>
      <c r="AV368" s="13" t="s">
        <v>129</v>
      </c>
      <c r="AW368" s="13" t="s">
        <v>137</v>
      </c>
      <c r="AX368" s="13" t="s">
        <v>13</v>
      </c>
      <c r="AY368" s="112" t="s">
        <v>123</v>
      </c>
    </row>
    <row r="369" spans="1:63" s="11" customFormat="1" ht="25.5" customHeight="1">
      <c r="A369" s="188"/>
      <c r="B369" s="189"/>
      <c r="C369" s="188"/>
      <c r="D369" s="190" t="s">
        <v>72</v>
      </c>
      <c r="E369" s="191" t="s">
        <v>165</v>
      </c>
      <c r="F369" s="191" t="s">
        <v>522</v>
      </c>
      <c r="G369" s="188"/>
      <c r="H369" s="188"/>
      <c r="I369" s="127"/>
      <c r="J369" s="192">
        <f>BK369</f>
        <v>0</v>
      </c>
      <c r="K369" s="127"/>
      <c r="L369" s="90"/>
      <c r="M369" s="92"/>
      <c r="N369" s="93"/>
      <c r="O369" s="93"/>
      <c r="P369" s="94">
        <f>P370</f>
        <v>51.8371</v>
      </c>
      <c r="Q369" s="93"/>
      <c r="R369" s="94">
        <f>R370</f>
        <v>0.06258</v>
      </c>
      <c r="S369" s="93"/>
      <c r="T369" s="95">
        <f>T370</f>
        <v>0</v>
      </c>
      <c r="AR369" s="91" t="s">
        <v>124</v>
      </c>
      <c r="AT369" s="96" t="s">
        <v>72</v>
      </c>
      <c r="AU369" s="96" t="s">
        <v>73</v>
      </c>
      <c r="AY369" s="91" t="s">
        <v>123</v>
      </c>
      <c r="BK369" s="97">
        <f>BK370</f>
        <v>0</v>
      </c>
    </row>
    <row r="370" spans="1:63" s="11" customFormat="1" ht="22.5" customHeight="1">
      <c r="A370" s="188"/>
      <c r="B370" s="189"/>
      <c r="C370" s="188"/>
      <c r="D370" s="190" t="s">
        <v>72</v>
      </c>
      <c r="E370" s="193" t="s">
        <v>523</v>
      </c>
      <c r="F370" s="193" t="s">
        <v>524</v>
      </c>
      <c r="G370" s="188"/>
      <c r="H370" s="188"/>
      <c r="I370" s="127"/>
      <c r="J370" s="194">
        <f>BK370</f>
        <v>0</v>
      </c>
      <c r="K370" s="127"/>
      <c r="L370" s="90"/>
      <c r="M370" s="92"/>
      <c r="N370" s="93"/>
      <c r="O370" s="93"/>
      <c r="P370" s="94">
        <f>SUM(P371:P377)</f>
        <v>51.8371</v>
      </c>
      <c r="Q370" s="93"/>
      <c r="R370" s="94">
        <f>SUM(R371:R377)</f>
        <v>0.06258</v>
      </c>
      <c r="S370" s="93"/>
      <c r="T370" s="95">
        <f>SUM(T371:T377)</f>
        <v>0</v>
      </c>
      <c r="AR370" s="91" t="s">
        <v>124</v>
      </c>
      <c r="AT370" s="96" t="s">
        <v>72</v>
      </c>
      <c r="AU370" s="96" t="s">
        <v>13</v>
      </c>
      <c r="AY370" s="91" t="s">
        <v>123</v>
      </c>
      <c r="BK370" s="97">
        <f>SUM(BK371:BK377)</f>
        <v>0</v>
      </c>
    </row>
    <row r="371" spans="1:65" s="1" customFormat="1" ht="24" customHeight="1">
      <c r="A371" s="134"/>
      <c r="B371" s="135"/>
      <c r="C371" s="195" t="s">
        <v>525</v>
      </c>
      <c r="D371" s="195" t="s">
        <v>126</v>
      </c>
      <c r="E371" s="196" t="s">
        <v>526</v>
      </c>
      <c r="F371" s="197" t="s">
        <v>527</v>
      </c>
      <c r="G371" s="198" t="s">
        <v>233</v>
      </c>
      <c r="H371" s="199">
        <v>104.3</v>
      </c>
      <c r="I371" s="98">
        <v>0</v>
      </c>
      <c r="J371" s="200">
        <f>ROUND(I371*H371,2)</f>
        <v>0</v>
      </c>
      <c r="K371" s="99"/>
      <c r="L371" s="27"/>
      <c r="M371" s="100" t="s">
        <v>1</v>
      </c>
      <c r="N371" s="101" t="s">
        <v>38</v>
      </c>
      <c r="O371" s="102">
        <v>0.497</v>
      </c>
      <c r="P371" s="102">
        <f>O371*H371</f>
        <v>51.8371</v>
      </c>
      <c r="Q371" s="102">
        <v>0</v>
      </c>
      <c r="R371" s="102">
        <f>Q371*H371</f>
        <v>0</v>
      </c>
      <c r="S371" s="102">
        <v>0</v>
      </c>
      <c r="T371" s="103">
        <f>S371*H371</f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04" t="s">
        <v>466</v>
      </c>
      <c r="AT371" s="104" t="s">
        <v>126</v>
      </c>
      <c r="AU371" s="104" t="s">
        <v>79</v>
      </c>
      <c r="AY371" s="15" t="s">
        <v>123</v>
      </c>
      <c r="BE371" s="105">
        <f>IF(N371="základní",J371,0)</f>
        <v>0</v>
      </c>
      <c r="BF371" s="105">
        <f>IF(N371="snížená",J371,0)</f>
        <v>0</v>
      </c>
      <c r="BG371" s="105">
        <f>IF(N371="zákl. přenesená",J371,0)</f>
        <v>0</v>
      </c>
      <c r="BH371" s="105">
        <f>IF(N371="sníž. přenesená",J371,0)</f>
        <v>0</v>
      </c>
      <c r="BI371" s="105">
        <f>IF(N371="nulová",J371,0)</f>
        <v>0</v>
      </c>
      <c r="BJ371" s="15" t="s">
        <v>13</v>
      </c>
      <c r="BK371" s="105">
        <f>ROUND(I371*H371,2)</f>
        <v>0</v>
      </c>
      <c r="BL371" s="15" t="s">
        <v>466</v>
      </c>
      <c r="BM371" s="104" t="s">
        <v>528</v>
      </c>
    </row>
    <row r="372" spans="1:51" s="12" customFormat="1" ht="22.5">
      <c r="A372" s="201"/>
      <c r="B372" s="202"/>
      <c r="C372" s="201"/>
      <c r="D372" s="203" t="s">
        <v>135</v>
      </c>
      <c r="E372" s="204" t="s">
        <v>1</v>
      </c>
      <c r="F372" s="205" t="s">
        <v>235</v>
      </c>
      <c r="G372" s="201"/>
      <c r="H372" s="206">
        <v>75.14</v>
      </c>
      <c r="I372" s="128"/>
      <c r="J372" s="201"/>
      <c r="K372" s="128"/>
      <c r="L372" s="106"/>
      <c r="M372" s="108"/>
      <c r="N372" s="109"/>
      <c r="O372" s="109"/>
      <c r="P372" s="109"/>
      <c r="Q372" s="109"/>
      <c r="R372" s="109"/>
      <c r="S372" s="109"/>
      <c r="T372" s="110"/>
      <c r="AT372" s="107" t="s">
        <v>135</v>
      </c>
      <c r="AU372" s="107" t="s">
        <v>79</v>
      </c>
      <c r="AV372" s="12" t="s">
        <v>79</v>
      </c>
      <c r="AW372" s="12" t="s">
        <v>137</v>
      </c>
      <c r="AX372" s="12" t="s">
        <v>73</v>
      </c>
      <c r="AY372" s="107" t="s">
        <v>123</v>
      </c>
    </row>
    <row r="373" spans="1:51" s="12" customFormat="1" ht="11.25">
      <c r="A373" s="201"/>
      <c r="B373" s="202"/>
      <c r="C373" s="201"/>
      <c r="D373" s="203" t="s">
        <v>135</v>
      </c>
      <c r="E373" s="204" t="s">
        <v>1</v>
      </c>
      <c r="F373" s="205" t="s">
        <v>236</v>
      </c>
      <c r="G373" s="201"/>
      <c r="H373" s="206">
        <v>29.159999999999997</v>
      </c>
      <c r="I373" s="128"/>
      <c r="J373" s="201"/>
      <c r="K373" s="128"/>
      <c r="L373" s="106"/>
      <c r="M373" s="108"/>
      <c r="N373" s="109"/>
      <c r="O373" s="109"/>
      <c r="P373" s="109"/>
      <c r="Q373" s="109"/>
      <c r="R373" s="109"/>
      <c r="S373" s="109"/>
      <c r="T373" s="110"/>
      <c r="AT373" s="107" t="s">
        <v>135</v>
      </c>
      <c r="AU373" s="107" t="s">
        <v>79</v>
      </c>
      <c r="AV373" s="12" t="s">
        <v>79</v>
      </c>
      <c r="AW373" s="12" t="s">
        <v>137</v>
      </c>
      <c r="AX373" s="12" t="s">
        <v>73</v>
      </c>
      <c r="AY373" s="107" t="s">
        <v>123</v>
      </c>
    </row>
    <row r="374" spans="1:51" s="13" customFormat="1" ht="11.25">
      <c r="A374" s="207"/>
      <c r="B374" s="208"/>
      <c r="C374" s="207"/>
      <c r="D374" s="203" t="s">
        <v>135</v>
      </c>
      <c r="E374" s="209" t="s">
        <v>1</v>
      </c>
      <c r="F374" s="210" t="s">
        <v>138</v>
      </c>
      <c r="G374" s="207"/>
      <c r="H374" s="211">
        <v>104.3</v>
      </c>
      <c r="I374" s="129"/>
      <c r="J374" s="207"/>
      <c r="K374" s="129"/>
      <c r="L374" s="111"/>
      <c r="M374" s="113"/>
      <c r="N374" s="114"/>
      <c r="O374" s="114"/>
      <c r="P374" s="114"/>
      <c r="Q374" s="114"/>
      <c r="R374" s="114"/>
      <c r="S374" s="114"/>
      <c r="T374" s="115"/>
      <c r="AT374" s="112" t="s">
        <v>135</v>
      </c>
      <c r="AU374" s="112" t="s">
        <v>79</v>
      </c>
      <c r="AV374" s="13" t="s">
        <v>129</v>
      </c>
      <c r="AW374" s="13" t="s">
        <v>137</v>
      </c>
      <c r="AX374" s="13" t="s">
        <v>13</v>
      </c>
      <c r="AY374" s="112" t="s">
        <v>123</v>
      </c>
    </row>
    <row r="375" spans="1:65" s="1" customFormat="1" ht="16.5" customHeight="1">
      <c r="A375" s="134"/>
      <c r="B375" s="135"/>
      <c r="C375" s="212" t="s">
        <v>529</v>
      </c>
      <c r="D375" s="212" t="s">
        <v>165</v>
      </c>
      <c r="E375" s="213" t="s">
        <v>530</v>
      </c>
      <c r="F375" s="214" t="s">
        <v>531</v>
      </c>
      <c r="G375" s="215" t="s">
        <v>532</v>
      </c>
      <c r="H375" s="216">
        <v>62.58</v>
      </c>
      <c r="I375" s="116">
        <v>0</v>
      </c>
      <c r="J375" s="217">
        <f>ROUND(I375*H375,2)</f>
        <v>0</v>
      </c>
      <c r="K375" s="117"/>
      <c r="L375" s="118"/>
      <c r="M375" s="119" t="s">
        <v>1</v>
      </c>
      <c r="N375" s="120" t="s">
        <v>38</v>
      </c>
      <c r="O375" s="102">
        <v>0</v>
      </c>
      <c r="P375" s="102">
        <f>O375*H375</f>
        <v>0</v>
      </c>
      <c r="Q375" s="102">
        <v>0.001</v>
      </c>
      <c r="R375" s="102">
        <f>Q375*H375</f>
        <v>0.06258</v>
      </c>
      <c r="S375" s="102">
        <v>0</v>
      </c>
      <c r="T375" s="103">
        <f>S375*H375</f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04" t="s">
        <v>533</v>
      </c>
      <c r="AT375" s="104" t="s">
        <v>165</v>
      </c>
      <c r="AU375" s="104" t="s">
        <v>79</v>
      </c>
      <c r="AY375" s="15" t="s">
        <v>123</v>
      </c>
      <c r="BE375" s="105">
        <f>IF(N375="základní",J375,0)</f>
        <v>0</v>
      </c>
      <c r="BF375" s="105">
        <f>IF(N375="snížená",J375,0)</f>
        <v>0</v>
      </c>
      <c r="BG375" s="105">
        <f>IF(N375="zákl. přenesená",J375,0)</f>
        <v>0</v>
      </c>
      <c r="BH375" s="105">
        <f>IF(N375="sníž. přenesená",J375,0)</f>
        <v>0</v>
      </c>
      <c r="BI375" s="105">
        <f>IF(N375="nulová",J375,0)</f>
        <v>0</v>
      </c>
      <c r="BJ375" s="15" t="s">
        <v>13</v>
      </c>
      <c r="BK375" s="105">
        <f>ROUND(I375*H375,2)</f>
        <v>0</v>
      </c>
      <c r="BL375" s="15" t="s">
        <v>533</v>
      </c>
      <c r="BM375" s="104" t="s">
        <v>534</v>
      </c>
    </row>
    <row r="376" spans="1:51" s="12" customFormat="1" ht="11.25">
      <c r="A376" s="201"/>
      <c r="B376" s="202"/>
      <c r="C376" s="201"/>
      <c r="D376" s="203" t="s">
        <v>135</v>
      </c>
      <c r="E376" s="204" t="s">
        <v>1</v>
      </c>
      <c r="F376" s="205" t="s">
        <v>535</v>
      </c>
      <c r="G376" s="201"/>
      <c r="H376" s="206">
        <v>62.58</v>
      </c>
      <c r="I376" s="128"/>
      <c r="J376" s="201"/>
      <c r="K376" s="128"/>
      <c r="L376" s="106"/>
      <c r="M376" s="108"/>
      <c r="N376" s="109"/>
      <c r="O376" s="109"/>
      <c r="P376" s="109"/>
      <c r="Q376" s="109"/>
      <c r="R376" s="109"/>
      <c r="S376" s="109"/>
      <c r="T376" s="110"/>
      <c r="AT376" s="107" t="s">
        <v>135</v>
      </c>
      <c r="AU376" s="107" t="s">
        <v>79</v>
      </c>
      <c r="AV376" s="12" t="s">
        <v>79</v>
      </c>
      <c r="AW376" s="12" t="s">
        <v>137</v>
      </c>
      <c r="AX376" s="12" t="s">
        <v>73</v>
      </c>
      <c r="AY376" s="107" t="s">
        <v>123</v>
      </c>
    </row>
    <row r="377" spans="1:51" s="13" customFormat="1" ht="11.25">
      <c r="A377" s="207"/>
      <c r="B377" s="208"/>
      <c r="C377" s="207"/>
      <c r="D377" s="203" t="s">
        <v>135</v>
      </c>
      <c r="E377" s="209" t="s">
        <v>1</v>
      </c>
      <c r="F377" s="210" t="s">
        <v>138</v>
      </c>
      <c r="G377" s="207"/>
      <c r="H377" s="211">
        <v>62.58</v>
      </c>
      <c r="I377" s="129"/>
      <c r="J377" s="207"/>
      <c r="K377" s="129"/>
      <c r="L377" s="111"/>
      <c r="M377" s="113"/>
      <c r="N377" s="114"/>
      <c r="O377" s="114"/>
      <c r="P377" s="114"/>
      <c r="Q377" s="114"/>
      <c r="R377" s="114"/>
      <c r="S377" s="114"/>
      <c r="T377" s="115"/>
      <c r="AT377" s="112" t="s">
        <v>135</v>
      </c>
      <c r="AU377" s="112" t="s">
        <v>79</v>
      </c>
      <c r="AV377" s="13" t="s">
        <v>129</v>
      </c>
      <c r="AW377" s="13" t="s">
        <v>137</v>
      </c>
      <c r="AX377" s="13" t="s">
        <v>13</v>
      </c>
      <c r="AY377" s="112" t="s">
        <v>123</v>
      </c>
    </row>
    <row r="378" spans="1:63" s="11" customFormat="1" ht="25.5" customHeight="1">
      <c r="A378" s="188"/>
      <c r="B378" s="189"/>
      <c r="C378" s="188"/>
      <c r="D378" s="190" t="s">
        <v>72</v>
      </c>
      <c r="E378" s="191" t="s">
        <v>536</v>
      </c>
      <c r="F378" s="191" t="s">
        <v>537</v>
      </c>
      <c r="G378" s="188"/>
      <c r="H378" s="188"/>
      <c r="I378" s="127"/>
      <c r="J378" s="192">
        <f>BK378</f>
        <v>0</v>
      </c>
      <c r="K378" s="127"/>
      <c r="L378" s="90"/>
      <c r="M378" s="92"/>
      <c r="N378" s="93"/>
      <c r="O378" s="93"/>
      <c r="P378" s="94">
        <f>SUM(P379:P380)</f>
        <v>94</v>
      </c>
      <c r="Q378" s="93"/>
      <c r="R378" s="94">
        <f>SUM(R379:R380)</f>
        <v>0</v>
      </c>
      <c r="S378" s="93"/>
      <c r="T378" s="95">
        <f>SUM(T379:T380)</f>
        <v>0</v>
      </c>
      <c r="AR378" s="91" t="s">
        <v>129</v>
      </c>
      <c r="AT378" s="96" t="s">
        <v>72</v>
      </c>
      <c r="AU378" s="96" t="s">
        <v>73</v>
      </c>
      <c r="AY378" s="91" t="s">
        <v>123</v>
      </c>
      <c r="BK378" s="97">
        <f>SUM(BK379:BK380)</f>
        <v>0</v>
      </c>
    </row>
    <row r="379" spans="1:65" s="1" customFormat="1" ht="24" customHeight="1">
      <c r="A379" s="134"/>
      <c r="B379" s="135"/>
      <c r="C379" s="195" t="s">
        <v>538</v>
      </c>
      <c r="D379" s="195" t="s">
        <v>126</v>
      </c>
      <c r="E379" s="196" t="s">
        <v>539</v>
      </c>
      <c r="F379" s="197" t="s">
        <v>540</v>
      </c>
      <c r="G379" s="198" t="s">
        <v>541</v>
      </c>
      <c r="H379" s="199">
        <v>70</v>
      </c>
      <c r="I379" s="98">
        <v>0</v>
      </c>
      <c r="J379" s="200">
        <f>ROUND(I379*H379,2)</f>
        <v>0</v>
      </c>
      <c r="K379" s="99"/>
      <c r="L379" s="27"/>
      <c r="M379" s="100" t="s">
        <v>1</v>
      </c>
      <c r="N379" s="101" t="s">
        <v>38</v>
      </c>
      <c r="O379" s="102">
        <v>1</v>
      </c>
      <c r="P379" s="102">
        <f>O379*H379</f>
        <v>70</v>
      </c>
      <c r="Q379" s="102">
        <v>0</v>
      </c>
      <c r="R379" s="102">
        <f>Q379*H379</f>
        <v>0</v>
      </c>
      <c r="S379" s="102">
        <v>0</v>
      </c>
      <c r="T379" s="103">
        <f>S379*H379</f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04" t="s">
        <v>542</v>
      </c>
      <c r="AT379" s="104" t="s">
        <v>126</v>
      </c>
      <c r="AU379" s="104" t="s">
        <v>13</v>
      </c>
      <c r="AY379" s="15" t="s">
        <v>123</v>
      </c>
      <c r="BE379" s="105">
        <f>IF(N379="základní",J379,0)</f>
        <v>0</v>
      </c>
      <c r="BF379" s="105">
        <f>IF(N379="snížená",J379,0)</f>
        <v>0</v>
      </c>
      <c r="BG379" s="105">
        <f>IF(N379="zákl. přenesená",J379,0)</f>
        <v>0</v>
      </c>
      <c r="BH379" s="105">
        <f>IF(N379="sníž. přenesená",J379,0)</f>
        <v>0</v>
      </c>
      <c r="BI379" s="105">
        <f>IF(N379="nulová",J379,0)</f>
        <v>0</v>
      </c>
      <c r="BJ379" s="15" t="s">
        <v>13</v>
      </c>
      <c r="BK379" s="105">
        <f>ROUND(I379*H379,2)</f>
        <v>0</v>
      </c>
      <c r="BL379" s="15" t="s">
        <v>542</v>
      </c>
      <c r="BM379" s="104" t="s">
        <v>543</v>
      </c>
    </row>
    <row r="380" spans="1:65" s="1" customFormat="1" ht="16.5" customHeight="1">
      <c r="A380" s="134"/>
      <c r="B380" s="135"/>
      <c r="C380" s="195" t="s">
        <v>544</v>
      </c>
      <c r="D380" s="195" t="s">
        <v>126</v>
      </c>
      <c r="E380" s="196" t="s">
        <v>545</v>
      </c>
      <c r="F380" s="197" t="s">
        <v>546</v>
      </c>
      <c r="G380" s="198" t="s">
        <v>580</v>
      </c>
      <c r="H380" s="199">
        <v>24</v>
      </c>
      <c r="I380" s="98">
        <v>0</v>
      </c>
      <c r="J380" s="200">
        <f>ROUND(I380*H380,2)</f>
        <v>0</v>
      </c>
      <c r="K380" s="99"/>
      <c r="L380" s="27"/>
      <c r="M380" s="100" t="s">
        <v>1</v>
      </c>
      <c r="N380" s="101" t="s">
        <v>38</v>
      </c>
      <c r="O380" s="102">
        <v>1</v>
      </c>
      <c r="P380" s="102">
        <f>O380*H380</f>
        <v>24</v>
      </c>
      <c r="Q380" s="102">
        <v>0</v>
      </c>
      <c r="R380" s="102">
        <f>Q380*H380</f>
        <v>0</v>
      </c>
      <c r="S380" s="102">
        <v>0</v>
      </c>
      <c r="T380" s="103">
        <f>S380*H380</f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04" t="s">
        <v>542</v>
      </c>
      <c r="AT380" s="104" t="s">
        <v>126</v>
      </c>
      <c r="AU380" s="104" t="s">
        <v>13</v>
      </c>
      <c r="AY380" s="15" t="s">
        <v>123</v>
      </c>
      <c r="BE380" s="105">
        <f>IF(N380="základní",J380,0)</f>
        <v>0</v>
      </c>
      <c r="BF380" s="105">
        <f>IF(N380="snížená",J380,0)</f>
        <v>0</v>
      </c>
      <c r="BG380" s="105">
        <f>IF(N380="zákl. přenesená",J380,0)</f>
        <v>0</v>
      </c>
      <c r="BH380" s="105">
        <f>IF(N380="sníž. přenesená",J380,0)</f>
        <v>0</v>
      </c>
      <c r="BI380" s="105">
        <f>IF(N380="nulová",J380,0)</f>
        <v>0</v>
      </c>
      <c r="BJ380" s="15" t="s">
        <v>13</v>
      </c>
      <c r="BK380" s="105">
        <f>ROUND(I380*H380,2)</f>
        <v>0</v>
      </c>
      <c r="BL380" s="15" t="s">
        <v>542</v>
      </c>
      <c r="BM380" s="104" t="s">
        <v>547</v>
      </c>
    </row>
    <row r="381" spans="1:63" s="11" customFormat="1" ht="25.5" customHeight="1">
      <c r="A381" s="188"/>
      <c r="B381" s="189"/>
      <c r="C381" s="188"/>
      <c r="D381" s="190" t="s">
        <v>72</v>
      </c>
      <c r="E381" s="191" t="s">
        <v>548</v>
      </c>
      <c r="F381" s="191" t="s">
        <v>549</v>
      </c>
      <c r="G381" s="188"/>
      <c r="H381" s="188"/>
      <c r="I381" s="127"/>
      <c r="J381" s="192">
        <f>J382+J385+J388</f>
        <v>0</v>
      </c>
      <c r="K381" s="127"/>
      <c r="L381" s="90"/>
      <c r="M381" s="92"/>
      <c r="N381" s="93"/>
      <c r="O381" s="93"/>
      <c r="P381" s="94">
        <f>P382+P385+P388</f>
        <v>0</v>
      </c>
      <c r="Q381" s="93"/>
      <c r="R381" s="94">
        <f>R382+R385+R388</f>
        <v>0</v>
      </c>
      <c r="S381" s="93"/>
      <c r="T381" s="95">
        <f>T382+T385+T388</f>
        <v>0</v>
      </c>
      <c r="AR381" s="91" t="s">
        <v>149</v>
      </c>
      <c r="AT381" s="96" t="s">
        <v>72</v>
      </c>
      <c r="AU381" s="96" t="s">
        <v>73</v>
      </c>
      <c r="AY381" s="91" t="s">
        <v>123</v>
      </c>
      <c r="BK381" s="97">
        <f>BK382+BK385+BK388</f>
        <v>0</v>
      </c>
    </row>
    <row r="382" spans="1:63" s="11" customFormat="1" ht="22.5" customHeight="1">
      <c r="A382" s="188"/>
      <c r="B382" s="189"/>
      <c r="C382" s="188"/>
      <c r="D382" s="190" t="s">
        <v>72</v>
      </c>
      <c r="E382" s="193" t="s">
        <v>550</v>
      </c>
      <c r="F382" s="193" t="s">
        <v>551</v>
      </c>
      <c r="G382" s="188"/>
      <c r="H382" s="188"/>
      <c r="I382" s="127"/>
      <c r="J382" s="194">
        <f>BK382</f>
        <v>0</v>
      </c>
      <c r="K382" s="127"/>
      <c r="L382" s="90"/>
      <c r="M382" s="92"/>
      <c r="N382" s="93"/>
      <c r="O382" s="93"/>
      <c r="P382" s="94">
        <f>SUM(P383:P384)</f>
        <v>0</v>
      </c>
      <c r="Q382" s="93"/>
      <c r="R382" s="94">
        <f>SUM(R383:R384)</f>
        <v>0</v>
      </c>
      <c r="S382" s="93"/>
      <c r="T382" s="95">
        <f>SUM(T383:T384)</f>
        <v>0</v>
      </c>
      <c r="AR382" s="91" t="s">
        <v>149</v>
      </c>
      <c r="AT382" s="96" t="s">
        <v>72</v>
      </c>
      <c r="AU382" s="96" t="s">
        <v>13</v>
      </c>
      <c r="AY382" s="91" t="s">
        <v>123</v>
      </c>
      <c r="BK382" s="97">
        <f>SUM(BK383:BK384)</f>
        <v>0</v>
      </c>
    </row>
    <row r="383" spans="1:65" s="1" customFormat="1" ht="27.75" customHeight="1">
      <c r="A383" s="134"/>
      <c r="B383" s="135"/>
      <c r="C383" s="195" t="s">
        <v>552</v>
      </c>
      <c r="D383" s="195" t="s">
        <v>126</v>
      </c>
      <c r="E383" s="196" t="s">
        <v>553</v>
      </c>
      <c r="F383" s="197" t="s">
        <v>581</v>
      </c>
      <c r="G383" s="198" t="s">
        <v>147</v>
      </c>
      <c r="H383" s="199">
        <v>1</v>
      </c>
      <c r="I383" s="98">
        <v>0</v>
      </c>
      <c r="J383" s="200">
        <f>ROUND(I383*H383,2)</f>
        <v>0</v>
      </c>
      <c r="K383" s="99"/>
      <c r="L383" s="27"/>
      <c r="M383" s="100" t="s">
        <v>1</v>
      </c>
      <c r="N383" s="101" t="s">
        <v>38</v>
      </c>
      <c r="O383" s="102">
        <v>0</v>
      </c>
      <c r="P383" s="102">
        <f>O383*H383</f>
        <v>0</v>
      </c>
      <c r="Q383" s="102">
        <v>0</v>
      </c>
      <c r="R383" s="102">
        <f>Q383*H383</f>
        <v>0</v>
      </c>
      <c r="S383" s="102">
        <v>0</v>
      </c>
      <c r="T383" s="103">
        <f>S383*H383</f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04" t="s">
        <v>554</v>
      </c>
      <c r="AT383" s="104" t="s">
        <v>126</v>
      </c>
      <c r="AU383" s="104" t="s">
        <v>79</v>
      </c>
      <c r="AY383" s="15" t="s">
        <v>123</v>
      </c>
      <c r="BE383" s="105">
        <f>IF(N383="základní",J383,0)</f>
        <v>0</v>
      </c>
      <c r="BF383" s="105">
        <f>IF(N383="snížená",J383,0)</f>
        <v>0</v>
      </c>
      <c r="BG383" s="105">
        <f>IF(N383="zákl. přenesená",J383,0)</f>
        <v>0</v>
      </c>
      <c r="BH383" s="105">
        <f>IF(N383="sníž. přenesená",J383,0)</f>
        <v>0</v>
      </c>
      <c r="BI383" s="105">
        <f>IF(N383="nulová",J383,0)</f>
        <v>0</v>
      </c>
      <c r="BJ383" s="15" t="s">
        <v>13</v>
      </c>
      <c r="BK383" s="105">
        <f>ROUND(I383*H383,2)</f>
        <v>0</v>
      </c>
      <c r="BL383" s="15" t="s">
        <v>554</v>
      </c>
      <c r="BM383" s="104" t="s">
        <v>555</v>
      </c>
    </row>
    <row r="384" spans="1:65" s="1" customFormat="1" ht="16.5" customHeight="1">
      <c r="A384" s="134"/>
      <c r="B384" s="135"/>
      <c r="C384" s="195" t="s">
        <v>556</v>
      </c>
      <c r="D384" s="195" t="s">
        <v>126</v>
      </c>
      <c r="E384" s="196" t="s">
        <v>557</v>
      </c>
      <c r="F384" s="197" t="s">
        <v>558</v>
      </c>
      <c r="G384" s="198" t="s">
        <v>147</v>
      </c>
      <c r="H384" s="199">
        <v>1</v>
      </c>
      <c r="I384" s="98">
        <v>0</v>
      </c>
      <c r="J384" s="200">
        <f>ROUND(I384*H384,2)</f>
        <v>0</v>
      </c>
      <c r="K384" s="99"/>
      <c r="L384" s="27"/>
      <c r="M384" s="100" t="s">
        <v>1</v>
      </c>
      <c r="N384" s="101" t="s">
        <v>38</v>
      </c>
      <c r="O384" s="102">
        <v>0</v>
      </c>
      <c r="P384" s="102">
        <f>O384*H384</f>
        <v>0</v>
      </c>
      <c r="Q384" s="102">
        <v>0</v>
      </c>
      <c r="R384" s="102">
        <f>Q384*H384</f>
        <v>0</v>
      </c>
      <c r="S384" s="102">
        <v>0</v>
      </c>
      <c r="T384" s="103">
        <f>S384*H384</f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04" t="s">
        <v>554</v>
      </c>
      <c r="AT384" s="104" t="s">
        <v>126</v>
      </c>
      <c r="AU384" s="104" t="s">
        <v>79</v>
      </c>
      <c r="AY384" s="15" t="s">
        <v>123</v>
      </c>
      <c r="BE384" s="105">
        <f>IF(N384="základní",J384,0)</f>
        <v>0</v>
      </c>
      <c r="BF384" s="105">
        <f>IF(N384="snížená",J384,0)</f>
        <v>0</v>
      </c>
      <c r="BG384" s="105">
        <f>IF(N384="zákl. přenesená",J384,0)</f>
        <v>0</v>
      </c>
      <c r="BH384" s="105">
        <f>IF(N384="sníž. přenesená",J384,0)</f>
        <v>0</v>
      </c>
      <c r="BI384" s="105">
        <f>IF(N384="nulová",J384,0)</f>
        <v>0</v>
      </c>
      <c r="BJ384" s="15" t="s">
        <v>13</v>
      </c>
      <c r="BK384" s="105">
        <f>ROUND(I384*H384,2)</f>
        <v>0</v>
      </c>
      <c r="BL384" s="15" t="s">
        <v>554</v>
      </c>
      <c r="BM384" s="104" t="s">
        <v>559</v>
      </c>
    </row>
    <row r="385" spans="1:63" s="11" customFormat="1" ht="22.5" customHeight="1">
      <c r="A385" s="188"/>
      <c r="B385" s="189"/>
      <c r="C385" s="188"/>
      <c r="D385" s="190" t="s">
        <v>72</v>
      </c>
      <c r="E385" s="193" t="s">
        <v>560</v>
      </c>
      <c r="F385" s="193" t="s">
        <v>561</v>
      </c>
      <c r="G385" s="188"/>
      <c r="H385" s="188"/>
      <c r="I385" s="127"/>
      <c r="J385" s="194">
        <f>J386+J387</f>
        <v>0</v>
      </c>
      <c r="K385" s="127"/>
      <c r="L385" s="90"/>
      <c r="M385" s="92"/>
      <c r="N385" s="93"/>
      <c r="O385" s="93"/>
      <c r="P385" s="94">
        <f>P386</f>
        <v>0</v>
      </c>
      <c r="Q385" s="93"/>
      <c r="R385" s="94">
        <f>R386</f>
        <v>0</v>
      </c>
      <c r="S385" s="93"/>
      <c r="T385" s="95">
        <f>T386</f>
        <v>0</v>
      </c>
      <c r="AR385" s="91" t="s">
        <v>149</v>
      </c>
      <c r="AT385" s="96" t="s">
        <v>72</v>
      </c>
      <c r="AU385" s="96" t="s">
        <v>13</v>
      </c>
      <c r="AY385" s="91" t="s">
        <v>123</v>
      </c>
      <c r="BK385" s="97">
        <f>BK386</f>
        <v>0</v>
      </c>
    </row>
    <row r="386" spans="1:65" s="1" customFormat="1" ht="18" customHeight="1">
      <c r="A386" s="134"/>
      <c r="B386" s="135"/>
      <c r="C386" s="195" t="s">
        <v>562</v>
      </c>
      <c r="D386" s="195" t="s">
        <v>126</v>
      </c>
      <c r="E386" s="196" t="s">
        <v>563</v>
      </c>
      <c r="F386" s="197" t="s">
        <v>589</v>
      </c>
      <c r="G386" s="198" t="s">
        <v>147</v>
      </c>
      <c r="H386" s="199">
        <v>1</v>
      </c>
      <c r="I386" s="98">
        <v>0</v>
      </c>
      <c r="J386" s="200">
        <f>ROUND(I386*H386,2)</f>
        <v>0</v>
      </c>
      <c r="K386" s="99"/>
      <c r="L386" s="27"/>
      <c r="M386" s="100" t="s">
        <v>1</v>
      </c>
      <c r="N386" s="101" t="s">
        <v>38</v>
      </c>
      <c r="O386" s="102">
        <v>0</v>
      </c>
      <c r="P386" s="102">
        <f>O386*H386</f>
        <v>0</v>
      </c>
      <c r="Q386" s="102">
        <v>0</v>
      </c>
      <c r="R386" s="102">
        <f>Q386*H386</f>
        <v>0</v>
      </c>
      <c r="S386" s="102">
        <v>0</v>
      </c>
      <c r="T386" s="103">
        <f>S386*H386</f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04" t="s">
        <v>554</v>
      </c>
      <c r="AT386" s="104" t="s">
        <v>126</v>
      </c>
      <c r="AU386" s="104" t="s">
        <v>79</v>
      </c>
      <c r="AY386" s="15" t="s">
        <v>123</v>
      </c>
      <c r="BE386" s="105">
        <f>IF(N386="základní",J386,0)</f>
        <v>0</v>
      </c>
      <c r="BF386" s="105">
        <f>IF(N386="snížená",J386,0)</f>
        <v>0</v>
      </c>
      <c r="BG386" s="105">
        <f>IF(N386="zákl. přenesená",J386,0)</f>
        <v>0</v>
      </c>
      <c r="BH386" s="105">
        <f>IF(N386="sníž. přenesená",J386,0)</f>
        <v>0</v>
      </c>
      <c r="BI386" s="105">
        <f>IF(N386="nulová",J386,0)</f>
        <v>0</v>
      </c>
      <c r="BJ386" s="15" t="s">
        <v>13</v>
      </c>
      <c r="BK386" s="105">
        <f>ROUND(I386*H386,2)</f>
        <v>0</v>
      </c>
      <c r="BL386" s="15" t="s">
        <v>554</v>
      </c>
      <c r="BM386" s="104" t="s">
        <v>564</v>
      </c>
    </row>
    <row r="387" spans="1:65" s="1" customFormat="1" ht="77.25" customHeight="1">
      <c r="A387" s="134"/>
      <c r="B387" s="135"/>
      <c r="C387" s="195">
        <v>81</v>
      </c>
      <c r="D387" s="195" t="s">
        <v>126</v>
      </c>
      <c r="E387" s="196" t="s">
        <v>563</v>
      </c>
      <c r="F387" s="197" t="s">
        <v>590</v>
      </c>
      <c r="G387" s="198" t="s">
        <v>147</v>
      </c>
      <c r="H387" s="199">
        <v>1</v>
      </c>
      <c r="I387" s="98">
        <v>0</v>
      </c>
      <c r="J387" s="200">
        <f>ROUND(I387*H387,2)</f>
        <v>0</v>
      </c>
      <c r="K387" s="99"/>
      <c r="L387" s="27"/>
      <c r="M387" s="100" t="s">
        <v>1</v>
      </c>
      <c r="N387" s="101" t="s">
        <v>38</v>
      </c>
      <c r="O387" s="102">
        <v>0</v>
      </c>
      <c r="P387" s="102">
        <f>O387*H387</f>
        <v>0</v>
      </c>
      <c r="Q387" s="102">
        <v>0</v>
      </c>
      <c r="R387" s="102">
        <f>Q387*H387</f>
        <v>0</v>
      </c>
      <c r="S387" s="102">
        <v>0</v>
      </c>
      <c r="T387" s="103">
        <f>S387*H387</f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04" t="s">
        <v>554</v>
      </c>
      <c r="AT387" s="104" t="s">
        <v>126</v>
      </c>
      <c r="AU387" s="104" t="s">
        <v>79</v>
      </c>
      <c r="AY387" s="15" t="s">
        <v>123</v>
      </c>
      <c r="BE387" s="105">
        <f>IF(N387="základní",J387,0)</f>
        <v>0</v>
      </c>
      <c r="BF387" s="105">
        <f>IF(N387="snížená",J387,0)</f>
        <v>0</v>
      </c>
      <c r="BG387" s="105">
        <f>IF(N387="zákl. přenesená",J387,0)</f>
        <v>0</v>
      </c>
      <c r="BH387" s="105">
        <f>IF(N387="sníž. přenesená",J387,0)</f>
        <v>0</v>
      </c>
      <c r="BI387" s="105">
        <f>IF(N387="nulová",J387,0)</f>
        <v>0</v>
      </c>
      <c r="BJ387" s="15" t="s">
        <v>13</v>
      </c>
      <c r="BK387" s="105">
        <f>ROUND(I387*H387,2)</f>
        <v>0</v>
      </c>
      <c r="BL387" s="15" t="s">
        <v>554</v>
      </c>
      <c r="BM387" s="104" t="s">
        <v>564</v>
      </c>
    </row>
    <row r="388" spans="1:63" s="11" customFormat="1" ht="22.5" customHeight="1">
      <c r="A388" s="188"/>
      <c r="B388" s="189"/>
      <c r="C388" s="188"/>
      <c r="D388" s="190" t="s">
        <v>72</v>
      </c>
      <c r="E388" s="193" t="s">
        <v>565</v>
      </c>
      <c r="F388" s="193" t="s">
        <v>566</v>
      </c>
      <c r="G388" s="188"/>
      <c r="H388" s="188"/>
      <c r="I388" s="127"/>
      <c r="J388" s="194">
        <f>BK388</f>
        <v>0</v>
      </c>
      <c r="K388" s="127"/>
      <c r="L388" s="90"/>
      <c r="M388" s="92"/>
      <c r="N388" s="93"/>
      <c r="O388" s="93"/>
      <c r="P388" s="94">
        <f>P389</f>
        <v>0</v>
      </c>
      <c r="Q388" s="93"/>
      <c r="R388" s="94">
        <f>R389</f>
        <v>0</v>
      </c>
      <c r="S388" s="93"/>
      <c r="T388" s="95">
        <f>T389</f>
        <v>0</v>
      </c>
      <c r="AR388" s="91" t="s">
        <v>149</v>
      </c>
      <c r="AT388" s="96" t="s">
        <v>72</v>
      </c>
      <c r="AU388" s="96" t="s">
        <v>13</v>
      </c>
      <c r="AY388" s="91" t="s">
        <v>123</v>
      </c>
      <c r="BK388" s="97">
        <f>BK389</f>
        <v>0</v>
      </c>
    </row>
    <row r="389" spans="1:65" s="1" customFormat="1" ht="16.5" customHeight="1">
      <c r="A389" s="134"/>
      <c r="B389" s="135"/>
      <c r="C389" s="195">
        <v>82</v>
      </c>
      <c r="D389" s="195" t="s">
        <v>126</v>
      </c>
      <c r="E389" s="196" t="s">
        <v>567</v>
      </c>
      <c r="F389" s="197" t="s">
        <v>566</v>
      </c>
      <c r="G389" s="198" t="s">
        <v>147</v>
      </c>
      <c r="H389" s="199">
        <v>1</v>
      </c>
      <c r="I389" s="98">
        <v>0</v>
      </c>
      <c r="J389" s="200">
        <f>ROUND(I389*H389,2)</f>
        <v>0</v>
      </c>
      <c r="K389" s="99"/>
      <c r="L389" s="27"/>
      <c r="M389" s="121" t="s">
        <v>1</v>
      </c>
      <c r="N389" s="122" t="s">
        <v>38</v>
      </c>
      <c r="O389" s="123">
        <v>0</v>
      </c>
      <c r="P389" s="123">
        <f>O389*H389</f>
        <v>0</v>
      </c>
      <c r="Q389" s="123">
        <v>0</v>
      </c>
      <c r="R389" s="123">
        <f>Q389*H389</f>
        <v>0</v>
      </c>
      <c r="S389" s="123">
        <v>0</v>
      </c>
      <c r="T389" s="124">
        <f>S389*H389</f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04" t="s">
        <v>554</v>
      </c>
      <c r="AT389" s="104" t="s">
        <v>126</v>
      </c>
      <c r="AU389" s="104" t="s">
        <v>79</v>
      </c>
      <c r="AY389" s="15" t="s">
        <v>123</v>
      </c>
      <c r="BE389" s="105">
        <f>IF(N389="základní",J389,0)</f>
        <v>0</v>
      </c>
      <c r="BF389" s="105">
        <f>IF(N389="snížená",J389,0)</f>
        <v>0</v>
      </c>
      <c r="BG389" s="105">
        <f>IF(N389="zákl. přenesená",J389,0)</f>
        <v>0</v>
      </c>
      <c r="BH389" s="105">
        <f>IF(N389="sníž. přenesená",J389,0)</f>
        <v>0</v>
      </c>
      <c r="BI389" s="105">
        <f>IF(N389="nulová",J389,0)</f>
        <v>0</v>
      </c>
      <c r="BJ389" s="15" t="s">
        <v>13</v>
      </c>
      <c r="BK389" s="105">
        <f>ROUND(I389*H389,2)</f>
        <v>0</v>
      </c>
      <c r="BL389" s="15" t="s">
        <v>554</v>
      </c>
      <c r="BM389" s="104" t="s">
        <v>568</v>
      </c>
    </row>
    <row r="390" spans="1:31" s="1" customFormat="1" ht="6.75" customHeight="1">
      <c r="A390" s="134"/>
      <c r="B390" s="164"/>
      <c r="C390" s="165"/>
      <c r="D390" s="165"/>
      <c r="E390" s="165"/>
      <c r="F390" s="165"/>
      <c r="G390" s="165"/>
      <c r="H390" s="165"/>
      <c r="I390" s="218"/>
      <c r="J390" s="165"/>
      <c r="K390" s="41"/>
      <c r="L390" s="27"/>
      <c r="M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</sheetData>
  <sheetProtection password="CA68" sheet="1" objects="1"/>
  <autoFilter ref="C133:K389"/>
  <mergeCells count="6">
    <mergeCell ref="E126:H12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Bohac Michal</dc:creator>
  <cp:keywords/>
  <dc:description/>
  <cp:lastModifiedBy>Jan Kaiser</cp:lastModifiedBy>
  <dcterms:created xsi:type="dcterms:W3CDTF">2023-01-10T12:43:37Z</dcterms:created>
  <dcterms:modified xsi:type="dcterms:W3CDTF">2023-02-24T12:36:37Z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