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userName="DST" reservationPassword="0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001" sheetId="3" r:id="rId3"/>
    <sheet name="SO 201" sheetId="4" r:id="rId4"/>
    <sheet name="SO 901" sheetId="5" r:id="rId5"/>
  </sheets>
  <definedNames/>
  <calcPr/>
  <webPublishing/>
</workbook>
</file>

<file path=xl/sharedStrings.xml><?xml version="1.0" encoding="utf-8"?>
<sst xmlns="http://schemas.openxmlformats.org/spreadsheetml/2006/main" count="1538" uniqueCount="499">
  <si>
    <t>Firma: Pontex, spol. s r.o.</t>
  </si>
  <si>
    <t>Rekapitulace ceny</t>
  </si>
  <si>
    <t>Stavba: 22 027 00 - Most ev. č. 17124-1 před obcí Žihobce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</si>
  <si>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</si>
  <si>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</si>
  <si>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</si>
  <si>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</si>
  <si>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</si>
  <si>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</si>
  <si>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</si>
  <si>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</si>
  <si>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</si>
  <si>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</si>
  <si>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</si>
  <si>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</si>
  <si>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22 027 00</t>
  </si>
  <si>
    <t>Most ev. č. 17124-1 před obcí Žihobce</t>
  </si>
  <si>
    <t>O</t>
  </si>
  <si>
    <t>Rozpočet:</t>
  </si>
  <si>
    <t>0,00</t>
  </si>
  <si>
    <t>15,00</t>
  </si>
  <si>
    <t>21,00</t>
  </si>
  <si>
    <t>3</t>
  </si>
  <si>
    <t>2</t>
  </si>
  <si>
    <t>SO 000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</si>
  <si>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</si>
  <si>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</si>
  <si>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</si>
  <si>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</si>
  <si>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</si>
  <si>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</si>
  <si>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</si>
  <si>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</si>
  <si>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</si>
  <si>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</si>
  <si>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</si>
  <si>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</si>
  <si>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</si>
  <si>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</si>
  <si>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</si>
  <si>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</si>
  <si>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</si>
  <si>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</si>
  <si>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</si>
  <si>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</si>
  <si>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</si>
  <si>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</si>
  <si>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</si>
  <si>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</si>
  <si>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</si>
  <si>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</si>
  <si>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
- ztížené výrobní podmínky související s umístěním stavby, provozními nebo 
dopravními omezeními 
- uvedení stavbou dotčených ploch a staveništní dopravou dotčených komunikací 
do původního nebo projektovaného stavu 
- zajištění bezpečnosti při provádění stavby ve smyslu bezpečnosti práce a 
ochrany životního prostředí 
- likvidace přebytečného stavebního materiálu odpovídajícím způsobem 
- péče o nepředané objekty a konstrukce stavby, jejich ošetřování 
- nutný rozsah stavebního pojištění budovaného díla na předmětné stavbě a 
pojištění odpovědnosti za škodu způsobenou dodavatelem třetí osobě 
- zajištění bankovních garancí 
- všechny další nutné náklady k řádnému a úplnému zhotovení předmětu díla 
zřejmé ze zadávací dokumentace nebo místních podmínek</t>
  </si>
  <si>
    <t>VV</t>
  </si>
  <si>
    <t>02520</t>
  </si>
  <si>
    <t>ZKOUŠENÍ MATERIÁLŮ NEZÁVISLOU ZKUŠEBNOU</t>
  </si>
  <si>
    <t>dle TKP, ZTKP</t>
  </si>
  <si>
    <t>02720</t>
  </si>
  <si>
    <t>POMOC PRÁCE ZŘÍZ NEBO ZAJIŠŤ REGULACI A OCHRANU DOPRAVY</t>
  </si>
  <si>
    <t>položka zahrnuje dopravně inženýrská opatření v průběhu celé stavby (dle  
schváleného plánu ZOV a vyjádření DI PČR), zahrnuje osazení, přesuny a odvoz  
provizorního dopravního značení. Zahrnuje dočasné dopravní značení, dopravní zařízení (např. zvětšené  
i základní svislé značky, vodorovné značení z fólie,  
citybloky, provizorní betonová a ocelová svodidla, ochranná zábradlí, světelné  
výstražné zařízení atd.- viz příloha TZ), oplocení a všechny související práce po  
dobu trvání  
stavby Součástí položky je i údržba a péče o dopravně inženýrská opatření v  
průběhu celé stavby.  
Součástí položky je vyřízení DIR včetně jeho projednání.</t>
  </si>
  <si>
    <t>1=1,000 [A]</t>
  </si>
  <si>
    <t>02730</t>
  </si>
  <si>
    <t>POMOC PRÁCE ZŘÍZ NEBO ZAJIŠŤ OCHRANU INŽENÝRSKÝCH SÍTÍ</t>
  </si>
  <si>
    <t>zajištění ochrany všech stávajících vedení sítí po dobu stavby 
výskyt inženýrských sítí čerpat dle koordinačních příloh stavby 
vč.ochrany stožárů 
vč. ochrany vyústění stávající kanalizace</t>
  </si>
  <si>
    <t>02851</t>
  </si>
  <si>
    <t>C</t>
  </si>
  <si>
    <t>PRŮZKUMNÉ PRÁCE DIAGNOSTIKY KONSTRUKCÍ NA POVRCHU</t>
  </si>
  <si>
    <t>sledování průběhu vrtání mikropilot s vyhodnocením</t>
  </si>
  <si>
    <t>02910</t>
  </si>
  <si>
    <t>A</t>
  </si>
  <si>
    <t>OSTATNÍ POŽADAVKY - ZEMĚMĚŘIČSKÁ MĚŘENÍ</t>
  </si>
  <si>
    <t>vytyčení stávajících IS</t>
  </si>
  <si>
    <t>7</t>
  </si>
  <si>
    <t>B</t>
  </si>
  <si>
    <t>vytyčení hranice staveniště, vč.vyhotovení vytyčovacího protokolu stavby</t>
  </si>
  <si>
    <t>8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</si>
  <si>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</si>
  <si>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</si>
  <si>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</si>
  <si>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</si>
  <si>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02943</t>
  </si>
  <si>
    <t>OSTATNÍ POŽADAVKY - VYPRACOVÁNÍ RDS</t>
  </si>
  <si>
    <t>RDS-Z-PDS - pro celou stavbu</t>
  </si>
  <si>
    <t>02944</t>
  </si>
  <si>
    <t>OSTAT POŽADAVKY - DOKUMENTACE SKUTEČ PROVEDENÍ V DIGIT FORMĚ</t>
  </si>
  <si>
    <t>skutečného provedení stavby</t>
  </si>
  <si>
    <t>11</t>
  </si>
  <si>
    <t>02945</t>
  </si>
  <si>
    <t>OSTAT POŽADAVKY - GEOMETRICKÝ PLÁN</t>
  </si>
  <si>
    <t>12</t>
  </si>
  <si>
    <t>02950</t>
  </si>
  <si>
    <t>OSTATNÍ POŽADAVKY - POSUDKY, KONTROLY, REVIZNÍ ZPRÁVY</t>
  </si>
  <si>
    <t>výpočet zatížitelnosti vč.vyhodnocení</t>
  </si>
  <si>
    <t>13</t>
  </si>
  <si>
    <t>Povodňový a havarijní plán</t>
  </si>
  <si>
    <t>14</t>
  </si>
  <si>
    <t>02991</t>
  </si>
  <si>
    <t>OSTATNÍ POŽADAVKY - INFORMAČNÍ TABULE</t>
  </si>
  <si>
    <t>Označení stavby dle směrnic investora</t>
  </si>
  <si>
    <t>2=2,000 [A]</t>
  </si>
  <si>
    <t>15</t>
  </si>
  <si>
    <t>03100</t>
  </si>
  <si>
    <t>ZAŘÍZENÍ STAVENIŠTĚ - ZŘÍZENÍ, PROVOZ, DEMONTÁŽ</t>
  </si>
  <si>
    <t>vč.oplocení staveniště, proviz.zábradlí a pod. 
Vč. případného nájmu pozemku, vč. provizorních komunikací a případných záborů 
vč. buňkoviště, toalet a dalšího zařízení nezbytného pro provoz a řízení stavby po 
celou dobu její výstavby</t>
  </si>
  <si>
    <t>SO 001</t>
  </si>
  <si>
    <t>Snesení stávajícího mostu</t>
  </si>
  <si>
    <t>015111</t>
  </si>
  <si>
    <t>POPLATKY ZA LIKVIDACI ODPADŮ NEKONTAMINOVANÝCH - 17 05 04  VYTĚŽENÉ ZEMINY A HORNINY -  I. TŘÍDA TĚŽITELNOSTI</t>
  </si>
  <si>
    <t>T</t>
  </si>
  <si>
    <t>zemina</t>
  </si>
  <si>
    <t>(pol. 13173-  SO201 pol. 17411) 
(130,681-39,991)*2,0=181,380 [A] 
zemina z vrtání pilot- objem. hmotnost 2000 kg/m3 
(3,14*0,1*0,1*264,0)*2,0=16,579 [B] 
Celkem: A+B=197,959 [C]</t>
  </si>
  <si>
    <t>015130</t>
  </si>
  <si>
    <t>POPLATKY ZA LIKVIDACI ODPADŮ NEKONTAMINOVANÝCH - 17 03 02  VYBOURANÝ ASFALTOVÝ BETON BEZ DEHTU</t>
  </si>
  <si>
    <t>nekontaminovaná živice 
objemová hmotnost 2400 kg/m3 
přepodklad 80% odpadu bez obsahu nebezpečných látek (bude zatříděno na základě zkoušek PAU)</t>
  </si>
  <si>
    <t>(dle pol. 11313) 
34,409*2,4=82,582 [B] 
(dle pol.11372) 
13,763*2,40=33,031 [C] 
Celkem: (B+C)*0,8=92,490 [D]</t>
  </si>
  <si>
    <t>015140</t>
  </si>
  <si>
    <t>a</t>
  </si>
  <si>
    <t>POPLATKY ZA LIKVIDACI ODPADŮ NEKONTAMINOVANÝCH - 17 01 01  BETON Z DEMOLIC OBJEKTŮ, ZÁKLADŮ TV</t>
  </si>
  <si>
    <t>prostý beton 
objemová hmotnost 2300 kg/m3</t>
  </si>
  <si>
    <t>pol. č. 11334 47,402*2,3=109,025 [A]</t>
  </si>
  <si>
    <t>b</t>
  </si>
  <si>
    <t>železobeton 
objemová hmotnost 2500 kg/m3</t>
  </si>
  <si>
    <t>(pol. 96616) 
15,553*2,5=38,883 [A]</t>
  </si>
  <si>
    <t>015330</t>
  </si>
  <si>
    <t>POPLATKY ZA LIKVIDACI ODPADŮ NEKONTAMINOVANÝCH - 17 05 04  KAMENNÁ SUŤ</t>
  </si>
  <si>
    <t>kámen, kamenivo 
objemová hmotnost 2200kg/m3, 2400 kg/m3</t>
  </si>
  <si>
    <t>(pol. 96613) 
57,553*2,40=138,127 [A] 
(pol. 11332) 
13,635*2,20=29,997 [B] 
Celkem: A+B=168,124 [C]</t>
  </si>
  <si>
    <t>015760</t>
  </si>
  <si>
    <t>POPLATKY ZA LIKVIDACI ODPADŮ NEBEZPEČNÝCH - 17 06 03*  IZOLAČNÍ MATERIÁLY OBSAHUJÍCÍ NEBEZPEČNÉ LÁTKY</t>
  </si>
  <si>
    <t>živice s obsahem nebezpečných látek 
objemová hmotnost 2400 kg/m3 
přepodklad 20% odpadu s obsahem nebezpečných látek (zatříděno na základě zkoušek PAU)</t>
  </si>
  <si>
    <t>(dle pol. 11313) 
34,409*2,4=82,582 [B] 
(dle pol.11372) 
13,763*2,40=33,031 [C] 
Celkem: (B+C)*0,2=23,123 [D]</t>
  </si>
  <si>
    <t>Zemní práce</t>
  </si>
  <si>
    <t>11313</t>
  </si>
  <si>
    <t>ODSTRANĚNÍ KRYTU ZPEVNĚNÝCH PLOCH S ASFALTOVÝM POJIVEM</t>
  </si>
  <si>
    <t>M3</t>
  </si>
  <si>
    <t>podkladní vrstva - 100 mm 
vč. uložení na skládku 
odpad bude zatříděn dle výsledku zkoušek PAU</t>
  </si>
  <si>
    <t>celá plocha odměřeno z acad 
344,086*0,1=34,409 [A]</t>
  </si>
  <si>
    <t>11332</t>
  </si>
  <si>
    <t>ODSTRANĚNÍ PODKLADŮ ZPEVNĚNÝCH PLOCH Z KAMENIVA NESTMELENÉHO</t>
  </si>
  <si>
    <t>nadnásyp trámové konstrukce</t>
  </si>
  <si>
    <t>plocha z cadu 2,7054*5,04=13,635 [A]</t>
  </si>
  <si>
    <t>11334</t>
  </si>
  <si>
    <t>ODSTRANĚNÍ PODKLADU ZPEVNĚNÝCH PLOCH S CEMENT POJIVEM</t>
  </si>
  <si>
    <t>vč. odvozu a uložení na skládku</t>
  </si>
  <si>
    <t>podkladní vozovkové vrstvy - 150 mm 
celková plocha 
344,0863=344,086 [A] 
- plocha NK a přechod. oblastí 
-5,57*5,04=-28,073 [B] 
Celkem: (A+B)*0,15=47,402 [C]</t>
  </si>
  <si>
    <t>11372</t>
  </si>
  <si>
    <t>FRÉZOVÁNÍ ZPEVNĚNÝCH PLOCH ASFALTOVÝCH</t>
  </si>
  <si>
    <t>obrusná vrstva 
vč. uložení na skládku 
odpad bude zatříděn dle výsledku zkoušek PAU</t>
  </si>
  <si>
    <t>celá plocha odměřeno z acad 
344,086*0,04=13,763 [A]</t>
  </si>
  <si>
    <t>13173</t>
  </si>
  <si>
    <t>HLOUBENÍ JAM ZAPAŽ I NEPAŽ TŘ. I</t>
  </si>
  <si>
    <t>vč. odvozu na skládku 
vč.čerpání vody</t>
  </si>
  <si>
    <t>viz. pol. z SO 201 
pol. č 389325 23,237+7,107+5,674=36,018 [A] 
pol. č. 451312 9,316=9,316 [B] 
pol. č. 45152 11,352=11,352 [C] 
pol. č. 45157a 7,651=7,651 [D] 
pol. č. 45157b 46,119=46,119 [E] 
pol. č. 45860 20,225=20,225 [F] 
Celkem: A+B+C+D+E+F=130,681 [G]</t>
  </si>
  <si>
    <t>17120</t>
  </si>
  <si>
    <t>ULOŽENÍ SYPANINY DO NÁSYPŮ A NA SKLÁDKY BEZ ZHUTNĚNÍ</t>
  </si>
  <si>
    <t>na skládku a meziskládku</t>
  </si>
  <si>
    <t>na skládku (pol. 13173- pol. 17411) 
130,681-39,991=90,690 [A] 
na meziskládku 
39,991=39,991 [B] 
zemina z vrtání pilot 
(3,14*0,1*0,1*264,0)=8,290 [C] 
Celkem: A+B+C=138,971 [D]</t>
  </si>
  <si>
    <t>Ostatní konstrukce a práce</t>
  </si>
  <si>
    <t>9115C3</t>
  </si>
  <si>
    <t>SVODIDLO OCEL MOSTNÍ JEDNOSTR, ÚROVEŇ ZADRŽ H2 - DEMONTÁŽ S PŘESUNEM</t>
  </si>
  <si>
    <t>M</t>
  </si>
  <si>
    <t>odstranění stávajících svodidel na obou stranách mostu</t>
  </si>
  <si>
    <t>9,78+9,7=19,480 [A]</t>
  </si>
  <si>
    <t>911DC3</t>
  </si>
  <si>
    <t>SVODIDLO BETON, ÚROVEŇ ZADRŽ H2 VÝŠ 1,0M - DEMONTÁŽ S PŘESUNEM</t>
  </si>
  <si>
    <t>8,0+11,0=19,000 [A]</t>
  </si>
  <si>
    <t>914173</t>
  </si>
  <si>
    <t>DOPRAVNÍ ZNAČKY ZÁKLADNÍ VELIKOSTI HLINÍKOVÉ FÓLIE TŘ 2 - DEMONTÁŽ</t>
  </si>
  <si>
    <t>demontáž stávající značky - komplet vč. kotvení 
(bude osazeno v nové poloze)</t>
  </si>
  <si>
    <t>4=4,000 [A] 
Celkem: A=4,000 [B]</t>
  </si>
  <si>
    <t>16</t>
  </si>
  <si>
    <t>96613</t>
  </si>
  <si>
    <t>BOURÁNÍ KONSTRUKCÍ Z KAMENE NA MC</t>
  </si>
  <si>
    <t>vč.odvozu na skládku a uložení na skládce</t>
  </si>
  <si>
    <t>opěry včetně dříku 
3,3*1,0*6,27*2-0,6*0,5*6,27*2=37,620 [A] 
křídla 
(3,06+2,66)*3,3*0,531+(3,06+2,66)*3,3*0,525=19,933 [B] 
Celkem: A+B=57,553 [C]</t>
  </si>
  <si>
    <t>17</t>
  </si>
  <si>
    <t>96616</t>
  </si>
  <si>
    <t>BOURÁNÍ KONSTRUKCÍ ZE ŽELEZOBETONU</t>
  </si>
  <si>
    <t>ŽB  římsy 0,05*0,53*(9,7+9,78)=0,516 [A] 
ŽB trámová konstrukce 1,854*5,04=9,344 [B] 
poprsní zídky  
vnitřní 0,51*0,45*9,78=2,245 [C] 
vnější 0,79*0,45*9,7=3,448 [D] 
Celkem: A+B+C+D=15,553 [E]</t>
  </si>
  <si>
    <t>SO 201</t>
  </si>
  <si>
    <t>029412</t>
  </si>
  <si>
    <t>OSTATNÍ POŽADAVKY - VYPRACOVÁNÍ MOSTNÍHO LISTU</t>
  </si>
  <si>
    <t>vč. záznamu do systému evidence mostu</t>
  </si>
  <si>
    <t>02953</t>
  </si>
  <si>
    <t>OSTATNÍ POŽADAVKY - HLAVNÍ MOSTNÍ PROHLÍDKA</t>
  </si>
  <si>
    <t>1. HMP vč.zpřístupnění</t>
  </si>
  <si>
    <t>1=1,000 [A] 
Celkem: A=1,000 [B]</t>
  </si>
  <si>
    <t>12110</t>
  </si>
  <si>
    <t>SEJMUTÍ ORNICE NEBO LESNÍ PŮDY</t>
  </si>
  <si>
    <t>odhad 
pro zpětné rozprostření</t>
  </si>
  <si>
    <t>po zařízení staveniště 200,0*0,15=30,000 [A] 
150,0*0,15=22,500 [B] 
Celkem: A+B=52,500 [C]</t>
  </si>
  <si>
    <t>12573</t>
  </si>
  <si>
    <t>VYKOPÁVKY ZE ZEMNÍKŮ A SKLÁDEK TŘ. I</t>
  </si>
  <si>
    <t>vč. dopravy</t>
  </si>
  <si>
    <t>zpětný zásyp 
39,991=39,991 [A] 
pro rozprostření ornice 
350*0,15=52,500 [B] 
Celkem: A+B=92,491 [C]</t>
  </si>
  <si>
    <t>17000R</t>
  </si>
  <si>
    <t>ZAJIŠTĚNÍ VÝKOPŮ PROTI PŘITÉKAJÍCÍ VODĚ</t>
  </si>
  <si>
    <t>položka obsahuje všechny náklady spojedné se zajštěním výkpoů pro základy mostu před přítokem vody (hrázkování nebo jiné pažení vůči potoku, těsnění výkopu, čeprací jímky, čeprání vody, zpětné úpravy, …)</t>
  </si>
  <si>
    <t>17380</t>
  </si>
  <si>
    <t>ZEMNÍ KRAJNICE A DOSYPÁVKY Z NAKUPOVANÝCH MATERIÁLŮ</t>
  </si>
  <si>
    <t>nezpevněná krajnice</t>
  </si>
  <si>
    <t>směr Dražovice 15,0*0,5*0,3=2,250 [A] 
směr Žihobce 6,5*0,5*0,3+11,2*0,5*0,3=2,655 [B] 
Celkem: A+B=4,905 [C]</t>
  </si>
  <si>
    <t>17411</t>
  </si>
  <si>
    <t>ZÁSYP JAM A RÝH ZEMINOU SE ZHUTNĚNÍM</t>
  </si>
  <si>
    <t>zásyp základů 
(3,189+1,197)*8,45=37,062 [A] 
zásyp svahů 
vtok 
3,7462*0,2*1,2=0,899 [B] 
výtok 
8,4564*0,2*1,2=2,030 [C] 
Celkem: A+B+C=39,991 [D]</t>
  </si>
  <si>
    <t>17581</t>
  </si>
  <si>
    <t>OBSYP POTRUBÍ A OBJEKTŮ Z NAKUPOVANÝCH MATERIÁLŮ</t>
  </si>
  <si>
    <t>obsyp za opěrou</t>
  </si>
  <si>
    <t>OP1 
0,55*1,02*7,66=4,297 [A] 
OP2 
0,55*1,43*7,66=6,025 [B] 
Celkem: A+B=10,322 [C]</t>
  </si>
  <si>
    <t>18110</t>
  </si>
  <si>
    <t>ÚPRAVA PLÁNĚ SE ZHUTNĚNÍM V HORNINĚ TŘ. I</t>
  </si>
  <si>
    <t>M2</t>
  </si>
  <si>
    <t>340,931=340,931 [A]</t>
  </si>
  <si>
    <t>18232</t>
  </si>
  <si>
    <t>ROZPROSTŘENÍ ORNICE V ROVINĚ V TL DO 0,15M</t>
  </si>
  <si>
    <t>odhad</t>
  </si>
  <si>
    <t>po zařízení staveniště 200,0=200,000 [A] 
150,0=150,000 [B] 
Celkem: A+B=350,000 [C]</t>
  </si>
  <si>
    <t>18242</t>
  </si>
  <si>
    <t>ZALOŽENÍ TRÁVNÍKU HYDROOSEVEM NA ORNICI</t>
  </si>
  <si>
    <t>Základy</t>
  </si>
  <si>
    <t>227831</t>
  </si>
  <si>
    <t>MIKROPILOTY KOMPLET D DO 150MM NA POVRCHU</t>
  </si>
  <si>
    <t>trubka 108/10</t>
  </si>
  <si>
    <t>OP1 11*2*6,0=132,000 [A] 
OP2 11*2*6,0=132,000 [B] 
Celkem: A+B=264,000 [C]</t>
  </si>
  <si>
    <t>26124</t>
  </si>
  <si>
    <t>VRTY PRO KOTVENÍ, INJEKTÁŽ A MIKROPILOTY NA POVRCHU TŘ. II D DO 200MM</t>
  </si>
  <si>
    <t>26400R</t>
  </si>
  <si>
    <t>HLUCHÉ VRTÁNÍ A PŘÍPRAVA TERÉNU PRO VRTÁNÍ</t>
  </si>
  <si>
    <t>položka obsahuje všechny náklady spojedné s přípravou terénu pro vrtání, plochou pro vrtnou soupravu, příjezdy na vrtnou plochu a zpětné úpravy i vlastní délku hluchého vrtání</t>
  </si>
  <si>
    <t>272325</t>
  </si>
  <si>
    <t>ZÁKLADY ZE ŽELEZOBETONU DO C30/37</t>
  </si>
  <si>
    <t>C30/37   XA2</t>
  </si>
  <si>
    <t>OP1 
1,9*0,6*8,45=9,633 [A] 
OP2 
1,851*0,6*8,45=9,385 [B] 
Celkem: A+B=19,018 [C]</t>
  </si>
  <si>
    <t>272365</t>
  </si>
  <si>
    <t>VÝZTUŽ ZÁKLADŮ Z OCELI 10505, B500B</t>
  </si>
  <si>
    <t>odhad vyztužení 180 kg/m3</t>
  </si>
  <si>
    <t>(pol. 272325) 
19,018*0,180=3,423 [A]</t>
  </si>
  <si>
    <t>28999</t>
  </si>
  <si>
    <t>OPLÁŠTĚNÍ (ZPEVNĚNÍ) Z FÓLIE</t>
  </si>
  <si>
    <t>těsnící vrstva - fólie 
za rubem opěry</t>
  </si>
  <si>
    <t>OP1 
2,47*7,66=18,920 [A] 
OP2 
2,47*7,66=18,920 [B] 
Celkem: A+B=37,840 [C]</t>
  </si>
  <si>
    <t>Svislé konstrukce</t>
  </si>
  <si>
    <t>18</t>
  </si>
  <si>
    <t>31717</t>
  </si>
  <si>
    <t>KOVOVÉ KONSTRUKCE PRO KOTVENÍ ŘÍMSY</t>
  </si>
  <si>
    <t>KG</t>
  </si>
  <si>
    <t>kotvy říms na n.k. po 1,0m 
(na křídlech římsa kotvena výztuží vytaženou z horní plochy křídel) 
hmotnost - 6kg/kotva</t>
  </si>
  <si>
    <t>levá římsa 
7*6=42,000 [A] 
pravá římsa 
7*6=42,000 [B] 
Celkem: A+B=84,000 [C]</t>
  </si>
  <si>
    <t>19</t>
  </si>
  <si>
    <t>317325</t>
  </si>
  <si>
    <t>ŘÍMSY ZE ŽELEZOBETONU DO C30/37</t>
  </si>
  <si>
    <t>C30/37  -  XF4</t>
  </si>
  <si>
    <t>levá 
(0,6*0,3+0,5*0,31)*15,39=5,156 [A] 
pravá 
(0,6*0,3+1,45*0,26)*15,01=8,361 [B] 
Celkem: A+B=13,517 [C]</t>
  </si>
  <si>
    <t>20</t>
  </si>
  <si>
    <t>317365</t>
  </si>
  <si>
    <t>VÝZTUŽ ŘÍMS Z OCELI 10505, B500B</t>
  </si>
  <si>
    <t>odhad vyztužení 160 kg/m3</t>
  </si>
  <si>
    <t>(pol. 317325) 
13,517*0,160=2,163 [A]</t>
  </si>
  <si>
    <t>21</t>
  </si>
  <si>
    <t>389325</t>
  </si>
  <si>
    <t>MOSTNÍ RÁMOVÉ KONSTRUKCE ZE ŽELEZOBETONU C30/37</t>
  </si>
  <si>
    <t>C30/37  XF2</t>
  </si>
  <si>
    <t>stojky 
(0,843*1,579+0,823*1,724)*8,45=23,237 [A] 
deska rámu 
0,65*(0,843+0,823)*8,45+0,45*5,19*8,45+(0,2*(1,57+1,547)*8,45)/2=31,519 [B] 
křídla 
vtok 
(6,351+7,862)*0,50=7,107 [C] 
výtok 
(5,5044+5,844)*0,50=5,674 [D] 
Celkem: A+B+C+D=67,537 [E]</t>
  </si>
  <si>
    <t>22</t>
  </si>
  <si>
    <t>389365</t>
  </si>
  <si>
    <t>VÝZTUŽ MOSTNÍ RÁMOVÉ KONSTRUKCE Z OCELI 10505, B500B</t>
  </si>
  <si>
    <t>odhad vyztužení 240 kg/m3</t>
  </si>
  <si>
    <t>(pol. 389325) 
67,537*0,240=16,209 [A]</t>
  </si>
  <si>
    <t>Vodorovné konstrukce</t>
  </si>
  <si>
    <t>23</t>
  </si>
  <si>
    <t>431125</t>
  </si>
  <si>
    <t>SCHODIŠŤ KONSTR Z DÍLCŮ ŽELEZOBETON DO C30/37 (B37)</t>
  </si>
  <si>
    <t>schodiště 
0,75*0,55*0,2*15=1,238 [A]</t>
  </si>
  <si>
    <t>24</t>
  </si>
  <si>
    <t>451312</t>
  </si>
  <si>
    <t>PODKLADNÍ A VÝPLŇOVÉ VRSTVY Z PROSTÉHO BETONU C12/15</t>
  </si>
  <si>
    <t>C12/15  X0</t>
  </si>
  <si>
    <t>podkladní beton pod základy 
2,3*8,67*0,2*2=7,976 [A] 
podkladní beton ve spádu drenáže 
OP1 
0,25*0,35*7,66=0,670 [B] 
OP2 
0,25*0,35*7,66=0,670 [C] 
Celkem: A+B+C=9,316 [D]</t>
  </si>
  <si>
    <t>25</t>
  </si>
  <si>
    <t>45152</t>
  </si>
  <si>
    <t>PODKLADNÍ A VÝPLŇOVÉ VRSTVY Z KAMENIVA DRCENÉHO</t>
  </si>
  <si>
    <t>vrstva štěrkopísku (okolo těsnící folie) za rubem opěr - 2*0,15m</t>
  </si>
  <si>
    <t>OP1 
2,47*7,66*0,3=5,676 [A] 
OP2 
2,47*7,66*0,3=5,676 [B] 
Celkem: A+B=11,352 [C]</t>
  </si>
  <si>
    <t>26</t>
  </si>
  <si>
    <t>45157</t>
  </si>
  <si>
    <t>PODKLADNÍ A VÝPLŇOVÉ VRSTVY Z KAMENIVA TĚŽENÉHO</t>
  </si>
  <si>
    <t>lože z kameniva pod dlažbu</t>
  </si>
  <si>
    <t>odměřeno z cadu 
OP1 (3,97+3,556)*0,3=2,258 [A] 
OP2 (14,682+3,293)*0,3=5,393 [B] 
Celkem: A+B=7,651 [C]</t>
  </si>
  <si>
    <t>27</t>
  </si>
  <si>
    <t>hutněný zásyp za opěrami</t>
  </si>
  <si>
    <t>6,0304*7,66=46,193 [A]</t>
  </si>
  <si>
    <t>28</t>
  </si>
  <si>
    <t>45860</t>
  </si>
  <si>
    <t>VÝPLŇ ZA OPĚRAMI A ZDMI Z MEZEROVITÉHO BETONU</t>
  </si>
  <si>
    <t>přechodový klín</t>
  </si>
  <si>
    <t>2,6403*7,66=20,225 [A]</t>
  </si>
  <si>
    <t>29</t>
  </si>
  <si>
    <t>46321</t>
  </si>
  <si>
    <t>ROVNANINA Z LOMOVÉHO KAMENE</t>
  </si>
  <si>
    <t>kamenná rovnanina pod mostem - břehy potoka</t>
  </si>
  <si>
    <t>3,0*10,0*0,15=4,500 [A] 
Celkem: A=4,500 [B]</t>
  </si>
  <si>
    <t>30</t>
  </si>
  <si>
    <t>465512</t>
  </si>
  <si>
    <t>DLAŽBY Z LOMOVÉHO KAMENE NA MC</t>
  </si>
  <si>
    <t>zpevnění svahu 
vč. spárování dlažby - XF4</t>
  </si>
  <si>
    <t>vtok 
3,7462*0,2*1,2=0,899 [A] 
výtok 
8,4564*0,2*1,2=2,030 [B] 
Celkem: A+B=2,929 [C]</t>
  </si>
  <si>
    <t>Komunikace</t>
  </si>
  <si>
    <t>31</t>
  </si>
  <si>
    <t>56313</t>
  </si>
  <si>
    <t>VOZOVKOVÉ VRSTVY Z MECHANICKY ZPEVNĚNÉHO KAMENIVA TL. DO 150MM</t>
  </si>
  <si>
    <t>MZK tl. 150mm</t>
  </si>
  <si>
    <t>mimo most 
299,51=299,510 [A]</t>
  </si>
  <si>
    <t>32</t>
  </si>
  <si>
    <t>56333</t>
  </si>
  <si>
    <t>VOZOVKOVÉ VRSTVY ZE ŠTĚRKODRTI TL. DO 150MM</t>
  </si>
  <si>
    <t>pod chodníky ŠD 0-32</t>
  </si>
  <si>
    <t>odměřeno z cadu 
OP1 3,97+3,556=7,526 [A] 
OP2 14,682+3,293=17,975 [B] 
Celkem: A+B=25,501 [C]</t>
  </si>
  <si>
    <t>33</t>
  </si>
  <si>
    <t>56334</t>
  </si>
  <si>
    <t>VOZOVKOVÉ VRSTVY ZE ŠTĚRKODRTI TL. DO 200MM</t>
  </si>
  <si>
    <t>ŠDa   min. 150 mm</t>
  </si>
  <si>
    <t>34</t>
  </si>
  <si>
    <t>56364</t>
  </si>
  <si>
    <t>VOZOVKOVÉ VRSTVY Z RECYKLOVANÉHO MATERIÁLU TL DO 200MM</t>
  </si>
  <si>
    <t>úprava přechodu z vozovky na nezpevněnou cestu pomocí zpevnění z frézované živice</t>
  </si>
  <si>
    <t>plocha odměřena z cadu41,421=41,421 [A]</t>
  </si>
  <si>
    <t>35</t>
  </si>
  <si>
    <t>572123</t>
  </si>
  <si>
    <t>INFILTRAČNÍ POSTŘIK Z EMULZE DO 1,0KG/M2</t>
  </si>
  <si>
    <t>min 0,8 kg/m2</t>
  </si>
  <si>
    <t>36</t>
  </si>
  <si>
    <t>572214</t>
  </si>
  <si>
    <t>SPOJOVACÍ POSTŘIK Z MODIFIK EMULZE DO 0,5KG/M2</t>
  </si>
  <si>
    <t>PS-EP    min. 0,35 kg/m2</t>
  </si>
  <si>
    <t>MOST 
44,576*2=89,152 [A] 
mimo most 
299,51*2=599,020 [B] 
Celkem: A+B=688,172 [C]</t>
  </si>
  <si>
    <t>37</t>
  </si>
  <si>
    <t>574B34</t>
  </si>
  <si>
    <t>ASFALTOVÝ BETON PRO OBRUSNÉ VRSTVY MODIFIK ACO 11+, 11S TL. 40MM</t>
  </si>
  <si>
    <t>ACO11S   tl. 40mm</t>
  </si>
  <si>
    <t>celá plocha odměřeno z acad 
344,086=344,086 [A]</t>
  </si>
  <si>
    <t>38</t>
  </si>
  <si>
    <t>574D46</t>
  </si>
  <si>
    <t>ASFALTOVÝ BETON PRO LOŽNÍ VRSTVY MODIFIK ACL 16+, 16S TL. 50MM</t>
  </si>
  <si>
    <t>ACL 16S</t>
  </si>
  <si>
    <t>MOST 
44,576=44,576 [A] 
mimo most 
299,51=299,510 [B] 
Celkem: A+B=344,086 [C]</t>
  </si>
  <si>
    <t>39</t>
  </si>
  <si>
    <t>574F68</t>
  </si>
  <si>
    <t>ASFALTOVÝ BETON PRO PODKLADNÍ VRSTVY MODIFIK ACP 22+, 22S TL. 70MM</t>
  </si>
  <si>
    <t>ACP 22S    tl. 70mm</t>
  </si>
  <si>
    <t>40</t>
  </si>
  <si>
    <t>575C53</t>
  </si>
  <si>
    <t>LITÝ ASFALT MA IV (OCHRANA MOSTNÍ IZOLACE) 11 TL. 40MM</t>
  </si>
  <si>
    <t>MA 11 IV tl. 40 mm</t>
  </si>
  <si>
    <t>MOST 
44,576=44,576 [A]</t>
  </si>
  <si>
    <t>41</t>
  </si>
  <si>
    <t>582601</t>
  </si>
  <si>
    <t>KRYTY Z BETON DLAŽDIC SE ZÁMKEM ŠEDÝCH TL 60MM BEZ LOŽE</t>
  </si>
  <si>
    <t>42</t>
  </si>
  <si>
    <t>582607</t>
  </si>
  <si>
    <t>KRYTY Z BETON DLAŽDIC SE ZÁMKEM ŠEDÝCH RELIÉFNÍCH TL 60MM BEZ LOŽE</t>
  </si>
  <si>
    <t>varovný pás</t>
  </si>
  <si>
    <t>0,747+1,01=1,757 [A]</t>
  </si>
  <si>
    <t>Přidružená stavební výroba</t>
  </si>
  <si>
    <t>43</t>
  </si>
  <si>
    <t>711442</t>
  </si>
  <si>
    <t>IZOLACE MOSTOVEK CELOPLOŠNÁ ASFALTOVÝMI PÁSY S PEČETÍCÍ VRSTVOU</t>
  </si>
  <si>
    <t>na nosné konstrukci - celoplošně natavená</t>
  </si>
  <si>
    <t>horní plocha NK 
6,85*8,45=57,883 [A] 
přetažení až na stojiny rámu - pod drenážní trubku 
(1,9+2,06)*8,45=33,462 [B] 
Celkem: A+B=91,345 [C]</t>
  </si>
  <si>
    <t>44</t>
  </si>
  <si>
    <t>711502</t>
  </si>
  <si>
    <t>OCHRANA IZOLACE NA POVRCHU ASFALTOVÝMI PÁSY</t>
  </si>
  <si>
    <t>pod římsami - asfaltový pás s hliníkovou vložkou, provedení dle VL4</t>
  </si>
  <si>
    <t>levá římsa 
0,8*15,39=12,312 [A] 
pravá římsa 
1,7*15,01=25,517 [B] 
Celkem: A+B=37,829 [C]</t>
  </si>
  <si>
    <t>45</t>
  </si>
  <si>
    <t>76792R</t>
  </si>
  <si>
    <t>OPLOCENÍ Z DRÁTĚNÉHO PLETIVA POTAŽENÉHO PLASTEM</t>
  </si>
  <si>
    <t>viz. TZ čl. 3.6</t>
  </si>
  <si>
    <t>46</t>
  </si>
  <si>
    <t>78382</t>
  </si>
  <si>
    <t>NÁTĚRY BETON KONSTR TYP S2 (OS-B)</t>
  </si>
  <si>
    <t>Plocha nosné konstrukce pod římsou</t>
  </si>
  <si>
    <t>(0,5+0,5)*8,45=8,450 [A]</t>
  </si>
  <si>
    <t>47</t>
  </si>
  <si>
    <t>78383</t>
  </si>
  <si>
    <t>NÁTĚRY BETON KONSTR TYP S4 (OS-C)</t>
  </si>
  <si>
    <t>Horní plocha římsy a hrana k vozovce</t>
  </si>
  <si>
    <t>levá 
(0,18+0,15)*15,01=4,953 [A] 
pravá 
(0,18+0,15)*15,39=5,079 [B] 
Celkem: A+B=10,032 [C]</t>
  </si>
  <si>
    <t>Potrubí</t>
  </si>
  <si>
    <t>48</t>
  </si>
  <si>
    <t>87533</t>
  </si>
  <si>
    <t>POTRUBÍ DREN Z TRUB PLAST DN DO 150MM</t>
  </si>
  <si>
    <t>drenáž za rubem opěr 
vyústěno skrz křídla 
vč. vyústění dle VL 4</t>
  </si>
  <si>
    <t>8,74=8,740 [A] 
8,74=8,740 [B] 
Celkem: A+B=17,480 [C]</t>
  </si>
  <si>
    <t>49</t>
  </si>
  <si>
    <t>9112B1</t>
  </si>
  <si>
    <t>ZÁBRADLÍ MOSTNÍ SE SVISLOU VÝPLNÍ - DODÁVKA A MONTÁŽ</t>
  </si>
  <si>
    <t>15,01+15,39=30,400 [A]</t>
  </si>
  <si>
    <t>50</t>
  </si>
  <si>
    <t>91355</t>
  </si>
  <si>
    <t>EVIDENČNÍ ČÍSLO MOSTU</t>
  </si>
  <si>
    <t>komplet</t>
  </si>
  <si>
    <t>51</t>
  </si>
  <si>
    <t>914172</t>
  </si>
  <si>
    <t>DOPRAVNÍ ZNAČKY ZÁKLADNÍ VELIKOSTI HLINÍKOVÉ FÓLIE TŘ 2 - MONTÁŽ S PŘEMÍSTĚNÍM</t>
  </si>
  <si>
    <t>přemístění a montáž  stávající značky - komplet vč. kotvení a sloupku 
náhrada poškozených součástí</t>
  </si>
  <si>
    <t>B20a 4=4,000 [A]</t>
  </si>
  <si>
    <t>52</t>
  </si>
  <si>
    <t>915111</t>
  </si>
  <si>
    <t>VODOROVNÉ DOPRAVNÍ ZNAČENÍ BARVOU HLADKÉ - DODÁVKA A POKLÁDKA</t>
  </si>
  <si>
    <t>předznačení</t>
  </si>
  <si>
    <t>V1a (0,125m) 
(35,0+15,01+37,4+15,39)*0,125=12,850 [A]</t>
  </si>
  <si>
    <t>53</t>
  </si>
  <si>
    <t>915211</t>
  </si>
  <si>
    <t>VODOROVNÉ DOPRAVNÍ ZNAČENÍ PLASTEM HLADKÉ - DODÁVKA A POKLÁDKA</t>
  </si>
  <si>
    <t>definitivní značení</t>
  </si>
  <si>
    <t>54</t>
  </si>
  <si>
    <t>917223</t>
  </si>
  <si>
    <t>SILNIČNÍ A CHODNÍKOVÉ OBRUBY Z BETONOVÝCH OBRUBNÍKŮ ŠÍŘ 100MM</t>
  </si>
  <si>
    <t>obruby okolo dlažeb</t>
  </si>
  <si>
    <t>3,3+19,6+4,3+3,0+1,5=31,700 [A] 
Celkem: A=31,700 [B]</t>
  </si>
  <si>
    <t>55</t>
  </si>
  <si>
    <t>obrubník u schodiště 
(15,78+4,5)*1,2=24,336 [A]</t>
  </si>
  <si>
    <t>56</t>
  </si>
  <si>
    <t>917224</t>
  </si>
  <si>
    <t>SILNIČNÍ A CHODNÍKOVÉ OBRUBY Z BETONOVÝCH OBRUBNÍKŮ ŠÍŘ 150MM</t>
  </si>
  <si>
    <t>Silniční obrubník vč. lože - dle TZ</t>
  </si>
  <si>
    <t>3,0*3+9,0=18,000 [A] 
Celkem: A=18,000 [B]</t>
  </si>
  <si>
    <t>57</t>
  </si>
  <si>
    <t>919111</t>
  </si>
  <si>
    <t>ŘEZÁNÍ ASFALTOVÉHO KRYTU VOZOVEK TL DO 50MM</t>
  </si>
  <si>
    <t>řezaná spára v místě napojení na stávající stav a v ose vozovky 
6,88+9,6=16,480 [A] 
nad rubem rámu 
6,88*2=13,760 [B] 
Celkem: A+B=30,240 [C]</t>
  </si>
  <si>
    <t>58</t>
  </si>
  <si>
    <t>931315</t>
  </si>
  <si>
    <t>TĚSNĚNÍ DILATAČ SPAR ASF ZÁLIVKOU PRŮŘ DO 600MM2</t>
  </si>
  <si>
    <t>s předtěsněním 
podél říms</t>
  </si>
  <si>
    <t>15,01+15,36=30,370 [A]</t>
  </si>
  <si>
    <t>59</t>
  </si>
  <si>
    <t>řezaná spára v místě napojení na stávající stav a v ose vozovky 
6,88+9,6=16,480 [A] 
nad rubem rámu 
6,88*2=13,760 [B] 
těsnění spáry v spodní vrstvě podél římsy 
15,01+15,39=30,400 [C] 
Celkem: A+B+C=60,640 [D]</t>
  </si>
  <si>
    <t>60</t>
  </si>
  <si>
    <t>935212</t>
  </si>
  <si>
    <t>PŘÍKOPOVÉ ŽLABY Z BETON TVÁRNIC ŠÍŘ DO 600MM DO BETONU TL 100MM</t>
  </si>
  <si>
    <t>betonový skluz</t>
  </si>
  <si>
    <t>OP1 vlevo: (4,55+6,4)=10,950 [A]</t>
  </si>
  <si>
    <t>61</t>
  </si>
  <si>
    <t>93639</t>
  </si>
  <si>
    <t>ZAÚSTĚNÍ SKLUZŮ (VČET DLAŽBY Z LOM KAMENE)</t>
  </si>
  <si>
    <t>uklidňovací jímka</t>
  </si>
  <si>
    <t>SO 901</t>
  </si>
  <si>
    <t>Provizorní komunikace</t>
  </si>
  <si>
    <t>pol. 12273 
112,015*2,0=224,030 [A]</t>
  </si>
  <si>
    <t>provizorní komunikace  
objemová hmotnost 2400 kg/m3 
veškerý odpad je bez obsahu nebezpečných látek</t>
  </si>
  <si>
    <t>(pol. 11313) 
32,318*2,4=77,563 [A] 
(pol. 11372) 
12,117*2,4=29,081 [B] 
Celkem: A+B=106,644 [C]</t>
  </si>
  <si>
    <t>objemová hmotnost 1900 kg/m3</t>
  </si>
  <si>
    <t>pol. 11332 
127,12*1,9=241,528 [A]</t>
  </si>
  <si>
    <t>podkladní vrstva provizorní komunikace</t>
  </si>
  <si>
    <t>pol. č. 574D46 302,935*0,05=15,147 [A] 
pol. č. 56960  17,171=17,171 [B] 
Celkem: A+B=32,318 [C]</t>
  </si>
  <si>
    <t>podkladní vrstvy provizorní komunikace</t>
  </si>
  <si>
    <t>pol. č. 56334a 365,75*0,15=54,863 [A] 
pol. č. 56334b 481,712*0,15=72,257 [B] 
Celkem: A+B=127,120 [C]</t>
  </si>
  <si>
    <t>obrusná vrstva provizorní komunikace</t>
  </si>
  <si>
    <t>pol. č. 574A34 302,935*0,04=12,117 [A]</t>
  </si>
  <si>
    <t>11526</t>
  </si>
  <si>
    <t>PŘEVEDENÍ VODY POTRUBÍM DN 800 NEBO ŽLABY R.O. DO 2,8M</t>
  </si>
  <si>
    <t>kompletní (doprava, osazení, demontáž, nákup nebo nájem)</t>
  </si>
  <si>
    <t>13,0*2=26,000 [A]</t>
  </si>
  <si>
    <t>pro zpětné využití</t>
  </si>
  <si>
    <t>77,0*9,07*0,4=279,356 [A]</t>
  </si>
  <si>
    <t>12273</t>
  </si>
  <si>
    <t>ODKOPÁVKY A PROKOPÁVKY OBECNÉ TŘ. I</t>
  </si>
  <si>
    <t>odstranění zásypu a obsypu provizorního potrubí 
9,07*1,9*6,5=112,015 [A] 
výkop v zářezu komunikace 
(77,0-6,5)*6,05*0,4=170,610 [B] 
Celkem: A+B=282,625 [C]</t>
  </si>
  <si>
    <t>PN</t>
  </si>
  <si>
    <t>meziskládka</t>
  </si>
  <si>
    <t>ornice zpět 279,356=279,356 [A] 
zásyp v zářezu komunikace 
(77,0-6,5)*6,05*0,4=170,610 [B] 
Celkem: A+B=449,966 [C]</t>
  </si>
  <si>
    <t>17170</t>
  </si>
  <si>
    <t>ULOŽENÍ SYPANINY DO NÁSYPŮ VRSTEVNATÝCH SE ZHUTNĚNÍM</t>
  </si>
  <si>
    <t>zásyp a obsyp provizorního potrubí 
9,07*1,9*6,5=112,015 [A] 
zpětný zásyp v zářezu komunikace 
(77,0-6,5)*6,05*0,4=170,610 [B] 
Celkem: A+B=282,625 [C]</t>
  </si>
  <si>
    <t>0,25*0,65*(30,115+19,21)=8,015 [A] 
0,25*0,65*(17,276+23,853)=6,683 [B] 
Celkem: A+B=14,698 [C]</t>
  </si>
  <si>
    <t>6,256*77,0=481,712 [A]</t>
  </si>
  <si>
    <t>18235</t>
  </si>
  <si>
    <t>ROZPROSTŘENÍ ORNICE V ROVINĚ V TL DO 0,50M</t>
  </si>
  <si>
    <t>77,0*9,07=698,390 [A]</t>
  </si>
  <si>
    <t>21461</t>
  </si>
  <si>
    <t>SEPARAČNÍ GEOTEXTILIE</t>
  </si>
  <si>
    <t>separační geotextilie pod násypovým tělesem</t>
  </si>
  <si>
    <t>13,4*(24,66+20,56)=605,948 [A]</t>
  </si>
  <si>
    <t>4,75*77,0=365,750 [A]</t>
  </si>
  <si>
    <t>ŠDb   min. 150 mm</t>
  </si>
  <si>
    <t>56960</t>
  </si>
  <si>
    <t>ZPEVNĚNÍ KRAJNIC Z RECYKLOVANÉHO MATERIÁLU</t>
  </si>
  <si>
    <t>(0,12+0,103)*77,0=17,171 [A]</t>
  </si>
  <si>
    <t>plocha odměřena z cadu 
302,935=302,935 [A]</t>
  </si>
  <si>
    <t>574A34</t>
  </si>
  <si>
    <t>ASFALTOVÝ BETON PRO OBRUSNÉ VRSTVY ACO 11+, 11S TL. 40MM</t>
  </si>
  <si>
    <t>ACO 11   tl. 40 mm</t>
  </si>
  <si>
    <t>ACL 16+  tl. 50mm</t>
  </si>
  <si>
    <t>91228</t>
  </si>
  <si>
    <t>SMĚROVÉ SLOUPKY Z PLAST HMOT VČETNĚ ODRAZNÉHO PÁSKU</t>
  </si>
  <si>
    <t>cca po 20 m</t>
  </si>
  <si>
    <t>5*2=10,000 [A]</t>
  </si>
  <si>
    <t>912283</t>
  </si>
  <si>
    <t>SMĚROVÉ SLOUPKY Z PLAST HMOT - DEMONTÁŽ A ODVOZ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</si>
</sst>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1343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/>
  </sheetViews>
  <sheetFormatPr defaultColWidth="9.14285714285714" defaultRowHeight="12.75" customHeight="1"/>
  <cols>
    <col min="1" max="1" width="25.7142857142857" customWidth="1"/>
    <col min="2" max="2" width="66.7142857142857" customWidth="1"/>
    <col min="3" max="5" width="20.7142857142857" customWidth="1"/>
  </cols>
  <sheetData>
    <row r="1" spans="1:5" ht="12.75" customHeight="1">
      <c r="A1" s="1"/>
      <c s="1" t="s">
        <v>0</v>
      </c>
      <c s="1"/>
      <c s="1"/>
      <c s="1"/>
    </row>
    <row r="2" spans="1:5" ht="12.75" customHeight="1">
      <c r="A2" s="1"/>
      <c s="2" t="s">
        <v>1</v>
      </c>
      <c s="1"/>
      <c s="1"/>
      <c s="1"/>
    </row>
    <row r="3" spans="1:5" ht="20" customHeight="1">
      <c r="A3" s="1"/>
      <c s="1"/>
      <c s="1"/>
      <c s="1"/>
      <c s="1"/>
    </row>
    <row r="4" spans="1:5" ht="20" customHeight="1">
      <c r="A4" s="1"/>
      <c s="3" t="s">
        <v>2</v>
      </c>
      <c s="1"/>
      <c s="1"/>
      <c s="1"/>
    </row>
    <row r="5" spans="1:5" ht="12.75" customHeight="1">
      <c r="A5" s="1"/>
      <c s="1" t="s">
        <v>3</v>
      </c>
      <c s="1"/>
      <c s="1"/>
      <c s="1"/>
    </row>
    <row r="6" spans="1:5" ht="12.75" customHeight="1">
      <c r="A6" s="1"/>
      <c s="4" t="s">
        <v>4</v>
      </c>
      <c s="7">
        <f>0+C10+C11+C12+C13</f>
      </c>
      <c s="1"/>
      <c s="1"/>
    </row>
    <row r="7" spans="1:5" ht="12.75" customHeight="1">
      <c r="A7" s="1"/>
      <c s="4" t="s">
        <v>5</v>
      </c>
      <c s="7">
        <f>0+E10+E11+E12+E13</f>
      </c>
      <c s="1"/>
      <c s="1"/>
    </row>
    <row r="8" spans="1:5" ht="12.75" customHeight="1">
      <c r="A8" s="6"/>
      <c s="6"/>
      <c s="6"/>
      <c s="6"/>
      <c s="6"/>
    </row>
    <row r="9" spans="1:5" ht="12.75" customHeight="1">
      <c r="A9" s="5" t="s">
        <v>6</v>
      </c>
      <c s="5" t="s">
        <v>7</v>
      </c>
      <c s="5" t="s">
        <v>8</v>
      </c>
      <c s="5" t="s">
        <v>9</v>
      </c>
      <c s="5" t="s">
        <v>10</v>
      </c>
    </row>
    <row r="10" spans="1:5" ht="12.75" customHeight="1">
      <c r="A10" s="20" t="s">
        <v>24</v>
      </c>
      <c s="20" t="s">
        <v>25</v>
      </c>
      <c s="21">
        <f>'SO 000'!I3</f>
      </c>
      <c s="21">
        <f>'SO 000'!O2</f>
      </c>
      <c s="21">
        <f>C10+D10</f>
      </c>
    </row>
    <row r="11" spans="1:5" ht="12.75" customHeight="1">
      <c r="A11" s="20" t="s">
        <v>103</v>
      </c>
      <c s="20" t="s">
        <v>104</v>
      </c>
      <c s="21">
        <f>'SO 001'!I3</f>
      </c>
      <c s="21">
        <f>'SO 001'!O2</f>
      </c>
      <c s="21">
        <f>C11+D11</f>
      </c>
    </row>
    <row r="12" spans="1:5" ht="12.75" customHeight="1">
      <c r="A12" s="20" t="s">
        <v>178</v>
      </c>
      <c s="20" t="s">
        <v>16</v>
      </c>
      <c s="21">
        <f>'SO 201'!I3</f>
      </c>
      <c s="21">
        <f>'SO 201'!O2</f>
      </c>
      <c s="21">
        <f>C12+D12</f>
      </c>
    </row>
    <row r="13" spans="1:5" ht="12.75" customHeight="1">
      <c r="A13" s="20" t="s">
        <v>446</v>
      </c>
      <c s="20" t="s">
        <v>447</v>
      </c>
      <c s="21">
        <f>'SO 901'!I3</f>
      </c>
      <c s="21">
        <f>'SO 901'!O2</f>
      </c>
      <c s="21">
        <f>C13+D13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22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0+O8</f>
      </c>
      <c t="s">
        <v>22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24</v>
      </c>
      <c s="39">
        <f>0+I8</f>
      </c>
      <c r="O3" t="s">
        <v>19</v>
      </c>
      <c t="s">
        <v>23</v>
      </c>
    </row>
    <row r="4" spans="1:16" ht="15" customHeight="1">
      <c r="A4" t="s">
        <v>17</v>
      </c>
      <c s="16" t="s">
        <v>18</v>
      </c>
      <c s="17" t="s">
        <v>24</v>
      </c>
      <c s="6"/>
      <c s="18" t="s">
        <v>25</v>
      </c>
      <c s="6"/>
      <c s="6"/>
      <c s="19"/>
      <c s="19"/>
      <c r="O4" t="s">
        <v>20</v>
      </c>
      <c t="s">
        <v>23</v>
      </c>
    </row>
    <row r="5" spans="1:16" ht="12.75" customHeight="1">
      <c r="A5" s="15" t="s">
        <v>26</v>
      </c>
      <c s="15" t="s">
        <v>28</v>
      </c>
      <c s="15" t="s">
        <v>30</v>
      </c>
      <c s="15" t="s">
        <v>31</v>
      </c>
      <c s="15" t="s">
        <v>32</v>
      </c>
      <c s="15" t="s">
        <v>34</v>
      </c>
      <c s="15" t="s">
        <v>36</v>
      </c>
      <c s="15" t="s">
        <v>38</v>
      </c>
      <c s="15"/>
      <c r="O5" t="s">
        <v>21</v>
      </c>
      <c t="s">
        <v>23</v>
      </c>
    </row>
    <row r="6" spans="1:9" ht="12.75" customHeight="1">
      <c r="A6" s="15"/>
      <c s="15"/>
      <c s="15"/>
      <c s="15"/>
      <c s="15"/>
      <c s="15"/>
      <c s="15"/>
      <c s="15" t="s">
        <v>39</v>
      </c>
      <c s="15" t="s">
        <v>41</v>
      </c>
    </row>
    <row r="7" spans="1:9" ht="12.75" customHeight="1">
      <c r="A7" s="15" t="s">
        <v>27</v>
      </c>
      <c s="15" t="s">
        <v>29</v>
      </c>
      <c s="15" t="s">
        <v>23</v>
      </c>
      <c s="15" t="s">
        <v>22</v>
      </c>
      <c s="15" t="s">
        <v>33</v>
      </c>
      <c s="15" t="s">
        <v>35</v>
      </c>
      <c s="15" t="s">
        <v>37</v>
      </c>
      <c s="15" t="s">
        <v>40</v>
      </c>
      <c s="15" t="s">
        <v>42</v>
      </c>
    </row>
    <row r="8" spans="1:18" ht="12.75" customHeight="1">
      <c r="A8" s="19" t="s">
        <v>43</v>
      </c>
      <c s="19"/>
      <c s="26" t="s">
        <v>27</v>
      </c>
      <c s="19"/>
      <c s="27" t="s">
        <v>44</v>
      </c>
      <c s="19"/>
      <c s="19"/>
      <c s="19"/>
      <c s="28">
        <f>0+Q8</f>
      </c>
      <c r="O8">
        <f>0+R8</f>
      </c>
      <c r="Q8">
        <f>0+I9+I12+I15+I18+I21+I24+I27+I30+I33+I36+I39+I42+I45+I48+I51</f>
      </c>
      <c>
        <f>0+O9+O12+O15+O18+O21+O24+O27+O30+O33+O36+O39+O42+O45+O48+O51</f>
      </c>
    </row>
    <row r="9" spans="1:16" ht="12.75">
      <c r="A9" s="25" t="s">
        <v>45</v>
      </c>
      <c s="29" t="s">
        <v>29</v>
      </c>
      <c s="29" t="s">
        <v>46</v>
      </c>
      <c s="25" t="s">
        <v>47</v>
      </c>
      <c s="30" t="s">
        <v>48</v>
      </c>
      <c s="31" t="s">
        <v>49</v>
      </c>
      <c s="32">
        <v>1</v>
      </c>
      <c s="33">
        <v>0</v>
      </c>
      <c s="33">
        <f>ROUND(ROUND(H9,2)*ROUND(G9,3),2)</f>
      </c>
      <c r="O9">
        <f>(I9*21)/100</f>
      </c>
      <c t="s">
        <v>23</v>
      </c>
    </row>
    <row r="10" spans="1:5" ht="178.5">
      <c r="A10" s="34" t="s">
        <v>50</v>
      </c>
      <c r="E10" s="35" t="s">
        <v>51</v>
      </c>
    </row>
    <row r="11" spans="1:5" ht="12.75">
      <c r="A11" s="38" t="s">
        <v>52</v>
      </c>
      <c r="E11" s="37" t="s">
        <v>47</v>
      </c>
    </row>
    <row r="12" spans="1:16" ht="12.75">
      <c r="A12" s="25" t="s">
        <v>45</v>
      </c>
      <c s="29" t="s">
        <v>23</v>
      </c>
      <c s="29" t="s">
        <v>53</v>
      </c>
      <c s="25" t="s">
        <v>47</v>
      </c>
      <c s="30" t="s">
        <v>54</v>
      </c>
      <c s="31" t="s">
        <v>49</v>
      </c>
      <c s="32">
        <v>1</v>
      </c>
      <c s="33">
        <v>0</v>
      </c>
      <c s="33">
        <f>ROUND(ROUND(H12,2)*ROUND(G12,3),2)</f>
      </c>
      <c r="O12">
        <f>(I12*21)/100</f>
      </c>
      <c t="s">
        <v>23</v>
      </c>
    </row>
    <row r="13" spans="1:5" ht="12.75">
      <c r="A13" s="34" t="s">
        <v>50</v>
      </c>
      <c r="E13" s="35" t="s">
        <v>55</v>
      </c>
    </row>
    <row r="14" spans="1:5" ht="12.75">
      <c r="A14" s="38" t="s">
        <v>52</v>
      </c>
      <c r="E14" s="37" t="s">
        <v>47</v>
      </c>
    </row>
    <row r="15" spans="1:16" ht="12.75">
      <c r="A15" s="25" t="s">
        <v>45</v>
      </c>
      <c s="29" t="s">
        <v>22</v>
      </c>
      <c s="29" t="s">
        <v>56</v>
      </c>
      <c s="25" t="s">
        <v>47</v>
      </c>
      <c s="30" t="s">
        <v>57</v>
      </c>
      <c s="31" t="s">
        <v>49</v>
      </c>
      <c s="32">
        <v>1</v>
      </c>
      <c s="33">
        <v>0</v>
      </c>
      <c s="33">
        <f>ROUND(ROUND(H15,2)*ROUND(G15,3),2)</f>
      </c>
      <c r="O15">
        <f>(I15*21)/100</f>
      </c>
      <c t="s">
        <v>23</v>
      </c>
    </row>
    <row r="16" spans="1:5" ht="140.25">
      <c r="A16" s="34" t="s">
        <v>50</v>
      </c>
      <c r="E16" s="35" t="s">
        <v>58</v>
      </c>
    </row>
    <row r="17" spans="1:5" ht="12.75">
      <c r="A17" s="38" t="s">
        <v>52</v>
      </c>
      <c r="E17" s="37" t="s">
        <v>59</v>
      </c>
    </row>
    <row r="18" spans="1:16" ht="12.75">
      <c r="A18" s="25" t="s">
        <v>45</v>
      </c>
      <c s="29" t="s">
        <v>33</v>
      </c>
      <c s="29" t="s">
        <v>60</v>
      </c>
      <c s="25" t="s">
        <v>47</v>
      </c>
      <c s="30" t="s">
        <v>61</v>
      </c>
      <c s="31" t="s">
        <v>49</v>
      </c>
      <c s="32">
        <v>1</v>
      </c>
      <c s="33">
        <v>0</v>
      </c>
      <c s="33">
        <f>ROUND(ROUND(H18,2)*ROUND(G18,3),2)</f>
      </c>
      <c r="O18">
        <f>(I18*21)/100</f>
      </c>
      <c t="s">
        <v>23</v>
      </c>
    </row>
    <row r="19" spans="1:5" ht="51">
      <c r="A19" s="34" t="s">
        <v>50</v>
      </c>
      <c r="E19" s="35" t="s">
        <v>62</v>
      </c>
    </row>
    <row r="20" spans="1:5" ht="12.75">
      <c r="A20" s="38" t="s">
        <v>52</v>
      </c>
      <c r="E20" s="37" t="s">
        <v>59</v>
      </c>
    </row>
    <row r="21" spans="1:16" ht="12.75">
      <c r="A21" s="25" t="s">
        <v>45</v>
      </c>
      <c s="29" t="s">
        <v>35</v>
      </c>
      <c s="29" t="s">
        <v>63</v>
      </c>
      <c s="25" t="s">
        <v>64</v>
      </c>
      <c s="30" t="s">
        <v>65</v>
      </c>
      <c s="31" t="s">
        <v>49</v>
      </c>
      <c s="32">
        <v>1</v>
      </c>
      <c s="33">
        <v>0</v>
      </c>
      <c s="33">
        <f>ROUND(ROUND(H21,2)*ROUND(G21,3),2)</f>
      </c>
      <c r="O21">
        <f>(I21*21)/100</f>
      </c>
      <c t="s">
        <v>23</v>
      </c>
    </row>
    <row r="22" spans="1:5" ht="12.75">
      <c r="A22" s="34" t="s">
        <v>50</v>
      </c>
      <c r="E22" s="35" t="s">
        <v>66</v>
      </c>
    </row>
    <row r="23" spans="1:5" ht="12.75">
      <c r="A23" s="38" t="s">
        <v>52</v>
      </c>
      <c r="E23" s="37" t="s">
        <v>59</v>
      </c>
    </row>
    <row r="24" spans="1:16" ht="12.75">
      <c r="A24" s="25" t="s">
        <v>45</v>
      </c>
      <c s="29" t="s">
        <v>37</v>
      </c>
      <c s="29" t="s">
        <v>67</v>
      </c>
      <c s="25" t="s">
        <v>68</v>
      </c>
      <c s="30" t="s">
        <v>69</v>
      </c>
      <c s="31" t="s">
        <v>49</v>
      </c>
      <c s="32">
        <v>1</v>
      </c>
      <c s="33">
        <v>0</v>
      </c>
      <c s="33">
        <f>ROUND(ROUND(H24,2)*ROUND(G24,3),2)</f>
      </c>
      <c r="O24">
        <f>(I24*21)/100</f>
      </c>
      <c t="s">
        <v>23</v>
      </c>
    </row>
    <row r="25" spans="1:5" ht="12.75">
      <c r="A25" s="34" t="s">
        <v>50</v>
      </c>
      <c r="E25" s="35" t="s">
        <v>70</v>
      </c>
    </row>
    <row r="26" spans="1:5" ht="12.75">
      <c r="A26" s="38" t="s">
        <v>52</v>
      </c>
      <c r="E26" s="37" t="s">
        <v>47</v>
      </c>
    </row>
    <row r="27" spans="1:16" ht="12.75">
      <c r="A27" s="25" t="s">
        <v>45</v>
      </c>
      <c s="29" t="s">
        <v>71</v>
      </c>
      <c s="29" t="s">
        <v>67</v>
      </c>
      <c s="25" t="s">
        <v>72</v>
      </c>
      <c s="30" t="s">
        <v>69</v>
      </c>
      <c s="31" t="s">
        <v>49</v>
      </c>
      <c s="32">
        <v>1</v>
      </c>
      <c s="33">
        <v>0</v>
      </c>
      <c s="33">
        <f>ROUND(ROUND(H27,2)*ROUND(G27,3),2)</f>
      </c>
      <c r="O27">
        <f>(I27*21)/100</f>
      </c>
      <c t="s">
        <v>23</v>
      </c>
    </row>
    <row r="28" spans="1:5" ht="12.75">
      <c r="A28" s="34" t="s">
        <v>50</v>
      </c>
      <c r="E28" s="35" t="s">
        <v>73</v>
      </c>
    </row>
    <row r="29" spans="1:5" ht="12.75">
      <c r="A29" s="38" t="s">
        <v>52</v>
      </c>
      <c r="E29" s="37" t="s">
        <v>47</v>
      </c>
    </row>
    <row r="30" spans="1:16" ht="12.75">
      <c r="A30" s="25" t="s">
        <v>45</v>
      </c>
      <c s="29" t="s">
        <v>74</v>
      </c>
      <c s="29" t="s">
        <v>75</v>
      </c>
      <c s="25" t="s">
        <v>68</v>
      </c>
      <c s="30" t="s">
        <v>76</v>
      </c>
      <c s="31" t="s">
        <v>77</v>
      </c>
      <c s="32">
        <v>1</v>
      </c>
      <c s="33">
        <v>0</v>
      </c>
      <c s="33">
        <f>ROUND(ROUND(H30,2)*ROUND(G30,3),2)</f>
      </c>
      <c r="O30">
        <f>(I30*21)/100</f>
      </c>
      <c t="s">
        <v>23</v>
      </c>
    </row>
    <row r="31" spans="1:5" ht="25.5">
      <c r="A31" s="34" t="s">
        <v>50</v>
      </c>
      <c r="E31" s="35" t="s">
        <v>78</v>
      </c>
    </row>
    <row r="32" spans="1:5" ht="12.75">
      <c r="A32" s="38" t="s">
        <v>52</v>
      </c>
      <c r="E32" s="37" t="s">
        <v>47</v>
      </c>
    </row>
    <row r="33" spans="1:16" ht="12.75">
      <c r="A33" s="25" t="s">
        <v>45</v>
      </c>
      <c s="29" t="s">
        <v>40</v>
      </c>
      <c s="29" t="s">
        <v>79</v>
      </c>
      <c s="25" t="s">
        <v>47</v>
      </c>
      <c s="30" t="s">
        <v>80</v>
      </c>
      <c s="31" t="s">
        <v>49</v>
      </c>
      <c s="32">
        <v>1</v>
      </c>
      <c s="33">
        <v>0</v>
      </c>
      <c s="33">
        <f>ROUND(ROUND(H33,2)*ROUND(G33,3),2)</f>
      </c>
      <c r="O33">
        <f>(I33*21)/100</f>
      </c>
      <c t="s">
        <v>23</v>
      </c>
    </row>
    <row r="34" spans="1:5" ht="12.75">
      <c r="A34" s="34" t="s">
        <v>50</v>
      </c>
      <c r="E34" s="35" t="s">
        <v>81</v>
      </c>
    </row>
    <row r="35" spans="1:5" ht="12.75">
      <c r="A35" s="38" t="s">
        <v>52</v>
      </c>
      <c r="E35" s="37" t="s">
        <v>59</v>
      </c>
    </row>
    <row r="36" spans="1:16" ht="12.75">
      <c r="A36" s="25" t="s">
        <v>45</v>
      </c>
      <c s="29" t="s">
        <v>42</v>
      </c>
      <c s="29" t="s">
        <v>82</v>
      </c>
      <c s="25" t="s">
        <v>47</v>
      </c>
      <c s="30" t="s">
        <v>83</v>
      </c>
      <c s="31" t="s">
        <v>49</v>
      </c>
      <c s="32">
        <v>1</v>
      </c>
      <c s="33">
        <v>0</v>
      </c>
      <c s="33">
        <f>ROUND(ROUND(H36,2)*ROUND(G36,3),2)</f>
      </c>
      <c r="O36">
        <f>(I36*21)/100</f>
      </c>
      <c t="s">
        <v>23</v>
      </c>
    </row>
    <row r="37" spans="1:5" ht="12.75">
      <c r="A37" s="34" t="s">
        <v>50</v>
      </c>
      <c r="E37" s="35" t="s">
        <v>84</v>
      </c>
    </row>
    <row r="38" spans="1:5" ht="12.75">
      <c r="A38" s="38" t="s">
        <v>52</v>
      </c>
      <c r="E38" s="37" t="s">
        <v>47</v>
      </c>
    </row>
    <row r="39" spans="1:16" ht="12.75">
      <c r="A39" s="25" t="s">
        <v>45</v>
      </c>
      <c s="29" t="s">
        <v>85</v>
      </c>
      <c s="29" t="s">
        <v>86</v>
      </c>
      <c s="25" t="s">
        <v>47</v>
      </c>
      <c s="30" t="s">
        <v>87</v>
      </c>
      <c s="31" t="s">
        <v>49</v>
      </c>
      <c s="32">
        <v>1</v>
      </c>
      <c s="33">
        <v>0</v>
      </c>
      <c s="33">
        <f>ROUND(ROUND(H39,2)*ROUND(G39,3),2)</f>
      </c>
      <c r="O39">
        <f>(I39*21)/100</f>
      </c>
      <c t="s">
        <v>23</v>
      </c>
    </row>
    <row r="40" spans="1:5" ht="12.75">
      <c r="A40" s="34" t="s">
        <v>50</v>
      </c>
      <c r="E40" s="35" t="s">
        <v>47</v>
      </c>
    </row>
    <row r="41" spans="1:5" ht="12.75">
      <c r="A41" s="38" t="s">
        <v>52</v>
      </c>
      <c r="E41" s="37" t="s">
        <v>47</v>
      </c>
    </row>
    <row r="42" spans="1:16" ht="12.75">
      <c r="A42" s="25" t="s">
        <v>45</v>
      </c>
      <c s="29" t="s">
        <v>88</v>
      </c>
      <c s="29" t="s">
        <v>89</v>
      </c>
      <c s="25" t="s">
        <v>68</v>
      </c>
      <c s="30" t="s">
        <v>90</v>
      </c>
      <c s="31" t="s">
        <v>49</v>
      </c>
      <c s="32">
        <v>1</v>
      </c>
      <c s="33">
        <v>0</v>
      </c>
      <c s="33">
        <f>ROUND(ROUND(H42,2)*ROUND(G42,3),2)</f>
      </c>
      <c r="O42">
        <f>(I42*21)/100</f>
      </c>
      <c t="s">
        <v>23</v>
      </c>
    </row>
    <row r="43" spans="1:5" ht="12.75">
      <c r="A43" s="34" t="s">
        <v>50</v>
      </c>
      <c r="E43" s="35" t="s">
        <v>91</v>
      </c>
    </row>
    <row r="44" spans="1:5" ht="12.75">
      <c r="A44" s="38" t="s">
        <v>52</v>
      </c>
      <c r="E44" s="37" t="s">
        <v>47</v>
      </c>
    </row>
    <row r="45" spans="1:16" ht="12.75">
      <c r="A45" s="25" t="s">
        <v>45</v>
      </c>
      <c s="29" t="s">
        <v>92</v>
      </c>
      <c s="29" t="s">
        <v>89</v>
      </c>
      <c s="25" t="s">
        <v>72</v>
      </c>
      <c s="30" t="s">
        <v>90</v>
      </c>
      <c s="31" t="s">
        <v>49</v>
      </c>
      <c s="32">
        <v>1</v>
      </c>
      <c s="33">
        <v>0</v>
      </c>
      <c s="33">
        <f>ROUND(ROUND(H45,2)*ROUND(G45,3),2)</f>
      </c>
      <c r="O45">
        <f>(I45*21)/100</f>
      </c>
      <c t="s">
        <v>23</v>
      </c>
    </row>
    <row r="46" spans="1:5" ht="12.75">
      <c r="A46" s="34" t="s">
        <v>50</v>
      </c>
      <c r="E46" s="35" t="s">
        <v>93</v>
      </c>
    </row>
    <row r="47" spans="1:5" ht="12.75">
      <c r="A47" s="38" t="s">
        <v>52</v>
      </c>
      <c r="E47" s="37" t="s">
        <v>59</v>
      </c>
    </row>
    <row r="48" spans="1:16" ht="12.75">
      <c r="A48" s="25" t="s">
        <v>45</v>
      </c>
      <c s="29" t="s">
        <v>94</v>
      </c>
      <c s="29" t="s">
        <v>95</v>
      </c>
      <c s="25" t="s">
        <v>47</v>
      </c>
      <c s="30" t="s">
        <v>96</v>
      </c>
      <c s="31" t="s">
        <v>77</v>
      </c>
      <c s="32">
        <v>2</v>
      </c>
      <c s="33">
        <v>0</v>
      </c>
      <c s="33">
        <f>ROUND(ROUND(H48,2)*ROUND(G48,3),2)</f>
      </c>
      <c r="O48">
        <f>(I48*21)/100</f>
      </c>
      <c t="s">
        <v>23</v>
      </c>
    </row>
    <row r="49" spans="1:5" ht="12.75">
      <c r="A49" s="34" t="s">
        <v>50</v>
      </c>
      <c r="E49" s="35" t="s">
        <v>97</v>
      </c>
    </row>
    <row r="50" spans="1:5" ht="12.75">
      <c r="A50" s="38" t="s">
        <v>52</v>
      </c>
      <c r="E50" s="37" t="s">
        <v>98</v>
      </c>
    </row>
    <row r="51" spans="1:16" ht="12.75">
      <c r="A51" s="25" t="s">
        <v>45</v>
      </c>
      <c s="29" t="s">
        <v>99</v>
      </c>
      <c s="29" t="s">
        <v>100</v>
      </c>
      <c s="25" t="s">
        <v>47</v>
      </c>
      <c s="30" t="s">
        <v>101</v>
      </c>
      <c s="31" t="s">
        <v>49</v>
      </c>
      <c s="32">
        <v>1</v>
      </c>
      <c s="33">
        <v>0</v>
      </c>
      <c s="33">
        <f>ROUND(ROUND(H51,2)*ROUND(G51,3),2)</f>
      </c>
      <c r="O51">
        <f>(I51*21)/100</f>
      </c>
      <c t="s">
        <v>23</v>
      </c>
    </row>
    <row r="52" spans="1:5" ht="51">
      <c r="A52" s="34" t="s">
        <v>50</v>
      </c>
      <c r="E52" s="35" t="s">
        <v>102</v>
      </c>
    </row>
    <row r="53" spans="1:5" ht="12.75">
      <c r="A53" s="36" t="s">
        <v>52</v>
      </c>
      <c r="E53" s="37" t="s">
        <v>59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22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0+O8+O27+O46</f>
      </c>
      <c t="s">
        <v>22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103</v>
      </c>
      <c s="39">
        <f>0+I8+I27+I46</f>
      </c>
      <c r="O3" t="s">
        <v>19</v>
      </c>
      <c t="s">
        <v>23</v>
      </c>
    </row>
    <row r="4" spans="1:16" ht="15" customHeight="1">
      <c r="A4" t="s">
        <v>17</v>
      </c>
      <c s="16" t="s">
        <v>18</v>
      </c>
      <c s="17" t="s">
        <v>103</v>
      </c>
      <c s="6"/>
      <c s="18" t="s">
        <v>104</v>
      </c>
      <c s="6"/>
      <c s="6"/>
      <c s="19"/>
      <c s="19"/>
      <c r="O4" t="s">
        <v>20</v>
      </c>
      <c t="s">
        <v>23</v>
      </c>
    </row>
    <row r="5" spans="1:16" ht="12.75" customHeight="1">
      <c r="A5" s="15" t="s">
        <v>26</v>
      </c>
      <c s="15" t="s">
        <v>28</v>
      </c>
      <c s="15" t="s">
        <v>30</v>
      </c>
      <c s="15" t="s">
        <v>31</v>
      </c>
      <c s="15" t="s">
        <v>32</v>
      </c>
      <c s="15" t="s">
        <v>34</v>
      </c>
      <c s="15" t="s">
        <v>36</v>
      </c>
      <c s="15" t="s">
        <v>38</v>
      </c>
      <c s="15"/>
      <c r="O5" t="s">
        <v>21</v>
      </c>
      <c t="s">
        <v>23</v>
      </c>
    </row>
    <row r="6" spans="1:9" ht="12.75" customHeight="1">
      <c r="A6" s="15"/>
      <c s="15"/>
      <c s="15"/>
      <c s="15"/>
      <c s="15"/>
      <c s="15"/>
      <c s="15"/>
      <c s="15" t="s">
        <v>39</v>
      </c>
      <c s="15" t="s">
        <v>41</v>
      </c>
    </row>
    <row r="7" spans="1:9" ht="12.75" customHeight="1">
      <c r="A7" s="15" t="s">
        <v>27</v>
      </c>
      <c s="15" t="s">
        <v>29</v>
      </c>
      <c s="15" t="s">
        <v>23</v>
      </c>
      <c s="15" t="s">
        <v>22</v>
      </c>
      <c s="15" t="s">
        <v>33</v>
      </c>
      <c s="15" t="s">
        <v>35</v>
      </c>
      <c s="15" t="s">
        <v>37</v>
      </c>
      <c s="15" t="s">
        <v>40</v>
      </c>
      <c s="15" t="s">
        <v>42</v>
      </c>
    </row>
    <row r="8" spans="1:18" ht="12.75" customHeight="1">
      <c r="A8" s="19" t="s">
        <v>43</v>
      </c>
      <c s="19"/>
      <c s="26" t="s">
        <v>27</v>
      </c>
      <c s="19"/>
      <c s="27" t="s">
        <v>44</v>
      </c>
      <c s="19"/>
      <c s="19"/>
      <c s="19"/>
      <c s="28">
        <f>0+Q8</f>
      </c>
      <c r="O8">
        <f>0+R8</f>
      </c>
      <c r="Q8">
        <f>0+I9+I12+I15+I18+I21+I24</f>
      </c>
      <c>
        <f>0+O9+O12+O15+O18+O21+O24</f>
      </c>
    </row>
    <row r="9" spans="1:16" ht="25.5">
      <c r="A9" s="25" t="s">
        <v>45</v>
      </c>
      <c s="29" t="s">
        <v>29</v>
      </c>
      <c s="29" t="s">
        <v>105</v>
      </c>
      <c s="25" t="s">
        <v>47</v>
      </c>
      <c s="30" t="s">
        <v>106</v>
      </c>
      <c s="31" t="s">
        <v>107</v>
      </c>
      <c s="32">
        <v>197.959</v>
      </c>
      <c s="33">
        <v>0</v>
      </c>
      <c s="33">
        <f>ROUND(ROUND(H9,2)*ROUND(G9,3),2)</f>
      </c>
      <c r="O9">
        <f>(I9*21)/100</f>
      </c>
      <c t="s">
        <v>23</v>
      </c>
    </row>
    <row r="10" spans="1:5" ht="12.75">
      <c r="A10" s="34" t="s">
        <v>50</v>
      </c>
      <c r="E10" s="35" t="s">
        <v>108</v>
      </c>
    </row>
    <row r="11" spans="1:5" ht="76.5">
      <c r="A11" s="38" t="s">
        <v>52</v>
      </c>
      <c r="E11" s="37" t="s">
        <v>109</v>
      </c>
    </row>
    <row r="12" spans="1:16" ht="25.5">
      <c r="A12" s="25" t="s">
        <v>45</v>
      </c>
      <c s="29" t="s">
        <v>23</v>
      </c>
      <c s="29" t="s">
        <v>110</v>
      </c>
      <c s="25" t="s">
        <v>47</v>
      </c>
      <c s="30" t="s">
        <v>111</v>
      </c>
      <c s="31" t="s">
        <v>107</v>
      </c>
      <c s="32">
        <v>92.49</v>
      </c>
      <c s="33">
        <v>0</v>
      </c>
      <c s="33">
        <f>ROUND(ROUND(H12,2)*ROUND(G12,3),2)</f>
      </c>
      <c r="O12">
        <f>(I12*21)/100</f>
      </c>
      <c t="s">
        <v>23</v>
      </c>
    </row>
    <row r="13" spans="1:5" ht="51">
      <c r="A13" s="34" t="s">
        <v>50</v>
      </c>
      <c r="E13" s="35" t="s">
        <v>112</v>
      </c>
    </row>
    <row r="14" spans="1:5" ht="63.75">
      <c r="A14" s="38" t="s">
        <v>52</v>
      </c>
      <c r="E14" s="37" t="s">
        <v>113</v>
      </c>
    </row>
    <row r="15" spans="1:16" ht="25.5">
      <c r="A15" s="25" t="s">
        <v>45</v>
      </c>
      <c s="29" t="s">
        <v>22</v>
      </c>
      <c s="29" t="s">
        <v>114</v>
      </c>
      <c s="25" t="s">
        <v>115</v>
      </c>
      <c s="30" t="s">
        <v>116</v>
      </c>
      <c s="31" t="s">
        <v>107</v>
      </c>
      <c s="32">
        <v>109.025</v>
      </c>
      <c s="33">
        <v>0</v>
      </c>
      <c s="33">
        <f>ROUND(ROUND(H15,2)*ROUND(G15,3),2)</f>
      </c>
      <c r="O15">
        <f>(I15*21)/100</f>
      </c>
      <c t="s">
        <v>23</v>
      </c>
    </row>
    <row r="16" spans="1:5" ht="25.5">
      <c r="A16" s="34" t="s">
        <v>50</v>
      </c>
      <c r="E16" s="35" t="s">
        <v>117</v>
      </c>
    </row>
    <row r="17" spans="1:5" ht="12.75">
      <c r="A17" s="38" t="s">
        <v>52</v>
      </c>
      <c r="E17" s="37" t="s">
        <v>118</v>
      </c>
    </row>
    <row r="18" spans="1:16" ht="25.5">
      <c r="A18" s="25" t="s">
        <v>45</v>
      </c>
      <c s="29" t="s">
        <v>33</v>
      </c>
      <c s="29" t="s">
        <v>114</v>
      </c>
      <c s="25" t="s">
        <v>119</v>
      </c>
      <c s="30" t="s">
        <v>116</v>
      </c>
      <c s="31" t="s">
        <v>107</v>
      </c>
      <c s="32">
        <v>38.883</v>
      </c>
      <c s="33">
        <v>0</v>
      </c>
      <c s="33">
        <f>ROUND(ROUND(H18,2)*ROUND(G18,3),2)</f>
      </c>
      <c r="O18">
        <f>(I18*21)/100</f>
      </c>
      <c t="s">
        <v>23</v>
      </c>
    </row>
    <row r="19" spans="1:5" ht="25.5">
      <c r="A19" s="34" t="s">
        <v>50</v>
      </c>
      <c r="E19" s="35" t="s">
        <v>120</v>
      </c>
    </row>
    <row r="20" spans="1:5" ht="25.5">
      <c r="A20" s="38" t="s">
        <v>52</v>
      </c>
      <c r="E20" s="37" t="s">
        <v>121</v>
      </c>
    </row>
    <row r="21" spans="1:16" ht="25.5">
      <c r="A21" s="25" t="s">
        <v>45</v>
      </c>
      <c s="29" t="s">
        <v>35</v>
      </c>
      <c s="29" t="s">
        <v>122</v>
      </c>
      <c s="25" t="s">
        <v>47</v>
      </c>
      <c s="30" t="s">
        <v>123</v>
      </c>
      <c s="31" t="s">
        <v>107</v>
      </c>
      <c s="32">
        <v>168.124</v>
      </c>
      <c s="33">
        <v>0</v>
      </c>
      <c s="33">
        <f>ROUND(ROUND(H21,2)*ROUND(G21,3),2)</f>
      </c>
      <c r="O21">
        <f>(I21*21)/100</f>
      </c>
      <c t="s">
        <v>23</v>
      </c>
    </row>
    <row r="22" spans="1:5" ht="25.5">
      <c r="A22" s="34" t="s">
        <v>50</v>
      </c>
      <c r="E22" s="35" t="s">
        <v>124</v>
      </c>
    </row>
    <row r="23" spans="1:5" ht="76.5">
      <c r="A23" s="38" t="s">
        <v>52</v>
      </c>
      <c r="E23" s="37" t="s">
        <v>125</v>
      </c>
    </row>
    <row r="24" spans="1:16" ht="25.5">
      <c r="A24" s="25" t="s">
        <v>45</v>
      </c>
      <c s="29" t="s">
        <v>37</v>
      </c>
      <c s="29" t="s">
        <v>126</v>
      </c>
      <c s="25" t="s">
        <v>47</v>
      </c>
      <c s="30" t="s">
        <v>127</v>
      </c>
      <c s="31" t="s">
        <v>107</v>
      </c>
      <c s="32">
        <v>23.123</v>
      </c>
      <c s="33">
        <v>0</v>
      </c>
      <c s="33">
        <f>ROUND(ROUND(H24,2)*ROUND(G24,3),2)</f>
      </c>
      <c r="O24">
        <f>(I24*21)/100</f>
      </c>
      <c t="s">
        <v>23</v>
      </c>
    </row>
    <row r="25" spans="1:5" ht="51">
      <c r="A25" s="34" t="s">
        <v>50</v>
      </c>
      <c r="E25" s="35" t="s">
        <v>128</v>
      </c>
    </row>
    <row r="26" spans="1:5" ht="63.75">
      <c r="A26" s="36" t="s">
        <v>52</v>
      </c>
      <c r="E26" s="37" t="s">
        <v>129</v>
      </c>
    </row>
    <row r="27" spans="1:18" ht="12.75" customHeight="1">
      <c r="A27" s="6" t="s">
        <v>43</v>
      </c>
      <c s="6"/>
      <c s="41" t="s">
        <v>29</v>
      </c>
      <c s="6"/>
      <c s="27" t="s">
        <v>130</v>
      </c>
      <c s="6"/>
      <c s="6"/>
      <c s="6"/>
      <c s="42">
        <f>0+Q27</f>
      </c>
      <c r="O27">
        <f>0+R27</f>
      </c>
      <c r="Q27">
        <f>0+I28+I31+I34+I37+I40+I43</f>
      </c>
      <c>
        <f>0+O28+O31+O34+O37+O40+O43</f>
      </c>
    </row>
    <row r="28" spans="1:16" ht="12.75">
      <c r="A28" s="25" t="s">
        <v>45</v>
      </c>
      <c s="29" t="s">
        <v>71</v>
      </c>
      <c s="29" t="s">
        <v>131</v>
      </c>
      <c s="25" t="s">
        <v>47</v>
      </c>
      <c s="30" t="s">
        <v>132</v>
      </c>
      <c s="31" t="s">
        <v>133</v>
      </c>
      <c s="32">
        <v>34.409</v>
      </c>
      <c s="33">
        <v>0</v>
      </c>
      <c s="33">
        <f>ROUND(ROUND(H28,2)*ROUND(G28,3),2)</f>
      </c>
      <c r="O28">
        <f>(I28*21)/100</f>
      </c>
      <c t="s">
        <v>23</v>
      </c>
    </row>
    <row r="29" spans="1:5" ht="38.25">
      <c r="A29" s="34" t="s">
        <v>50</v>
      </c>
      <c r="E29" s="35" t="s">
        <v>134</v>
      </c>
    </row>
    <row r="30" spans="1:5" ht="25.5">
      <c r="A30" s="38" t="s">
        <v>52</v>
      </c>
      <c r="E30" s="37" t="s">
        <v>135</v>
      </c>
    </row>
    <row r="31" spans="1:16" ht="25.5">
      <c r="A31" s="25" t="s">
        <v>45</v>
      </c>
      <c s="29" t="s">
        <v>74</v>
      </c>
      <c s="29" t="s">
        <v>136</v>
      </c>
      <c s="25" t="s">
        <v>47</v>
      </c>
      <c s="30" t="s">
        <v>137</v>
      </c>
      <c s="31" t="s">
        <v>133</v>
      </c>
      <c s="32">
        <v>13.635</v>
      </c>
      <c s="33">
        <v>0</v>
      </c>
      <c s="33">
        <f>ROUND(ROUND(H31,2)*ROUND(G31,3),2)</f>
      </c>
      <c r="O31">
        <f>(I31*21)/100</f>
      </c>
      <c t="s">
        <v>23</v>
      </c>
    </row>
    <row r="32" spans="1:5" ht="12.75">
      <c r="A32" s="34" t="s">
        <v>50</v>
      </c>
      <c r="E32" s="35" t="s">
        <v>138</v>
      </c>
    </row>
    <row r="33" spans="1:5" ht="12.75">
      <c r="A33" s="38" t="s">
        <v>52</v>
      </c>
      <c r="E33" s="37" t="s">
        <v>139</v>
      </c>
    </row>
    <row r="34" spans="1:16" ht="12.75">
      <c r="A34" s="25" t="s">
        <v>45</v>
      </c>
      <c s="29" t="s">
        <v>40</v>
      </c>
      <c s="29" t="s">
        <v>140</v>
      </c>
      <c s="25" t="s">
        <v>47</v>
      </c>
      <c s="30" t="s">
        <v>141</v>
      </c>
      <c s="31" t="s">
        <v>133</v>
      </c>
      <c s="32">
        <v>47.402</v>
      </c>
      <c s="33">
        <v>0</v>
      </c>
      <c s="33">
        <f>ROUND(ROUND(H34,2)*ROUND(G34,3),2)</f>
      </c>
      <c r="O34">
        <f>(I34*21)/100</f>
      </c>
      <c t="s">
        <v>23</v>
      </c>
    </row>
    <row r="35" spans="1:5" ht="12.75">
      <c r="A35" s="34" t="s">
        <v>50</v>
      </c>
      <c r="E35" s="35" t="s">
        <v>142</v>
      </c>
    </row>
    <row r="36" spans="1:5" ht="102">
      <c r="A36" s="38" t="s">
        <v>52</v>
      </c>
      <c r="E36" s="37" t="s">
        <v>143</v>
      </c>
    </row>
    <row r="37" spans="1:16" ht="12.75">
      <c r="A37" s="25" t="s">
        <v>45</v>
      </c>
      <c s="29" t="s">
        <v>42</v>
      </c>
      <c s="29" t="s">
        <v>144</v>
      </c>
      <c s="25" t="s">
        <v>47</v>
      </c>
      <c s="30" t="s">
        <v>145</v>
      </c>
      <c s="31" t="s">
        <v>133</v>
      </c>
      <c s="32">
        <v>13.763</v>
      </c>
      <c s="33">
        <v>0</v>
      </c>
      <c s="33">
        <f>ROUND(ROUND(H37,2)*ROUND(G37,3),2)</f>
      </c>
      <c r="O37">
        <f>(I37*21)/100</f>
      </c>
      <c t="s">
        <v>23</v>
      </c>
    </row>
    <row r="38" spans="1:5" ht="38.25">
      <c r="A38" s="34" t="s">
        <v>50</v>
      </c>
      <c r="E38" s="35" t="s">
        <v>146</v>
      </c>
    </row>
    <row r="39" spans="1:5" ht="25.5">
      <c r="A39" s="38" t="s">
        <v>52</v>
      </c>
      <c r="E39" s="37" t="s">
        <v>147</v>
      </c>
    </row>
    <row r="40" spans="1:16" ht="12.75">
      <c r="A40" s="25" t="s">
        <v>45</v>
      </c>
      <c s="29" t="s">
        <v>85</v>
      </c>
      <c s="29" t="s">
        <v>148</v>
      </c>
      <c s="25" t="s">
        <v>47</v>
      </c>
      <c s="30" t="s">
        <v>149</v>
      </c>
      <c s="31" t="s">
        <v>133</v>
      </c>
      <c s="32">
        <v>130.681</v>
      </c>
      <c s="33">
        <v>0</v>
      </c>
      <c s="33">
        <f>ROUND(ROUND(H40,2)*ROUND(G40,3),2)</f>
      </c>
      <c r="O40">
        <f>(I40*21)/100</f>
      </c>
      <c t="s">
        <v>23</v>
      </c>
    </row>
    <row r="41" spans="1:5" ht="25.5">
      <c r="A41" s="34" t="s">
        <v>50</v>
      </c>
      <c r="E41" s="35" t="s">
        <v>150</v>
      </c>
    </row>
    <row r="42" spans="1:5" ht="114.75">
      <c r="A42" s="38" t="s">
        <v>52</v>
      </c>
      <c r="E42" s="37" t="s">
        <v>151</v>
      </c>
    </row>
    <row r="43" spans="1:16" ht="12.75">
      <c r="A43" s="25" t="s">
        <v>45</v>
      </c>
      <c s="29" t="s">
        <v>88</v>
      </c>
      <c s="29" t="s">
        <v>152</v>
      </c>
      <c s="25" t="s">
        <v>47</v>
      </c>
      <c s="30" t="s">
        <v>153</v>
      </c>
      <c s="31" t="s">
        <v>133</v>
      </c>
      <c s="32">
        <v>138.971</v>
      </c>
      <c s="33">
        <v>0</v>
      </c>
      <c s="33">
        <f>ROUND(ROUND(H43,2)*ROUND(G43,3),2)</f>
      </c>
      <c r="O43">
        <f>(I43*21)/100</f>
      </c>
      <c t="s">
        <v>23</v>
      </c>
    </row>
    <row r="44" spans="1:5" ht="12.75">
      <c r="A44" s="34" t="s">
        <v>50</v>
      </c>
      <c r="E44" s="35" t="s">
        <v>154</v>
      </c>
    </row>
    <row r="45" spans="1:5" ht="102">
      <c r="A45" s="36" t="s">
        <v>52</v>
      </c>
      <c r="E45" s="37" t="s">
        <v>155</v>
      </c>
    </row>
    <row r="46" spans="1:18" ht="12.75" customHeight="1">
      <c r="A46" s="6" t="s">
        <v>43</v>
      </c>
      <c s="6"/>
      <c s="41" t="s">
        <v>40</v>
      </c>
      <c s="6"/>
      <c s="27" t="s">
        <v>156</v>
      </c>
      <c s="6"/>
      <c s="6"/>
      <c s="6"/>
      <c s="42">
        <f>0+Q46</f>
      </c>
      <c r="O46">
        <f>0+R46</f>
      </c>
      <c r="Q46">
        <f>0+I47+I50+I53+I56+I59</f>
      </c>
      <c>
        <f>0+O47+O50+O53+O56+O59</f>
      </c>
    </row>
    <row r="47" spans="1:16" ht="25.5">
      <c r="A47" s="25" t="s">
        <v>45</v>
      </c>
      <c s="29" t="s">
        <v>92</v>
      </c>
      <c s="29" t="s">
        <v>157</v>
      </c>
      <c s="25" t="s">
        <v>47</v>
      </c>
      <c s="30" t="s">
        <v>158</v>
      </c>
      <c s="31" t="s">
        <v>159</v>
      </c>
      <c s="32">
        <v>19.48</v>
      </c>
      <c s="33">
        <v>0</v>
      </c>
      <c s="33">
        <f>ROUND(ROUND(H47,2)*ROUND(G47,3),2)</f>
      </c>
      <c r="O47">
        <f>(I47*21)/100</f>
      </c>
      <c t="s">
        <v>23</v>
      </c>
    </row>
    <row r="48" spans="1:5" ht="12.75">
      <c r="A48" s="34" t="s">
        <v>50</v>
      </c>
      <c r="E48" s="35" t="s">
        <v>160</v>
      </c>
    </row>
    <row r="49" spans="1:5" ht="12.75">
      <c r="A49" s="38" t="s">
        <v>52</v>
      </c>
      <c r="E49" s="37" t="s">
        <v>161</v>
      </c>
    </row>
    <row r="50" spans="1:16" ht="12.75">
      <c r="A50" s="25" t="s">
        <v>45</v>
      </c>
      <c s="29" t="s">
        <v>94</v>
      </c>
      <c s="29" t="s">
        <v>162</v>
      </c>
      <c s="25" t="s">
        <v>47</v>
      </c>
      <c s="30" t="s">
        <v>163</v>
      </c>
      <c s="31" t="s">
        <v>159</v>
      </c>
      <c s="32">
        <v>19</v>
      </c>
      <c s="33">
        <v>0</v>
      </c>
      <c s="33">
        <f>ROUND(ROUND(H50,2)*ROUND(G50,3),2)</f>
      </c>
      <c r="O50">
        <f>(I50*21)/100</f>
      </c>
      <c t="s">
        <v>23</v>
      </c>
    </row>
    <row r="51" spans="1:5" ht="12.75">
      <c r="A51" s="34" t="s">
        <v>50</v>
      </c>
      <c r="E51" s="35" t="s">
        <v>160</v>
      </c>
    </row>
    <row r="52" spans="1:5" ht="12.75">
      <c r="A52" s="38" t="s">
        <v>52</v>
      </c>
      <c r="E52" s="37" t="s">
        <v>164</v>
      </c>
    </row>
    <row r="53" spans="1:16" ht="12.75">
      <c r="A53" s="25" t="s">
        <v>45</v>
      </c>
      <c s="29" t="s">
        <v>99</v>
      </c>
      <c s="29" t="s">
        <v>165</v>
      </c>
      <c s="25" t="s">
        <v>47</v>
      </c>
      <c s="30" t="s">
        <v>166</v>
      </c>
      <c s="31" t="s">
        <v>77</v>
      </c>
      <c s="32">
        <v>4</v>
      </c>
      <c s="33">
        <v>0</v>
      </c>
      <c s="33">
        <f>ROUND(ROUND(H53,2)*ROUND(G53,3),2)</f>
      </c>
      <c r="O53">
        <f>(I53*21)/100</f>
      </c>
      <c t="s">
        <v>23</v>
      </c>
    </row>
    <row r="54" spans="1:5" ht="25.5">
      <c r="A54" s="34" t="s">
        <v>50</v>
      </c>
      <c r="E54" s="35" t="s">
        <v>167</v>
      </c>
    </row>
    <row r="55" spans="1:5" ht="25.5">
      <c r="A55" s="38" t="s">
        <v>52</v>
      </c>
      <c r="E55" s="37" t="s">
        <v>168</v>
      </c>
    </row>
    <row r="56" spans="1:16" ht="12.75">
      <c r="A56" s="25" t="s">
        <v>45</v>
      </c>
      <c s="29" t="s">
        <v>169</v>
      </c>
      <c s="29" t="s">
        <v>170</v>
      </c>
      <c s="25" t="s">
        <v>47</v>
      </c>
      <c s="30" t="s">
        <v>171</v>
      </c>
      <c s="31" t="s">
        <v>133</v>
      </c>
      <c s="32">
        <v>57.553</v>
      </c>
      <c s="33">
        <v>0</v>
      </c>
      <c s="33">
        <f>ROUND(ROUND(H56,2)*ROUND(G56,3),2)</f>
      </c>
      <c r="O56">
        <f>(I56*21)/100</f>
      </c>
      <c t="s">
        <v>23</v>
      </c>
    </row>
    <row r="57" spans="1:5" ht="12.75">
      <c r="A57" s="34" t="s">
        <v>50</v>
      </c>
      <c r="E57" s="35" t="s">
        <v>172</v>
      </c>
    </row>
    <row r="58" spans="1:5" ht="76.5">
      <c r="A58" s="38" t="s">
        <v>52</v>
      </c>
      <c r="E58" s="37" t="s">
        <v>173</v>
      </c>
    </row>
    <row r="59" spans="1:16" ht="12.75">
      <c r="A59" s="25" t="s">
        <v>45</v>
      </c>
      <c s="29" t="s">
        <v>174</v>
      </c>
      <c s="29" t="s">
        <v>175</v>
      </c>
      <c s="25" t="s">
        <v>47</v>
      </c>
      <c s="30" t="s">
        <v>176</v>
      </c>
      <c s="31" t="s">
        <v>133</v>
      </c>
      <c s="32">
        <v>15.553</v>
      </c>
      <c s="33">
        <v>0</v>
      </c>
      <c s="33">
        <f>ROUND(ROUND(H59,2)*ROUND(G59,3),2)</f>
      </c>
      <c r="O59">
        <f>(I59*21)/100</f>
      </c>
      <c t="s">
        <v>23</v>
      </c>
    </row>
    <row r="60" spans="1:5" ht="12.75">
      <c r="A60" s="34" t="s">
        <v>50</v>
      </c>
      <c r="E60" s="35" t="s">
        <v>172</v>
      </c>
    </row>
    <row r="61" spans="1:5" ht="102">
      <c r="A61" s="36" t="s">
        <v>52</v>
      </c>
      <c r="E61" s="37" t="s">
        <v>177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22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0+O8+O15+O43+O62+O78+O103+O140+O156+O160</f>
      </c>
      <c t="s">
        <v>22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178</v>
      </c>
      <c s="39">
        <f>0+I8+I15+I43+I62+I78+I103+I140+I156+I160</f>
      </c>
      <c r="O3" t="s">
        <v>19</v>
      </c>
      <c t="s">
        <v>23</v>
      </c>
    </row>
    <row r="4" spans="1:16" ht="15" customHeight="1">
      <c r="A4" t="s">
        <v>17</v>
      </c>
      <c s="16" t="s">
        <v>18</v>
      </c>
      <c s="17" t="s">
        <v>178</v>
      </c>
      <c s="6"/>
      <c s="18" t="s">
        <v>16</v>
      </c>
      <c s="6"/>
      <c s="6"/>
      <c s="19"/>
      <c s="19"/>
      <c r="O4" t="s">
        <v>20</v>
      </c>
      <c t="s">
        <v>23</v>
      </c>
    </row>
    <row r="5" spans="1:16" ht="12.75" customHeight="1">
      <c r="A5" s="15" t="s">
        <v>26</v>
      </c>
      <c s="15" t="s">
        <v>28</v>
      </c>
      <c s="15" t="s">
        <v>30</v>
      </c>
      <c s="15" t="s">
        <v>31</v>
      </c>
      <c s="15" t="s">
        <v>32</v>
      </c>
      <c s="15" t="s">
        <v>34</v>
      </c>
      <c s="15" t="s">
        <v>36</v>
      </c>
      <c s="15" t="s">
        <v>38</v>
      </c>
      <c s="15"/>
      <c r="O5" t="s">
        <v>21</v>
      </c>
      <c t="s">
        <v>23</v>
      </c>
    </row>
    <row r="6" spans="1:9" ht="12.75" customHeight="1">
      <c r="A6" s="15"/>
      <c s="15"/>
      <c s="15"/>
      <c s="15"/>
      <c s="15"/>
      <c s="15"/>
      <c s="15"/>
      <c s="15" t="s">
        <v>39</v>
      </c>
      <c s="15" t="s">
        <v>41</v>
      </c>
    </row>
    <row r="7" spans="1:9" ht="12.75" customHeight="1">
      <c r="A7" s="15" t="s">
        <v>27</v>
      </c>
      <c s="15" t="s">
        <v>29</v>
      </c>
      <c s="15" t="s">
        <v>23</v>
      </c>
      <c s="15" t="s">
        <v>22</v>
      </c>
      <c s="15" t="s">
        <v>33</v>
      </c>
      <c s="15" t="s">
        <v>35</v>
      </c>
      <c s="15" t="s">
        <v>37</v>
      </c>
      <c s="15" t="s">
        <v>40</v>
      </c>
      <c s="15" t="s">
        <v>42</v>
      </c>
    </row>
    <row r="8" spans="1:18" ht="12.75" customHeight="1">
      <c r="A8" s="19" t="s">
        <v>43</v>
      </c>
      <c s="19"/>
      <c s="26" t="s">
        <v>27</v>
      </c>
      <c s="19"/>
      <c s="27" t="s">
        <v>44</v>
      </c>
      <c s="19"/>
      <c s="19"/>
      <c s="19"/>
      <c s="28">
        <f>0+Q8</f>
      </c>
      <c r="O8">
        <f>0+R8</f>
      </c>
      <c r="Q8">
        <f>0+I9+I12</f>
      </c>
      <c>
        <f>0+O9+O12</f>
      </c>
    </row>
    <row r="9" spans="1:16" ht="12.75">
      <c r="A9" s="25" t="s">
        <v>45</v>
      </c>
      <c s="29" t="s">
        <v>29</v>
      </c>
      <c s="29" t="s">
        <v>179</v>
      </c>
      <c s="25" t="s">
        <v>47</v>
      </c>
      <c s="30" t="s">
        <v>180</v>
      </c>
      <c s="31" t="s">
        <v>77</v>
      </c>
      <c s="32">
        <v>1</v>
      </c>
      <c s="33">
        <v>0</v>
      </c>
      <c s="33">
        <f>ROUND(ROUND(H9,2)*ROUND(G9,3),2)</f>
      </c>
      <c r="O9">
        <f>(I9*21)/100</f>
      </c>
      <c t="s">
        <v>23</v>
      </c>
    </row>
    <row r="10" spans="1:5" ht="12.75">
      <c r="A10" s="34" t="s">
        <v>50</v>
      </c>
      <c r="E10" s="35" t="s">
        <v>181</v>
      </c>
    </row>
    <row r="11" spans="1:5" ht="12.75">
      <c r="A11" s="38" t="s">
        <v>52</v>
      </c>
      <c r="E11" s="37" t="s">
        <v>47</v>
      </c>
    </row>
    <row r="12" spans="1:16" ht="12.75">
      <c r="A12" s="25" t="s">
        <v>45</v>
      </c>
      <c s="29" t="s">
        <v>23</v>
      </c>
      <c s="29" t="s">
        <v>182</v>
      </c>
      <c s="25" t="s">
        <v>47</v>
      </c>
      <c s="30" t="s">
        <v>183</v>
      </c>
      <c s="31" t="s">
        <v>77</v>
      </c>
      <c s="32">
        <v>1</v>
      </c>
      <c s="33">
        <v>0</v>
      </c>
      <c s="33">
        <f>ROUND(ROUND(H12,2)*ROUND(G12,3),2)</f>
      </c>
      <c r="O12">
        <f>(I12*21)/100</f>
      </c>
      <c t="s">
        <v>23</v>
      </c>
    </row>
    <row r="13" spans="1:5" ht="12.75">
      <c r="A13" s="34" t="s">
        <v>50</v>
      </c>
      <c r="E13" s="35" t="s">
        <v>184</v>
      </c>
    </row>
    <row r="14" spans="1:5" ht="25.5">
      <c r="A14" s="36" t="s">
        <v>52</v>
      </c>
      <c r="E14" s="37" t="s">
        <v>185</v>
      </c>
    </row>
    <row r="15" spans="1:18" ht="12.75" customHeight="1">
      <c r="A15" s="6" t="s">
        <v>43</v>
      </c>
      <c s="6"/>
      <c s="41" t="s">
        <v>29</v>
      </c>
      <c s="6"/>
      <c s="27" t="s">
        <v>130</v>
      </c>
      <c s="6"/>
      <c s="6"/>
      <c s="6"/>
      <c s="42">
        <f>0+Q15</f>
      </c>
      <c r="O15">
        <f>0+R15</f>
      </c>
      <c r="Q15">
        <f>0+I16+I19+I22+I25+I28+I31+I34+I37+I40</f>
      </c>
      <c>
        <f>0+O16+O19+O22+O25+O28+O31+O34+O37+O40</f>
      </c>
    </row>
    <row r="16" spans="1:16" ht="12.75">
      <c r="A16" s="25" t="s">
        <v>45</v>
      </c>
      <c s="29" t="s">
        <v>22</v>
      </c>
      <c s="29" t="s">
        <v>186</v>
      </c>
      <c s="25" t="s">
        <v>47</v>
      </c>
      <c s="30" t="s">
        <v>187</v>
      </c>
      <c s="31" t="s">
        <v>133</v>
      </c>
      <c s="32">
        <v>52.5</v>
      </c>
      <c s="33">
        <v>0</v>
      </c>
      <c s="33">
        <f>ROUND(ROUND(H16,2)*ROUND(G16,3),2)</f>
      </c>
      <c r="O16">
        <f>(I16*21)/100</f>
      </c>
      <c t="s">
        <v>23</v>
      </c>
    </row>
    <row r="17" spans="1:5" ht="25.5">
      <c r="A17" s="34" t="s">
        <v>50</v>
      </c>
      <c r="E17" s="35" t="s">
        <v>188</v>
      </c>
    </row>
    <row r="18" spans="1:5" ht="51">
      <c r="A18" s="38" t="s">
        <v>52</v>
      </c>
      <c r="E18" s="37" t="s">
        <v>189</v>
      </c>
    </row>
    <row r="19" spans="1:16" ht="12.75">
      <c r="A19" s="25" t="s">
        <v>45</v>
      </c>
      <c s="29" t="s">
        <v>33</v>
      </c>
      <c s="29" t="s">
        <v>190</v>
      </c>
      <c s="25" t="s">
        <v>47</v>
      </c>
      <c s="30" t="s">
        <v>191</v>
      </c>
      <c s="31" t="s">
        <v>133</v>
      </c>
      <c s="32">
        <v>92.491</v>
      </c>
      <c s="33">
        <v>0</v>
      </c>
      <c s="33">
        <f>ROUND(ROUND(H19,2)*ROUND(G19,3),2)</f>
      </c>
      <c r="O19">
        <f>(I19*21)/100</f>
      </c>
      <c t="s">
        <v>23</v>
      </c>
    </row>
    <row r="20" spans="1:5" ht="12.75">
      <c r="A20" s="34" t="s">
        <v>50</v>
      </c>
      <c r="E20" s="35" t="s">
        <v>192</v>
      </c>
    </row>
    <row r="21" spans="1:5" ht="76.5">
      <c r="A21" s="38" t="s">
        <v>52</v>
      </c>
      <c r="E21" s="37" t="s">
        <v>193</v>
      </c>
    </row>
    <row r="22" spans="1:16" ht="12.75">
      <c r="A22" s="25" t="s">
        <v>45</v>
      </c>
      <c s="29" t="s">
        <v>35</v>
      </c>
      <c s="29" t="s">
        <v>194</v>
      </c>
      <c s="25" t="s">
        <v>47</v>
      </c>
      <c s="30" t="s">
        <v>195</v>
      </c>
      <c s="31" t="s">
        <v>49</v>
      </c>
      <c s="32">
        <v>1</v>
      </c>
      <c s="33">
        <v>0</v>
      </c>
      <c s="33">
        <f>ROUND(ROUND(H22,2)*ROUND(G22,3),2)</f>
      </c>
      <c r="O22">
        <f>(I22*21)/100</f>
      </c>
      <c t="s">
        <v>23</v>
      </c>
    </row>
    <row r="23" spans="1:5" ht="38.25">
      <c r="A23" s="34" t="s">
        <v>50</v>
      </c>
      <c r="E23" s="35" t="s">
        <v>196</v>
      </c>
    </row>
    <row r="24" spans="1:5" ht="25.5">
      <c r="A24" s="38" t="s">
        <v>52</v>
      </c>
      <c r="E24" s="37" t="s">
        <v>185</v>
      </c>
    </row>
    <row r="25" spans="1:16" ht="12.75">
      <c r="A25" s="25" t="s">
        <v>45</v>
      </c>
      <c s="29" t="s">
        <v>37</v>
      </c>
      <c s="29" t="s">
        <v>197</v>
      </c>
      <c s="25" t="s">
        <v>47</v>
      </c>
      <c s="30" t="s">
        <v>198</v>
      </c>
      <c s="31" t="s">
        <v>133</v>
      </c>
      <c s="32">
        <v>4.905</v>
      </c>
      <c s="33">
        <v>0</v>
      </c>
      <c s="33">
        <f>ROUND(ROUND(H25,2)*ROUND(G25,3),2)</f>
      </c>
      <c r="O25">
        <f>(I25*21)/100</f>
      </c>
      <c t="s">
        <v>23</v>
      </c>
    </row>
    <row r="26" spans="1:5" ht="12.75">
      <c r="A26" s="34" t="s">
        <v>50</v>
      </c>
      <c r="E26" s="35" t="s">
        <v>199</v>
      </c>
    </row>
    <row r="27" spans="1:5" ht="51">
      <c r="A27" s="38" t="s">
        <v>52</v>
      </c>
      <c r="E27" s="37" t="s">
        <v>200</v>
      </c>
    </row>
    <row r="28" spans="1:16" ht="12.75">
      <c r="A28" s="25" t="s">
        <v>45</v>
      </c>
      <c s="29" t="s">
        <v>71</v>
      </c>
      <c s="29" t="s">
        <v>201</v>
      </c>
      <c s="25" t="s">
        <v>47</v>
      </c>
      <c s="30" t="s">
        <v>202</v>
      </c>
      <c s="31" t="s">
        <v>133</v>
      </c>
      <c s="32">
        <v>39.991</v>
      </c>
      <c s="33">
        <v>0</v>
      </c>
      <c s="33">
        <f>ROUND(ROUND(H28,2)*ROUND(G28,3),2)</f>
      </c>
      <c r="O28">
        <f>(I28*21)/100</f>
      </c>
      <c t="s">
        <v>23</v>
      </c>
    </row>
    <row r="29" spans="1:5" ht="12.75">
      <c r="A29" s="34" t="s">
        <v>50</v>
      </c>
      <c r="E29" s="35" t="s">
        <v>47</v>
      </c>
    </row>
    <row r="30" spans="1:5" ht="127.5">
      <c r="A30" s="38" t="s">
        <v>52</v>
      </c>
      <c r="E30" s="37" t="s">
        <v>203</v>
      </c>
    </row>
    <row r="31" spans="1:16" ht="12.75">
      <c r="A31" s="25" t="s">
        <v>45</v>
      </c>
      <c s="29" t="s">
        <v>74</v>
      </c>
      <c s="29" t="s">
        <v>204</v>
      </c>
      <c s="25" t="s">
        <v>47</v>
      </c>
      <c s="30" t="s">
        <v>205</v>
      </c>
      <c s="31" t="s">
        <v>133</v>
      </c>
      <c s="32">
        <v>10.322</v>
      </c>
      <c s="33">
        <v>0</v>
      </c>
      <c s="33">
        <f>ROUND(ROUND(H31,2)*ROUND(G31,3),2)</f>
      </c>
      <c r="O31">
        <f>(I31*21)/100</f>
      </c>
      <c t="s">
        <v>23</v>
      </c>
    </row>
    <row r="32" spans="1:5" ht="12.75">
      <c r="A32" s="34" t="s">
        <v>50</v>
      </c>
      <c r="E32" s="35" t="s">
        <v>206</v>
      </c>
    </row>
    <row r="33" spans="1:5" ht="76.5">
      <c r="A33" s="38" t="s">
        <v>52</v>
      </c>
      <c r="E33" s="37" t="s">
        <v>207</v>
      </c>
    </row>
    <row r="34" spans="1:16" ht="12.75">
      <c r="A34" s="25" t="s">
        <v>45</v>
      </c>
      <c s="29" t="s">
        <v>40</v>
      </c>
      <c s="29" t="s">
        <v>208</v>
      </c>
      <c s="25" t="s">
        <v>47</v>
      </c>
      <c s="30" t="s">
        <v>209</v>
      </c>
      <c s="31" t="s">
        <v>210</v>
      </c>
      <c s="32">
        <v>340.931</v>
      </c>
      <c s="33">
        <v>0</v>
      </c>
      <c s="33">
        <f>ROUND(ROUND(H34,2)*ROUND(G34,3),2)</f>
      </c>
      <c r="O34">
        <f>(I34*21)/100</f>
      </c>
      <c t="s">
        <v>23</v>
      </c>
    </row>
    <row r="35" spans="1:5" ht="12.75">
      <c r="A35" s="34" t="s">
        <v>50</v>
      </c>
      <c r="E35" s="35" t="s">
        <v>47</v>
      </c>
    </row>
    <row r="36" spans="1:5" ht="12.75">
      <c r="A36" s="38" t="s">
        <v>52</v>
      </c>
      <c r="E36" s="37" t="s">
        <v>211</v>
      </c>
    </row>
    <row r="37" spans="1:16" ht="12.75">
      <c r="A37" s="25" t="s">
        <v>45</v>
      </c>
      <c s="29" t="s">
        <v>42</v>
      </c>
      <c s="29" t="s">
        <v>212</v>
      </c>
      <c s="25" t="s">
        <v>47</v>
      </c>
      <c s="30" t="s">
        <v>213</v>
      </c>
      <c s="31" t="s">
        <v>210</v>
      </c>
      <c s="32">
        <v>350</v>
      </c>
      <c s="33">
        <v>0</v>
      </c>
      <c s="33">
        <f>ROUND(ROUND(H37,2)*ROUND(G37,3),2)</f>
      </c>
      <c r="O37">
        <f>(I37*21)/100</f>
      </c>
      <c t="s">
        <v>23</v>
      </c>
    </row>
    <row r="38" spans="1:5" ht="12.75">
      <c r="A38" s="34" t="s">
        <v>50</v>
      </c>
      <c r="E38" s="35" t="s">
        <v>214</v>
      </c>
    </row>
    <row r="39" spans="1:5" ht="51">
      <c r="A39" s="38" t="s">
        <v>52</v>
      </c>
      <c r="E39" s="37" t="s">
        <v>215</v>
      </c>
    </row>
    <row r="40" spans="1:16" ht="12.75">
      <c r="A40" s="25" t="s">
        <v>45</v>
      </c>
      <c s="29" t="s">
        <v>85</v>
      </c>
      <c s="29" t="s">
        <v>216</v>
      </c>
      <c s="25" t="s">
        <v>47</v>
      </c>
      <c s="30" t="s">
        <v>217</v>
      </c>
      <c s="31" t="s">
        <v>210</v>
      </c>
      <c s="32">
        <v>350</v>
      </c>
      <c s="33">
        <v>0</v>
      </c>
      <c s="33">
        <f>ROUND(ROUND(H40,2)*ROUND(G40,3),2)</f>
      </c>
      <c r="O40">
        <f>(I40*21)/100</f>
      </c>
      <c t="s">
        <v>23</v>
      </c>
    </row>
    <row r="41" spans="1:5" ht="12.75">
      <c r="A41" s="34" t="s">
        <v>50</v>
      </c>
      <c r="E41" s="35" t="s">
        <v>47</v>
      </c>
    </row>
    <row r="42" spans="1:5" ht="51">
      <c r="A42" s="36" t="s">
        <v>52</v>
      </c>
      <c r="E42" s="37" t="s">
        <v>215</v>
      </c>
    </row>
    <row r="43" spans="1:18" ht="12.75" customHeight="1">
      <c r="A43" s="6" t="s">
        <v>43</v>
      </c>
      <c s="6"/>
      <c s="41" t="s">
        <v>23</v>
      </c>
      <c s="6"/>
      <c s="27" t="s">
        <v>218</v>
      </c>
      <c s="6"/>
      <c s="6"/>
      <c s="6"/>
      <c s="42">
        <f>0+Q43</f>
      </c>
      <c r="O43">
        <f>0+R43</f>
      </c>
      <c r="Q43">
        <f>0+I44+I47+I50+I53+I56+I59</f>
      </c>
      <c>
        <f>0+O44+O47+O50+O53+O56+O59</f>
      </c>
    </row>
    <row r="44" spans="1:16" ht="12.75">
      <c r="A44" s="25" t="s">
        <v>45</v>
      </c>
      <c s="29" t="s">
        <v>88</v>
      </c>
      <c s="29" t="s">
        <v>219</v>
      </c>
      <c s="25" t="s">
        <v>47</v>
      </c>
      <c s="30" t="s">
        <v>220</v>
      </c>
      <c s="31" t="s">
        <v>159</v>
      </c>
      <c s="32">
        <v>264</v>
      </c>
      <c s="33">
        <v>0</v>
      </c>
      <c s="33">
        <f>ROUND(ROUND(H44,2)*ROUND(G44,3),2)</f>
      </c>
      <c r="O44">
        <f>(I44*21)/100</f>
      </c>
      <c t="s">
        <v>23</v>
      </c>
    </row>
    <row r="45" spans="1:5" ht="12.75">
      <c r="A45" s="34" t="s">
        <v>50</v>
      </c>
      <c r="E45" s="35" t="s">
        <v>221</v>
      </c>
    </row>
    <row r="46" spans="1:5" ht="51">
      <c r="A46" s="38" t="s">
        <v>52</v>
      </c>
      <c r="E46" s="37" t="s">
        <v>222</v>
      </c>
    </row>
    <row r="47" spans="1:16" ht="25.5">
      <c r="A47" s="25" t="s">
        <v>45</v>
      </c>
      <c s="29" t="s">
        <v>92</v>
      </c>
      <c s="29" t="s">
        <v>223</v>
      </c>
      <c s="25" t="s">
        <v>47</v>
      </c>
      <c s="30" t="s">
        <v>224</v>
      </c>
      <c s="31" t="s">
        <v>159</v>
      </c>
      <c s="32">
        <v>264</v>
      </c>
      <c s="33">
        <v>0</v>
      </c>
      <c s="33">
        <f>ROUND(ROUND(H47,2)*ROUND(G47,3),2)</f>
      </c>
      <c r="O47">
        <f>(I47*21)/100</f>
      </c>
      <c t="s">
        <v>23</v>
      </c>
    </row>
    <row r="48" spans="1:5" ht="12.75">
      <c r="A48" s="34" t="s">
        <v>50</v>
      </c>
      <c r="E48" s="35" t="s">
        <v>47</v>
      </c>
    </row>
    <row r="49" spans="1:5" ht="51">
      <c r="A49" s="38" t="s">
        <v>52</v>
      </c>
      <c r="E49" s="37" t="s">
        <v>222</v>
      </c>
    </row>
    <row r="50" spans="1:16" ht="12.75">
      <c r="A50" s="25" t="s">
        <v>45</v>
      </c>
      <c s="29" t="s">
        <v>94</v>
      </c>
      <c s="29" t="s">
        <v>225</v>
      </c>
      <c s="25" t="s">
        <v>47</v>
      </c>
      <c s="30" t="s">
        <v>226</v>
      </c>
      <c s="31" t="s">
        <v>49</v>
      </c>
      <c s="32">
        <v>1</v>
      </c>
      <c s="33">
        <v>0</v>
      </c>
      <c s="33">
        <f>ROUND(ROUND(H50,2)*ROUND(G50,3),2)</f>
      </c>
      <c r="O50">
        <f>(I50*21)/100</f>
      </c>
      <c t="s">
        <v>23</v>
      </c>
    </row>
    <row r="51" spans="1:5" ht="38.25">
      <c r="A51" s="34" t="s">
        <v>50</v>
      </c>
      <c r="E51" s="35" t="s">
        <v>227</v>
      </c>
    </row>
    <row r="52" spans="1:5" ht="12.75">
      <c r="A52" s="38" t="s">
        <v>52</v>
      </c>
      <c r="E52" s="37" t="s">
        <v>59</v>
      </c>
    </row>
    <row r="53" spans="1:16" ht="12.75">
      <c r="A53" s="25" t="s">
        <v>45</v>
      </c>
      <c s="29" t="s">
        <v>99</v>
      </c>
      <c s="29" t="s">
        <v>228</v>
      </c>
      <c s="25" t="s">
        <v>47</v>
      </c>
      <c s="30" t="s">
        <v>229</v>
      </c>
      <c s="31" t="s">
        <v>133</v>
      </c>
      <c s="32">
        <v>19.018</v>
      </c>
      <c s="33">
        <v>0</v>
      </c>
      <c s="33">
        <f>ROUND(ROUND(H53,2)*ROUND(G53,3),2)</f>
      </c>
      <c r="O53">
        <f>(I53*21)/100</f>
      </c>
      <c t="s">
        <v>23</v>
      </c>
    </row>
    <row r="54" spans="1:5" ht="12.75">
      <c r="A54" s="34" t="s">
        <v>50</v>
      </c>
      <c r="E54" s="35" t="s">
        <v>230</v>
      </c>
    </row>
    <row r="55" spans="1:5" ht="76.5">
      <c r="A55" s="38" t="s">
        <v>52</v>
      </c>
      <c r="E55" s="37" t="s">
        <v>231</v>
      </c>
    </row>
    <row r="56" spans="1:16" ht="12.75">
      <c r="A56" s="25" t="s">
        <v>45</v>
      </c>
      <c s="29" t="s">
        <v>169</v>
      </c>
      <c s="29" t="s">
        <v>232</v>
      </c>
      <c s="25" t="s">
        <v>47</v>
      </c>
      <c s="30" t="s">
        <v>233</v>
      </c>
      <c s="31" t="s">
        <v>107</v>
      </c>
      <c s="32">
        <v>3.423</v>
      </c>
      <c s="33">
        <v>0</v>
      </c>
      <c s="33">
        <f>ROUND(ROUND(H56,2)*ROUND(G56,3),2)</f>
      </c>
      <c r="O56">
        <f>(I56*21)/100</f>
      </c>
      <c t="s">
        <v>23</v>
      </c>
    </row>
    <row r="57" spans="1:5" ht="12.75">
      <c r="A57" s="34" t="s">
        <v>50</v>
      </c>
      <c r="E57" s="35" t="s">
        <v>234</v>
      </c>
    </row>
    <row r="58" spans="1:5" ht="25.5">
      <c r="A58" s="38" t="s">
        <v>52</v>
      </c>
      <c r="E58" s="37" t="s">
        <v>235</v>
      </c>
    </row>
    <row r="59" spans="1:16" ht="12.75">
      <c r="A59" s="25" t="s">
        <v>45</v>
      </c>
      <c s="29" t="s">
        <v>174</v>
      </c>
      <c s="29" t="s">
        <v>236</v>
      </c>
      <c s="25" t="s">
        <v>47</v>
      </c>
      <c s="30" t="s">
        <v>237</v>
      </c>
      <c s="31" t="s">
        <v>210</v>
      </c>
      <c s="32">
        <v>37.84</v>
      </c>
      <c s="33">
        <v>0</v>
      </c>
      <c s="33">
        <f>ROUND(ROUND(H59,2)*ROUND(G59,3),2)</f>
      </c>
      <c r="O59">
        <f>(I59*21)/100</f>
      </c>
      <c t="s">
        <v>23</v>
      </c>
    </row>
    <row r="60" spans="1:5" ht="25.5">
      <c r="A60" s="34" t="s">
        <v>50</v>
      </c>
      <c r="E60" s="35" t="s">
        <v>238</v>
      </c>
    </row>
    <row r="61" spans="1:5" ht="76.5">
      <c r="A61" s="36" t="s">
        <v>52</v>
      </c>
      <c r="E61" s="37" t="s">
        <v>239</v>
      </c>
    </row>
    <row r="62" spans="1:18" ht="12.75" customHeight="1">
      <c r="A62" s="6" t="s">
        <v>43</v>
      </c>
      <c s="6"/>
      <c s="41" t="s">
        <v>22</v>
      </c>
      <c s="6"/>
      <c s="27" t="s">
        <v>240</v>
      </c>
      <c s="6"/>
      <c s="6"/>
      <c s="6"/>
      <c s="42">
        <f>0+Q62</f>
      </c>
      <c r="O62">
        <f>0+R62</f>
      </c>
      <c r="Q62">
        <f>0+I63+I66+I69+I72+I75</f>
      </c>
      <c>
        <f>0+O63+O66+O69+O72+O75</f>
      </c>
    </row>
    <row r="63" spans="1:16" ht="12.75">
      <c r="A63" s="25" t="s">
        <v>45</v>
      </c>
      <c s="29" t="s">
        <v>241</v>
      </c>
      <c s="29" t="s">
        <v>242</v>
      </c>
      <c s="25" t="s">
        <v>47</v>
      </c>
      <c s="30" t="s">
        <v>243</v>
      </c>
      <c s="31" t="s">
        <v>244</v>
      </c>
      <c s="32">
        <v>84</v>
      </c>
      <c s="33">
        <v>0</v>
      </c>
      <c s="33">
        <f>ROUND(ROUND(H63,2)*ROUND(G63,3),2)</f>
      </c>
      <c r="O63">
        <f>(I63*21)/100</f>
      </c>
      <c t="s">
        <v>23</v>
      </c>
    </row>
    <row r="64" spans="1:5" ht="38.25">
      <c r="A64" s="34" t="s">
        <v>50</v>
      </c>
      <c r="E64" s="35" t="s">
        <v>245</v>
      </c>
    </row>
    <row r="65" spans="1:5" ht="76.5">
      <c r="A65" s="38" t="s">
        <v>52</v>
      </c>
      <c r="E65" s="37" t="s">
        <v>246</v>
      </c>
    </row>
    <row r="66" spans="1:16" ht="12.75">
      <c r="A66" s="25" t="s">
        <v>45</v>
      </c>
      <c s="29" t="s">
        <v>247</v>
      </c>
      <c s="29" t="s">
        <v>248</v>
      </c>
      <c s="25" t="s">
        <v>47</v>
      </c>
      <c s="30" t="s">
        <v>249</v>
      </c>
      <c s="31" t="s">
        <v>133</v>
      </c>
      <c s="32">
        <v>13.517</v>
      </c>
      <c s="33">
        <v>0</v>
      </c>
      <c s="33">
        <f>ROUND(ROUND(H66,2)*ROUND(G66,3),2)</f>
      </c>
      <c r="O66">
        <f>(I66*21)/100</f>
      </c>
      <c t="s">
        <v>23</v>
      </c>
    </row>
    <row r="67" spans="1:5" ht="12.75">
      <c r="A67" s="34" t="s">
        <v>50</v>
      </c>
      <c r="E67" s="35" t="s">
        <v>250</v>
      </c>
    </row>
    <row r="68" spans="1:5" ht="76.5">
      <c r="A68" s="38" t="s">
        <v>52</v>
      </c>
      <c r="E68" s="37" t="s">
        <v>251</v>
      </c>
    </row>
    <row r="69" spans="1:16" ht="12.75">
      <c r="A69" s="25" t="s">
        <v>45</v>
      </c>
      <c s="29" t="s">
        <v>252</v>
      </c>
      <c s="29" t="s">
        <v>253</v>
      </c>
      <c s="25" t="s">
        <v>47</v>
      </c>
      <c s="30" t="s">
        <v>254</v>
      </c>
      <c s="31" t="s">
        <v>107</v>
      </c>
      <c s="32">
        <v>2.163</v>
      </c>
      <c s="33">
        <v>0</v>
      </c>
      <c s="33">
        <f>ROUND(ROUND(H69,2)*ROUND(G69,3),2)</f>
      </c>
      <c r="O69">
        <f>(I69*21)/100</f>
      </c>
      <c t="s">
        <v>23</v>
      </c>
    </row>
    <row r="70" spans="1:5" ht="12.75">
      <c r="A70" s="34" t="s">
        <v>50</v>
      </c>
      <c r="E70" s="35" t="s">
        <v>255</v>
      </c>
    </row>
    <row r="71" spans="1:5" ht="25.5">
      <c r="A71" s="38" t="s">
        <v>52</v>
      </c>
      <c r="E71" s="37" t="s">
        <v>256</v>
      </c>
    </row>
    <row r="72" spans="1:16" ht="12.75">
      <c r="A72" s="25" t="s">
        <v>45</v>
      </c>
      <c s="29" t="s">
        <v>257</v>
      </c>
      <c s="29" t="s">
        <v>258</v>
      </c>
      <c s="25" t="s">
        <v>47</v>
      </c>
      <c s="30" t="s">
        <v>259</v>
      </c>
      <c s="31" t="s">
        <v>133</v>
      </c>
      <c s="32">
        <v>67.537</v>
      </c>
      <c s="33">
        <v>0</v>
      </c>
      <c s="33">
        <f>ROUND(ROUND(H72,2)*ROUND(G72,3),2)</f>
      </c>
      <c r="O72">
        <f>(I72*21)/100</f>
      </c>
      <c t="s">
        <v>23</v>
      </c>
    </row>
    <row r="73" spans="1:5" ht="12.75">
      <c r="A73" s="34" t="s">
        <v>50</v>
      </c>
      <c r="E73" s="35" t="s">
        <v>260</v>
      </c>
    </row>
    <row r="74" spans="1:5" ht="153">
      <c r="A74" s="38" t="s">
        <v>52</v>
      </c>
      <c r="E74" s="37" t="s">
        <v>261</v>
      </c>
    </row>
    <row r="75" spans="1:16" ht="12.75">
      <c r="A75" s="25" t="s">
        <v>45</v>
      </c>
      <c s="29" t="s">
        <v>262</v>
      </c>
      <c s="29" t="s">
        <v>263</v>
      </c>
      <c s="25" t="s">
        <v>47</v>
      </c>
      <c s="30" t="s">
        <v>264</v>
      </c>
      <c s="31" t="s">
        <v>107</v>
      </c>
      <c s="32">
        <v>16.209</v>
      </c>
      <c s="33">
        <v>0</v>
      </c>
      <c s="33">
        <f>ROUND(ROUND(H75,2)*ROUND(G75,3),2)</f>
      </c>
      <c r="O75">
        <f>(I75*21)/100</f>
      </c>
      <c t="s">
        <v>23</v>
      </c>
    </row>
    <row r="76" spans="1:5" ht="12.75">
      <c r="A76" s="34" t="s">
        <v>50</v>
      </c>
      <c r="E76" s="35" t="s">
        <v>265</v>
      </c>
    </row>
    <row r="77" spans="1:5" ht="25.5">
      <c r="A77" s="36" t="s">
        <v>52</v>
      </c>
      <c r="E77" s="37" t="s">
        <v>266</v>
      </c>
    </row>
    <row r="78" spans="1:18" ht="12.75" customHeight="1">
      <c r="A78" s="6" t="s">
        <v>43</v>
      </c>
      <c s="6"/>
      <c s="41" t="s">
        <v>33</v>
      </c>
      <c s="6"/>
      <c s="27" t="s">
        <v>267</v>
      </c>
      <c s="6"/>
      <c s="6"/>
      <c s="6"/>
      <c s="42">
        <f>0+Q78</f>
      </c>
      <c r="O78">
        <f>0+R78</f>
      </c>
      <c r="Q78">
        <f>0+I79+I82+I85+I88+I91+I94+I97+I100</f>
      </c>
      <c>
        <f>0+O79+O82+O85+O88+O91+O94+O97+O100</f>
      </c>
    </row>
    <row r="79" spans="1:16" ht="12.75">
      <c r="A79" s="25" t="s">
        <v>45</v>
      </c>
      <c s="29" t="s">
        <v>268</v>
      </c>
      <c s="29" t="s">
        <v>269</v>
      </c>
      <c s="25" t="s">
        <v>47</v>
      </c>
      <c s="30" t="s">
        <v>270</v>
      </c>
      <c s="31" t="s">
        <v>133</v>
      </c>
      <c s="32">
        <v>1.238</v>
      </c>
      <c s="33">
        <v>0</v>
      </c>
      <c s="33">
        <f>ROUND(ROUND(H79,2)*ROUND(G79,3),2)</f>
      </c>
      <c r="O79">
        <f>(I79*21)/100</f>
      </c>
      <c t="s">
        <v>23</v>
      </c>
    </row>
    <row r="80" spans="1:5" ht="12.75">
      <c r="A80" s="34" t="s">
        <v>50</v>
      </c>
      <c r="E80" s="35" t="s">
        <v>47</v>
      </c>
    </row>
    <row r="81" spans="1:5" ht="25.5">
      <c r="A81" s="38" t="s">
        <v>52</v>
      </c>
      <c r="E81" s="37" t="s">
        <v>271</v>
      </c>
    </row>
    <row r="82" spans="1:16" ht="12.75">
      <c r="A82" s="25" t="s">
        <v>45</v>
      </c>
      <c s="29" t="s">
        <v>272</v>
      </c>
      <c s="29" t="s">
        <v>273</v>
      </c>
      <c s="25" t="s">
        <v>47</v>
      </c>
      <c s="30" t="s">
        <v>274</v>
      </c>
      <c s="31" t="s">
        <v>133</v>
      </c>
      <c s="32">
        <v>9.316</v>
      </c>
      <c s="33">
        <v>0</v>
      </c>
      <c s="33">
        <f>ROUND(ROUND(H82,2)*ROUND(G82,3),2)</f>
      </c>
      <c r="O82">
        <f>(I82*21)/100</f>
      </c>
      <c t="s">
        <v>23</v>
      </c>
    </row>
    <row r="83" spans="1:5" ht="12.75">
      <c r="A83" s="34" t="s">
        <v>50</v>
      </c>
      <c r="E83" s="35" t="s">
        <v>275</v>
      </c>
    </row>
    <row r="84" spans="1:5" ht="114.75">
      <c r="A84" s="38" t="s">
        <v>52</v>
      </c>
      <c r="E84" s="37" t="s">
        <v>276</v>
      </c>
    </row>
    <row r="85" spans="1:16" ht="12.75">
      <c r="A85" s="25" t="s">
        <v>45</v>
      </c>
      <c s="29" t="s">
        <v>277</v>
      </c>
      <c s="29" t="s">
        <v>278</v>
      </c>
      <c s="25" t="s">
        <v>47</v>
      </c>
      <c s="30" t="s">
        <v>279</v>
      </c>
      <c s="31" t="s">
        <v>133</v>
      </c>
      <c s="32">
        <v>11.352</v>
      </c>
      <c s="33">
        <v>0</v>
      </c>
      <c s="33">
        <f>ROUND(ROUND(H85,2)*ROUND(G85,3),2)</f>
      </c>
      <c r="O85">
        <f>(I85*21)/100</f>
      </c>
      <c t="s">
        <v>23</v>
      </c>
    </row>
    <row r="86" spans="1:5" ht="12.75">
      <c r="A86" s="34" t="s">
        <v>50</v>
      </c>
      <c r="E86" s="35" t="s">
        <v>280</v>
      </c>
    </row>
    <row r="87" spans="1:5" ht="76.5">
      <c r="A87" s="38" t="s">
        <v>52</v>
      </c>
      <c r="E87" s="37" t="s">
        <v>281</v>
      </c>
    </row>
    <row r="88" spans="1:16" ht="12.75">
      <c r="A88" s="25" t="s">
        <v>45</v>
      </c>
      <c s="29" t="s">
        <v>282</v>
      </c>
      <c s="29" t="s">
        <v>283</v>
      </c>
      <c s="25" t="s">
        <v>115</v>
      </c>
      <c s="30" t="s">
        <v>284</v>
      </c>
      <c s="31" t="s">
        <v>133</v>
      </c>
      <c s="32">
        <v>7.651</v>
      </c>
      <c s="33">
        <v>0</v>
      </c>
      <c s="33">
        <f>ROUND(ROUND(H88,2)*ROUND(G88,3),2)</f>
      </c>
      <c r="O88">
        <f>(I88*21)/100</f>
      </c>
      <c t="s">
        <v>23</v>
      </c>
    </row>
    <row r="89" spans="1:5" ht="12.75">
      <c r="A89" s="34" t="s">
        <v>50</v>
      </c>
      <c r="E89" s="35" t="s">
        <v>285</v>
      </c>
    </row>
    <row r="90" spans="1:5" ht="63.75">
      <c r="A90" s="38" t="s">
        <v>52</v>
      </c>
      <c r="E90" s="37" t="s">
        <v>286</v>
      </c>
    </row>
    <row r="91" spans="1:16" ht="12.75">
      <c r="A91" s="25" t="s">
        <v>45</v>
      </c>
      <c s="29" t="s">
        <v>287</v>
      </c>
      <c s="29" t="s">
        <v>283</v>
      </c>
      <c s="25" t="s">
        <v>119</v>
      </c>
      <c s="30" t="s">
        <v>284</v>
      </c>
      <c s="31" t="s">
        <v>133</v>
      </c>
      <c s="32">
        <v>46.193</v>
      </c>
      <c s="33">
        <v>0</v>
      </c>
      <c s="33">
        <f>ROUND(ROUND(H91,2)*ROUND(G91,3),2)</f>
      </c>
      <c r="O91">
        <f>(I91*21)/100</f>
      </c>
      <c t="s">
        <v>23</v>
      </c>
    </row>
    <row r="92" spans="1:5" ht="12.75">
      <c r="A92" s="34" t="s">
        <v>50</v>
      </c>
      <c r="E92" s="35" t="s">
        <v>288</v>
      </c>
    </row>
    <row r="93" spans="1:5" ht="12.75">
      <c r="A93" s="38" t="s">
        <v>52</v>
      </c>
      <c r="E93" s="37" t="s">
        <v>289</v>
      </c>
    </row>
    <row r="94" spans="1:16" ht="12.75">
      <c r="A94" s="25" t="s">
        <v>45</v>
      </c>
      <c s="29" t="s">
        <v>290</v>
      </c>
      <c s="29" t="s">
        <v>291</v>
      </c>
      <c s="25" t="s">
        <v>47</v>
      </c>
      <c s="30" t="s">
        <v>292</v>
      </c>
      <c s="31" t="s">
        <v>133</v>
      </c>
      <c s="32">
        <v>20.225</v>
      </c>
      <c s="33">
        <v>0</v>
      </c>
      <c s="33">
        <f>ROUND(ROUND(H94,2)*ROUND(G94,3),2)</f>
      </c>
      <c r="O94">
        <f>(I94*21)/100</f>
      </c>
      <c t="s">
        <v>23</v>
      </c>
    </row>
    <row r="95" spans="1:5" ht="12.75">
      <c r="A95" s="34" t="s">
        <v>50</v>
      </c>
      <c r="E95" s="35" t="s">
        <v>293</v>
      </c>
    </row>
    <row r="96" spans="1:5" ht="12.75">
      <c r="A96" s="38" t="s">
        <v>52</v>
      </c>
      <c r="E96" s="37" t="s">
        <v>294</v>
      </c>
    </row>
    <row r="97" spans="1:16" ht="12.75">
      <c r="A97" s="25" t="s">
        <v>45</v>
      </c>
      <c s="29" t="s">
        <v>295</v>
      </c>
      <c s="29" t="s">
        <v>296</v>
      </c>
      <c s="25" t="s">
        <v>47</v>
      </c>
      <c s="30" t="s">
        <v>297</v>
      </c>
      <c s="31" t="s">
        <v>133</v>
      </c>
      <c s="32">
        <v>4.5</v>
      </c>
      <c s="33">
        <v>0</v>
      </c>
      <c s="33">
        <f>ROUND(ROUND(H97,2)*ROUND(G97,3),2)</f>
      </c>
      <c r="O97">
        <f>(I97*21)/100</f>
      </c>
      <c t="s">
        <v>23</v>
      </c>
    </row>
    <row r="98" spans="1:5" ht="12.75">
      <c r="A98" s="34" t="s">
        <v>50</v>
      </c>
      <c r="E98" s="35" t="s">
        <v>298</v>
      </c>
    </row>
    <row r="99" spans="1:5" ht="25.5">
      <c r="A99" s="38" t="s">
        <v>52</v>
      </c>
      <c r="E99" s="37" t="s">
        <v>299</v>
      </c>
    </row>
    <row r="100" spans="1:16" ht="12.75">
      <c r="A100" s="25" t="s">
        <v>45</v>
      </c>
      <c s="29" t="s">
        <v>300</v>
      </c>
      <c s="29" t="s">
        <v>301</v>
      </c>
      <c s="25" t="s">
        <v>47</v>
      </c>
      <c s="30" t="s">
        <v>302</v>
      </c>
      <c s="31" t="s">
        <v>133</v>
      </c>
      <c s="32">
        <v>2.929</v>
      </c>
      <c s="33">
        <v>0</v>
      </c>
      <c s="33">
        <f>ROUND(ROUND(H100,2)*ROUND(G100,3),2)</f>
      </c>
      <c r="O100">
        <f>(I100*21)/100</f>
      </c>
      <c t="s">
        <v>23</v>
      </c>
    </row>
    <row r="101" spans="1:5" ht="25.5">
      <c r="A101" s="34" t="s">
        <v>50</v>
      </c>
      <c r="E101" s="35" t="s">
        <v>303</v>
      </c>
    </row>
    <row r="102" spans="1:5" ht="76.5">
      <c r="A102" s="36" t="s">
        <v>52</v>
      </c>
      <c r="E102" s="37" t="s">
        <v>304</v>
      </c>
    </row>
    <row r="103" spans="1:18" ht="12.75" customHeight="1">
      <c r="A103" s="6" t="s">
        <v>43</v>
      </c>
      <c s="6"/>
      <c s="41" t="s">
        <v>35</v>
      </c>
      <c s="6"/>
      <c s="27" t="s">
        <v>305</v>
      </c>
      <c s="6"/>
      <c s="6"/>
      <c s="6"/>
      <c s="42">
        <f>0+Q103</f>
      </c>
      <c r="O103">
        <f>0+R103</f>
      </c>
      <c r="Q103">
        <f>0+I104+I107+I110+I113+I116+I119+I122+I125+I128+I131+I134+I137</f>
      </c>
      <c>
        <f>0+O104+O107+O110+O113+O116+O119+O122+O125+O128+O131+O134+O137</f>
      </c>
    </row>
    <row r="104" spans="1:16" ht="25.5">
      <c r="A104" s="25" t="s">
        <v>45</v>
      </c>
      <c s="29" t="s">
        <v>306</v>
      </c>
      <c s="29" t="s">
        <v>307</v>
      </c>
      <c s="25" t="s">
        <v>47</v>
      </c>
      <c s="30" t="s">
        <v>308</v>
      </c>
      <c s="31" t="s">
        <v>210</v>
      </c>
      <c s="32">
        <v>299.51</v>
      </c>
      <c s="33">
        <v>0</v>
      </c>
      <c s="33">
        <f>ROUND(ROUND(H104,2)*ROUND(G104,3),2)</f>
      </c>
      <c r="O104">
        <f>(I104*21)/100</f>
      </c>
      <c t="s">
        <v>23</v>
      </c>
    </row>
    <row r="105" spans="1:5" ht="12.75">
      <c r="A105" s="34" t="s">
        <v>50</v>
      </c>
      <c r="E105" s="35" t="s">
        <v>309</v>
      </c>
    </row>
    <row r="106" spans="1:5" ht="25.5">
      <c r="A106" s="38" t="s">
        <v>52</v>
      </c>
      <c r="E106" s="37" t="s">
        <v>310</v>
      </c>
    </row>
    <row r="107" spans="1:16" ht="12.75">
      <c r="A107" s="25" t="s">
        <v>45</v>
      </c>
      <c s="29" t="s">
        <v>311</v>
      </c>
      <c s="29" t="s">
        <v>312</v>
      </c>
      <c s="25" t="s">
        <v>47</v>
      </c>
      <c s="30" t="s">
        <v>313</v>
      </c>
      <c s="31" t="s">
        <v>210</v>
      </c>
      <c s="32">
        <v>25.501</v>
      </c>
      <c s="33">
        <v>0</v>
      </c>
      <c s="33">
        <f>ROUND(ROUND(H107,2)*ROUND(G107,3),2)</f>
      </c>
      <c r="O107">
        <f>(I107*21)/100</f>
      </c>
      <c t="s">
        <v>23</v>
      </c>
    </row>
    <row r="108" spans="1:5" ht="12.75">
      <c r="A108" s="34" t="s">
        <v>50</v>
      </c>
      <c r="E108" s="35" t="s">
        <v>314</v>
      </c>
    </row>
    <row r="109" spans="1:5" ht="63.75">
      <c r="A109" s="38" t="s">
        <v>52</v>
      </c>
      <c r="E109" s="37" t="s">
        <v>315</v>
      </c>
    </row>
    <row r="110" spans="1:16" ht="12.75">
      <c r="A110" s="25" t="s">
        <v>45</v>
      </c>
      <c s="29" t="s">
        <v>316</v>
      </c>
      <c s="29" t="s">
        <v>317</v>
      </c>
      <c s="25" t="s">
        <v>47</v>
      </c>
      <c s="30" t="s">
        <v>318</v>
      </c>
      <c s="31" t="s">
        <v>210</v>
      </c>
      <c s="32">
        <v>299.51</v>
      </c>
      <c s="33">
        <v>0</v>
      </c>
      <c s="33">
        <f>ROUND(ROUND(H110,2)*ROUND(G110,3),2)</f>
      </c>
      <c r="O110">
        <f>(I110*21)/100</f>
      </c>
      <c t="s">
        <v>23</v>
      </c>
    </row>
    <row r="111" spans="1:5" ht="12.75">
      <c r="A111" s="34" t="s">
        <v>50</v>
      </c>
      <c r="E111" s="35" t="s">
        <v>319</v>
      </c>
    </row>
    <row r="112" spans="1:5" ht="25.5">
      <c r="A112" s="38" t="s">
        <v>52</v>
      </c>
      <c r="E112" s="37" t="s">
        <v>310</v>
      </c>
    </row>
    <row r="113" spans="1:16" ht="12.75">
      <c r="A113" s="25" t="s">
        <v>45</v>
      </c>
      <c s="29" t="s">
        <v>320</v>
      </c>
      <c s="29" t="s">
        <v>321</v>
      </c>
      <c s="25" t="s">
        <v>47</v>
      </c>
      <c s="30" t="s">
        <v>322</v>
      </c>
      <c s="31" t="s">
        <v>210</v>
      </c>
      <c s="32">
        <v>41.421</v>
      </c>
      <c s="33">
        <v>0</v>
      </c>
      <c s="33">
        <f>ROUND(ROUND(H113,2)*ROUND(G113,3),2)</f>
      </c>
      <c r="O113">
        <f>(I113*21)/100</f>
      </c>
      <c t="s">
        <v>23</v>
      </c>
    </row>
    <row r="114" spans="1:5" ht="25.5">
      <c r="A114" s="34" t="s">
        <v>50</v>
      </c>
      <c r="E114" s="35" t="s">
        <v>323</v>
      </c>
    </row>
    <row r="115" spans="1:5" ht="12.75">
      <c r="A115" s="38" t="s">
        <v>52</v>
      </c>
      <c r="E115" s="37" t="s">
        <v>324</v>
      </c>
    </row>
    <row r="116" spans="1:16" ht="12.75">
      <c r="A116" s="25" t="s">
        <v>45</v>
      </c>
      <c s="29" t="s">
        <v>325</v>
      </c>
      <c s="29" t="s">
        <v>326</v>
      </c>
      <c s="25" t="s">
        <v>47</v>
      </c>
      <c s="30" t="s">
        <v>327</v>
      </c>
      <c s="31" t="s">
        <v>210</v>
      </c>
      <c s="32">
        <v>299.51</v>
      </c>
      <c s="33">
        <v>0</v>
      </c>
      <c s="33">
        <f>ROUND(ROUND(H116,2)*ROUND(G116,3),2)</f>
      </c>
      <c r="O116">
        <f>(I116*21)/100</f>
      </c>
      <c t="s">
        <v>23</v>
      </c>
    </row>
    <row r="117" spans="1:5" ht="12.75">
      <c r="A117" s="34" t="s">
        <v>50</v>
      </c>
      <c r="E117" s="35" t="s">
        <v>328</v>
      </c>
    </row>
    <row r="118" spans="1:5" ht="25.5">
      <c r="A118" s="38" t="s">
        <v>52</v>
      </c>
      <c r="E118" s="37" t="s">
        <v>310</v>
      </c>
    </row>
    <row r="119" spans="1:16" ht="12.75">
      <c r="A119" s="25" t="s">
        <v>45</v>
      </c>
      <c s="29" t="s">
        <v>329</v>
      </c>
      <c s="29" t="s">
        <v>330</v>
      </c>
      <c s="25" t="s">
        <v>47</v>
      </c>
      <c s="30" t="s">
        <v>331</v>
      </c>
      <c s="31" t="s">
        <v>210</v>
      </c>
      <c s="32">
        <v>688.172</v>
      </c>
      <c s="33">
        <v>0</v>
      </c>
      <c s="33">
        <f>ROUND(ROUND(H119,2)*ROUND(G119,3),2)</f>
      </c>
      <c r="O119">
        <f>(I119*21)/100</f>
      </c>
      <c t="s">
        <v>23</v>
      </c>
    </row>
    <row r="120" spans="1:5" ht="12.75">
      <c r="A120" s="34" t="s">
        <v>50</v>
      </c>
      <c r="E120" s="35" t="s">
        <v>332</v>
      </c>
    </row>
    <row r="121" spans="1:5" ht="63.75">
      <c r="A121" s="38" t="s">
        <v>52</v>
      </c>
      <c r="E121" s="37" t="s">
        <v>333</v>
      </c>
    </row>
    <row r="122" spans="1:16" ht="12.75">
      <c r="A122" s="25" t="s">
        <v>45</v>
      </c>
      <c s="29" t="s">
        <v>334</v>
      </c>
      <c s="29" t="s">
        <v>335</v>
      </c>
      <c s="25" t="s">
        <v>47</v>
      </c>
      <c s="30" t="s">
        <v>336</v>
      </c>
      <c s="31" t="s">
        <v>210</v>
      </c>
      <c s="32">
        <v>344.086</v>
      </c>
      <c s="33">
        <v>0</v>
      </c>
      <c s="33">
        <f>ROUND(ROUND(H122,2)*ROUND(G122,3),2)</f>
      </c>
      <c r="O122">
        <f>(I122*21)/100</f>
      </c>
      <c t="s">
        <v>23</v>
      </c>
    </row>
    <row r="123" spans="1:5" ht="12.75">
      <c r="A123" s="34" t="s">
        <v>50</v>
      </c>
      <c r="E123" s="35" t="s">
        <v>337</v>
      </c>
    </row>
    <row r="124" spans="1:5" ht="25.5">
      <c r="A124" s="38" t="s">
        <v>52</v>
      </c>
      <c r="E124" s="37" t="s">
        <v>338</v>
      </c>
    </row>
    <row r="125" spans="1:16" ht="12.75">
      <c r="A125" s="25" t="s">
        <v>45</v>
      </c>
      <c s="29" t="s">
        <v>339</v>
      </c>
      <c s="29" t="s">
        <v>340</v>
      </c>
      <c s="25" t="s">
        <v>47</v>
      </c>
      <c s="30" t="s">
        <v>341</v>
      </c>
      <c s="31" t="s">
        <v>210</v>
      </c>
      <c s="32">
        <v>344.086</v>
      </c>
      <c s="33">
        <v>0</v>
      </c>
      <c s="33">
        <f>ROUND(ROUND(H125,2)*ROUND(G125,3),2)</f>
      </c>
      <c r="O125">
        <f>(I125*21)/100</f>
      </c>
      <c t="s">
        <v>23</v>
      </c>
    </row>
    <row r="126" spans="1:5" ht="12.75">
      <c r="A126" s="34" t="s">
        <v>50</v>
      </c>
      <c r="E126" s="35" t="s">
        <v>342</v>
      </c>
    </row>
    <row r="127" spans="1:5" ht="63.75">
      <c r="A127" s="38" t="s">
        <v>52</v>
      </c>
      <c r="E127" s="37" t="s">
        <v>343</v>
      </c>
    </row>
    <row r="128" spans="1:16" ht="25.5">
      <c r="A128" s="25" t="s">
        <v>45</v>
      </c>
      <c s="29" t="s">
        <v>344</v>
      </c>
      <c s="29" t="s">
        <v>345</v>
      </c>
      <c s="25" t="s">
        <v>47</v>
      </c>
      <c s="30" t="s">
        <v>346</v>
      </c>
      <c s="31" t="s">
        <v>210</v>
      </c>
      <c s="32">
        <v>299.51</v>
      </c>
      <c s="33">
        <v>0</v>
      </c>
      <c s="33">
        <f>ROUND(ROUND(H128,2)*ROUND(G128,3),2)</f>
      </c>
      <c r="O128">
        <f>(I128*21)/100</f>
      </c>
      <c t="s">
        <v>23</v>
      </c>
    </row>
    <row r="129" spans="1:5" ht="12.75">
      <c r="A129" s="34" t="s">
        <v>50</v>
      </c>
      <c r="E129" s="35" t="s">
        <v>347</v>
      </c>
    </row>
    <row r="130" spans="1:5" ht="25.5">
      <c r="A130" s="38" t="s">
        <v>52</v>
      </c>
      <c r="E130" s="37" t="s">
        <v>310</v>
      </c>
    </row>
    <row r="131" spans="1:16" ht="12.75">
      <c r="A131" s="25" t="s">
        <v>45</v>
      </c>
      <c s="29" t="s">
        <v>348</v>
      </c>
      <c s="29" t="s">
        <v>349</v>
      </c>
      <c s="25" t="s">
        <v>47</v>
      </c>
      <c s="30" t="s">
        <v>350</v>
      </c>
      <c s="31" t="s">
        <v>210</v>
      </c>
      <c s="32">
        <v>44.576</v>
      </c>
      <c s="33">
        <v>0</v>
      </c>
      <c s="33">
        <f>ROUND(ROUND(H131,2)*ROUND(G131,3),2)</f>
      </c>
      <c r="O131">
        <f>(I131*21)/100</f>
      </c>
      <c t="s">
        <v>23</v>
      </c>
    </row>
    <row r="132" spans="1:5" ht="12.75">
      <c r="A132" s="34" t="s">
        <v>50</v>
      </c>
      <c r="E132" s="35" t="s">
        <v>351</v>
      </c>
    </row>
    <row r="133" spans="1:5" ht="25.5">
      <c r="A133" s="38" t="s">
        <v>52</v>
      </c>
      <c r="E133" s="37" t="s">
        <v>352</v>
      </c>
    </row>
    <row r="134" spans="1:16" ht="12.75">
      <c r="A134" s="25" t="s">
        <v>45</v>
      </c>
      <c s="29" t="s">
        <v>353</v>
      </c>
      <c s="29" t="s">
        <v>354</v>
      </c>
      <c s="25" t="s">
        <v>47</v>
      </c>
      <c s="30" t="s">
        <v>355</v>
      </c>
      <c s="31" t="s">
        <v>210</v>
      </c>
      <c s="32">
        <v>25.501</v>
      </c>
      <c s="33">
        <v>0</v>
      </c>
      <c s="33">
        <f>ROUND(ROUND(H134,2)*ROUND(G134,3),2)</f>
      </c>
      <c r="O134">
        <f>(I134*21)/100</f>
      </c>
      <c t="s">
        <v>23</v>
      </c>
    </row>
    <row r="135" spans="1:5" ht="12.75">
      <c r="A135" s="34" t="s">
        <v>50</v>
      </c>
      <c r="E135" s="35" t="s">
        <v>47</v>
      </c>
    </row>
    <row r="136" spans="1:5" ht="63.75">
      <c r="A136" s="38" t="s">
        <v>52</v>
      </c>
      <c r="E136" s="37" t="s">
        <v>315</v>
      </c>
    </row>
    <row r="137" spans="1:16" ht="25.5">
      <c r="A137" s="25" t="s">
        <v>45</v>
      </c>
      <c s="29" t="s">
        <v>356</v>
      </c>
      <c s="29" t="s">
        <v>357</v>
      </c>
      <c s="25" t="s">
        <v>47</v>
      </c>
      <c s="30" t="s">
        <v>358</v>
      </c>
      <c s="31" t="s">
        <v>210</v>
      </c>
      <c s="32">
        <v>1.757</v>
      </c>
      <c s="33">
        <v>0</v>
      </c>
      <c s="33">
        <f>ROUND(ROUND(H137,2)*ROUND(G137,3),2)</f>
      </c>
      <c r="O137">
        <f>(I137*21)/100</f>
      </c>
      <c t="s">
        <v>23</v>
      </c>
    </row>
    <row r="138" spans="1:5" ht="12.75">
      <c r="A138" s="34" t="s">
        <v>50</v>
      </c>
      <c r="E138" s="35" t="s">
        <v>359</v>
      </c>
    </row>
    <row r="139" spans="1:5" ht="12.75">
      <c r="A139" s="36" t="s">
        <v>52</v>
      </c>
      <c r="E139" s="37" t="s">
        <v>360</v>
      </c>
    </row>
    <row r="140" spans="1:18" ht="12.75" customHeight="1">
      <c r="A140" s="6" t="s">
        <v>43</v>
      </c>
      <c s="6"/>
      <c s="41" t="s">
        <v>71</v>
      </c>
      <c s="6"/>
      <c s="27" t="s">
        <v>361</v>
      </c>
      <c s="6"/>
      <c s="6"/>
      <c s="6"/>
      <c s="42">
        <f>0+Q140</f>
      </c>
      <c r="O140">
        <f>0+R140</f>
      </c>
      <c r="Q140">
        <f>0+I141+I144+I147+I150+I153</f>
      </c>
      <c>
        <f>0+O141+O144+O147+O150+O153</f>
      </c>
    </row>
    <row r="141" spans="1:16" ht="25.5">
      <c r="A141" s="25" t="s">
        <v>45</v>
      </c>
      <c s="29" t="s">
        <v>362</v>
      </c>
      <c s="29" t="s">
        <v>363</v>
      </c>
      <c s="25" t="s">
        <v>47</v>
      </c>
      <c s="30" t="s">
        <v>364</v>
      </c>
      <c s="31" t="s">
        <v>210</v>
      </c>
      <c s="32">
        <v>91.345</v>
      </c>
      <c s="33">
        <v>0</v>
      </c>
      <c s="33">
        <f>ROUND(ROUND(H141,2)*ROUND(G141,3),2)</f>
      </c>
      <c r="O141">
        <f>(I141*21)/100</f>
      </c>
      <c t="s">
        <v>23</v>
      </c>
    </row>
    <row r="142" spans="1:5" ht="12.75">
      <c r="A142" s="34" t="s">
        <v>50</v>
      </c>
      <c r="E142" s="35" t="s">
        <v>365</v>
      </c>
    </row>
    <row r="143" spans="1:5" ht="76.5">
      <c r="A143" s="38" t="s">
        <v>52</v>
      </c>
      <c r="E143" s="37" t="s">
        <v>366</v>
      </c>
    </row>
    <row r="144" spans="1:16" ht="12.75">
      <c r="A144" s="25" t="s">
        <v>45</v>
      </c>
      <c s="29" t="s">
        <v>367</v>
      </c>
      <c s="29" t="s">
        <v>368</v>
      </c>
      <c s="25" t="s">
        <v>47</v>
      </c>
      <c s="30" t="s">
        <v>369</v>
      </c>
      <c s="31" t="s">
        <v>210</v>
      </c>
      <c s="32">
        <v>37.829</v>
      </c>
      <c s="33">
        <v>0</v>
      </c>
      <c s="33">
        <f>ROUND(ROUND(H144,2)*ROUND(G144,3),2)</f>
      </c>
      <c r="O144">
        <f>(I144*21)/100</f>
      </c>
      <c t="s">
        <v>23</v>
      </c>
    </row>
    <row r="145" spans="1:5" ht="12.75">
      <c r="A145" s="34" t="s">
        <v>50</v>
      </c>
      <c r="E145" s="35" t="s">
        <v>370</v>
      </c>
    </row>
    <row r="146" spans="1:5" ht="76.5">
      <c r="A146" s="38" t="s">
        <v>52</v>
      </c>
      <c r="E146" s="37" t="s">
        <v>371</v>
      </c>
    </row>
    <row r="147" spans="1:16" ht="12.75">
      <c r="A147" s="25" t="s">
        <v>45</v>
      </c>
      <c s="29" t="s">
        <v>372</v>
      </c>
      <c s="29" t="s">
        <v>373</v>
      </c>
      <c s="25" t="s">
        <v>47</v>
      </c>
      <c s="30" t="s">
        <v>374</v>
      </c>
      <c s="31" t="s">
        <v>49</v>
      </c>
      <c s="32">
        <v>1</v>
      </c>
      <c s="33">
        <v>0</v>
      </c>
      <c s="33">
        <f>ROUND(ROUND(H147,2)*ROUND(G147,3),2)</f>
      </c>
      <c r="O147">
        <f>(I147*21)/100</f>
      </c>
      <c t="s">
        <v>23</v>
      </c>
    </row>
    <row r="148" spans="1:5" ht="12.75">
      <c r="A148" s="34" t="s">
        <v>50</v>
      </c>
      <c r="E148" s="35" t="s">
        <v>375</v>
      </c>
    </row>
    <row r="149" spans="1:5" ht="12.75">
      <c r="A149" s="38" t="s">
        <v>52</v>
      </c>
      <c r="E149" s="37" t="s">
        <v>47</v>
      </c>
    </row>
    <row r="150" spans="1:16" ht="12.75">
      <c r="A150" s="25" t="s">
        <v>45</v>
      </c>
      <c s="29" t="s">
        <v>376</v>
      </c>
      <c s="29" t="s">
        <v>377</v>
      </c>
      <c s="25" t="s">
        <v>47</v>
      </c>
      <c s="30" t="s">
        <v>378</v>
      </c>
      <c s="31" t="s">
        <v>210</v>
      </c>
      <c s="32">
        <v>8.45</v>
      </c>
      <c s="33">
        <v>0</v>
      </c>
      <c s="33">
        <f>ROUND(ROUND(H150,2)*ROUND(G150,3),2)</f>
      </c>
      <c r="O150">
        <f>(I150*21)/100</f>
      </c>
      <c t="s">
        <v>23</v>
      </c>
    </row>
    <row r="151" spans="1:5" ht="12.75">
      <c r="A151" s="34" t="s">
        <v>50</v>
      </c>
      <c r="E151" s="35" t="s">
        <v>379</v>
      </c>
    </row>
    <row r="152" spans="1:5" ht="12.75">
      <c r="A152" s="38" t="s">
        <v>52</v>
      </c>
      <c r="E152" s="37" t="s">
        <v>380</v>
      </c>
    </row>
    <row r="153" spans="1:16" ht="12.75">
      <c r="A153" s="25" t="s">
        <v>45</v>
      </c>
      <c s="29" t="s">
        <v>381</v>
      </c>
      <c s="29" t="s">
        <v>382</v>
      </c>
      <c s="25" t="s">
        <v>47</v>
      </c>
      <c s="30" t="s">
        <v>383</v>
      </c>
      <c s="31" t="s">
        <v>210</v>
      </c>
      <c s="32">
        <v>10.032</v>
      </c>
      <c s="33">
        <v>0</v>
      </c>
      <c s="33">
        <f>ROUND(ROUND(H153,2)*ROUND(G153,3),2)</f>
      </c>
      <c r="O153">
        <f>(I153*21)/100</f>
      </c>
      <c t="s">
        <v>23</v>
      </c>
    </row>
    <row r="154" spans="1:5" ht="12.75">
      <c r="A154" s="34" t="s">
        <v>50</v>
      </c>
      <c r="E154" s="35" t="s">
        <v>384</v>
      </c>
    </row>
    <row r="155" spans="1:5" ht="76.5">
      <c r="A155" s="36" t="s">
        <v>52</v>
      </c>
      <c r="E155" s="37" t="s">
        <v>385</v>
      </c>
    </row>
    <row r="156" spans="1:18" ht="12.75" customHeight="1">
      <c r="A156" s="6" t="s">
        <v>43</v>
      </c>
      <c s="6"/>
      <c s="41" t="s">
        <v>74</v>
      </c>
      <c s="6"/>
      <c s="27" t="s">
        <v>386</v>
      </c>
      <c s="6"/>
      <c s="6"/>
      <c s="6"/>
      <c s="42">
        <f>0+Q156</f>
      </c>
      <c r="O156">
        <f>0+R156</f>
      </c>
      <c r="Q156">
        <f>0+I157</f>
      </c>
      <c>
        <f>0+O157</f>
      </c>
    </row>
    <row r="157" spans="1:16" ht="12.75">
      <c r="A157" s="25" t="s">
        <v>45</v>
      </c>
      <c s="29" t="s">
        <v>387</v>
      </c>
      <c s="29" t="s">
        <v>388</v>
      </c>
      <c s="25" t="s">
        <v>47</v>
      </c>
      <c s="30" t="s">
        <v>389</v>
      </c>
      <c s="31" t="s">
        <v>159</v>
      </c>
      <c s="32">
        <v>17.48</v>
      </c>
      <c s="33">
        <v>0</v>
      </c>
      <c s="33">
        <f>ROUND(ROUND(H157,2)*ROUND(G157,3),2)</f>
      </c>
      <c r="O157">
        <f>(I157*21)/100</f>
      </c>
      <c t="s">
        <v>23</v>
      </c>
    </row>
    <row r="158" spans="1:5" ht="38.25">
      <c r="A158" s="34" t="s">
        <v>50</v>
      </c>
      <c r="E158" s="35" t="s">
        <v>390</v>
      </c>
    </row>
    <row r="159" spans="1:5" ht="51">
      <c r="A159" s="36" t="s">
        <v>52</v>
      </c>
      <c r="E159" s="37" t="s">
        <v>391</v>
      </c>
    </row>
    <row r="160" spans="1:18" ht="12.75" customHeight="1">
      <c r="A160" s="6" t="s">
        <v>43</v>
      </c>
      <c s="6"/>
      <c s="41" t="s">
        <v>40</v>
      </c>
      <c s="6"/>
      <c s="27" t="s">
        <v>156</v>
      </c>
      <c s="6"/>
      <c s="6"/>
      <c s="6"/>
      <c s="42">
        <f>0+Q160</f>
      </c>
      <c r="O160">
        <f>0+R160</f>
      </c>
      <c r="Q160">
        <f>0+I161+I164+I167+I170+I173+I176+I179+I182+I185+I188+I191+I194+I197</f>
      </c>
      <c>
        <f>0+O161+O164+O167+O170+O173+O176+O179+O182+O185+O188+O191+O194+O197</f>
      </c>
    </row>
    <row r="161" spans="1:16" ht="12.75">
      <c r="A161" s="25" t="s">
        <v>45</v>
      </c>
      <c s="29" t="s">
        <v>392</v>
      </c>
      <c s="29" t="s">
        <v>393</v>
      </c>
      <c s="25" t="s">
        <v>47</v>
      </c>
      <c s="30" t="s">
        <v>394</v>
      </c>
      <c s="31" t="s">
        <v>159</v>
      </c>
      <c s="32">
        <v>30.4</v>
      </c>
      <c s="33">
        <v>0</v>
      </c>
      <c s="33">
        <f>ROUND(ROUND(H161,2)*ROUND(G161,3),2)</f>
      </c>
      <c r="O161">
        <f>(I161*21)/100</f>
      </c>
      <c t="s">
        <v>23</v>
      </c>
    </row>
    <row r="162" spans="1:5" ht="12.75">
      <c r="A162" s="34" t="s">
        <v>50</v>
      </c>
      <c r="E162" s="35" t="s">
        <v>47</v>
      </c>
    </row>
    <row r="163" spans="1:5" ht="12.75">
      <c r="A163" s="38" t="s">
        <v>52</v>
      </c>
      <c r="E163" s="37" t="s">
        <v>395</v>
      </c>
    </row>
    <row r="164" spans="1:16" ht="12.75">
      <c r="A164" s="25" t="s">
        <v>45</v>
      </c>
      <c s="29" t="s">
        <v>396</v>
      </c>
      <c s="29" t="s">
        <v>397</v>
      </c>
      <c s="25" t="s">
        <v>47</v>
      </c>
      <c s="30" t="s">
        <v>398</v>
      </c>
      <c s="31" t="s">
        <v>77</v>
      </c>
      <c s="32">
        <v>2</v>
      </c>
      <c s="33">
        <v>0</v>
      </c>
      <c s="33">
        <f>ROUND(ROUND(H164,2)*ROUND(G164,3),2)</f>
      </c>
      <c r="O164">
        <f>(I164*21)/100</f>
      </c>
      <c t="s">
        <v>23</v>
      </c>
    </row>
    <row r="165" spans="1:5" ht="12.75">
      <c r="A165" s="34" t="s">
        <v>50</v>
      </c>
      <c r="E165" s="35" t="s">
        <v>399</v>
      </c>
    </row>
    <row r="166" spans="1:5" ht="12.75">
      <c r="A166" s="38" t="s">
        <v>52</v>
      </c>
      <c r="E166" s="37" t="s">
        <v>98</v>
      </c>
    </row>
    <row r="167" spans="1:16" ht="25.5">
      <c r="A167" s="25" t="s">
        <v>45</v>
      </c>
      <c s="29" t="s">
        <v>400</v>
      </c>
      <c s="29" t="s">
        <v>401</v>
      </c>
      <c s="25" t="s">
        <v>47</v>
      </c>
      <c s="30" t="s">
        <v>402</v>
      </c>
      <c s="31" t="s">
        <v>77</v>
      </c>
      <c s="32">
        <v>4</v>
      </c>
      <c s="33">
        <v>0</v>
      </c>
      <c s="33">
        <f>ROUND(ROUND(H167,2)*ROUND(G167,3),2)</f>
      </c>
      <c r="O167">
        <f>(I167*21)/100</f>
      </c>
      <c t="s">
        <v>23</v>
      </c>
    </row>
    <row r="168" spans="1:5" ht="25.5">
      <c r="A168" s="34" t="s">
        <v>50</v>
      </c>
      <c r="E168" s="35" t="s">
        <v>403</v>
      </c>
    </row>
    <row r="169" spans="1:5" ht="12.75">
      <c r="A169" s="38" t="s">
        <v>52</v>
      </c>
      <c r="E169" s="37" t="s">
        <v>404</v>
      </c>
    </row>
    <row r="170" spans="1:16" ht="25.5">
      <c r="A170" s="25" t="s">
        <v>45</v>
      </c>
      <c s="29" t="s">
        <v>405</v>
      </c>
      <c s="29" t="s">
        <v>406</v>
      </c>
      <c s="25" t="s">
        <v>47</v>
      </c>
      <c s="30" t="s">
        <v>407</v>
      </c>
      <c s="31" t="s">
        <v>210</v>
      </c>
      <c s="32">
        <v>12.85</v>
      </c>
      <c s="33">
        <v>0</v>
      </c>
      <c s="33">
        <f>ROUND(ROUND(H170,2)*ROUND(G170,3),2)</f>
      </c>
      <c r="O170">
        <f>(I170*21)/100</f>
      </c>
      <c t="s">
        <v>23</v>
      </c>
    </row>
    <row r="171" spans="1:5" ht="12.75">
      <c r="A171" s="34" t="s">
        <v>50</v>
      </c>
      <c r="E171" s="35" t="s">
        <v>408</v>
      </c>
    </row>
    <row r="172" spans="1:5" ht="25.5">
      <c r="A172" s="38" t="s">
        <v>52</v>
      </c>
      <c r="E172" s="37" t="s">
        <v>409</v>
      </c>
    </row>
    <row r="173" spans="1:16" ht="25.5">
      <c r="A173" s="25" t="s">
        <v>45</v>
      </c>
      <c s="29" t="s">
        <v>410</v>
      </c>
      <c s="29" t="s">
        <v>411</v>
      </c>
      <c s="25" t="s">
        <v>47</v>
      </c>
      <c s="30" t="s">
        <v>412</v>
      </c>
      <c s="31" t="s">
        <v>210</v>
      </c>
      <c s="32">
        <v>12.85</v>
      </c>
      <c s="33">
        <v>0</v>
      </c>
      <c s="33">
        <f>ROUND(ROUND(H173,2)*ROUND(G173,3),2)</f>
      </c>
      <c r="O173">
        <f>(I173*21)/100</f>
      </c>
      <c t="s">
        <v>23</v>
      </c>
    </row>
    <row r="174" spans="1:5" ht="12.75">
      <c r="A174" s="34" t="s">
        <v>50</v>
      </c>
      <c r="E174" s="35" t="s">
        <v>413</v>
      </c>
    </row>
    <row r="175" spans="1:5" ht="25.5">
      <c r="A175" s="38" t="s">
        <v>52</v>
      </c>
      <c r="E175" s="37" t="s">
        <v>409</v>
      </c>
    </row>
    <row r="176" spans="1:16" ht="12.75">
      <c r="A176" s="25" t="s">
        <v>45</v>
      </c>
      <c s="29" t="s">
        <v>414</v>
      </c>
      <c s="29" t="s">
        <v>415</v>
      </c>
      <c s="25" t="s">
        <v>115</v>
      </c>
      <c s="30" t="s">
        <v>416</v>
      </c>
      <c s="31" t="s">
        <v>159</v>
      </c>
      <c s="32">
        <v>31.7</v>
      </c>
      <c s="33">
        <v>0</v>
      </c>
      <c s="33">
        <f>ROUND(ROUND(H176,2)*ROUND(G176,3),2)</f>
      </c>
      <c r="O176">
        <f>(I176*21)/100</f>
      </c>
      <c t="s">
        <v>23</v>
      </c>
    </row>
    <row r="177" spans="1:5" ht="12.75">
      <c r="A177" s="34" t="s">
        <v>50</v>
      </c>
      <c r="E177" s="35" t="s">
        <v>417</v>
      </c>
    </row>
    <row r="178" spans="1:5" ht="25.5">
      <c r="A178" s="38" t="s">
        <v>52</v>
      </c>
      <c r="E178" s="37" t="s">
        <v>418</v>
      </c>
    </row>
    <row r="179" spans="1:16" ht="12.75">
      <c r="A179" s="25" t="s">
        <v>45</v>
      </c>
      <c s="29" t="s">
        <v>419</v>
      </c>
      <c s="29" t="s">
        <v>415</v>
      </c>
      <c s="25" t="s">
        <v>119</v>
      </c>
      <c s="30" t="s">
        <v>416</v>
      </c>
      <c s="31" t="s">
        <v>159</v>
      </c>
      <c s="32">
        <v>24.336</v>
      </c>
      <c s="33">
        <v>0</v>
      </c>
      <c s="33">
        <f>ROUND(ROUND(H179,2)*ROUND(G179,3),2)</f>
      </c>
      <c r="O179">
        <f>(I179*21)/100</f>
      </c>
      <c t="s">
        <v>23</v>
      </c>
    </row>
    <row r="180" spans="1:5" ht="12.75">
      <c r="A180" s="34" t="s">
        <v>50</v>
      </c>
      <c r="E180" s="35" t="s">
        <v>47</v>
      </c>
    </row>
    <row r="181" spans="1:5" ht="25.5">
      <c r="A181" s="38" t="s">
        <v>52</v>
      </c>
      <c r="E181" s="37" t="s">
        <v>420</v>
      </c>
    </row>
    <row r="182" spans="1:16" ht="12.75">
      <c r="A182" s="25" t="s">
        <v>45</v>
      </c>
      <c s="29" t="s">
        <v>421</v>
      </c>
      <c s="29" t="s">
        <v>422</v>
      </c>
      <c s="25" t="s">
        <v>47</v>
      </c>
      <c s="30" t="s">
        <v>423</v>
      </c>
      <c s="31" t="s">
        <v>159</v>
      </c>
      <c s="32">
        <v>18</v>
      </c>
      <c s="33">
        <v>0</v>
      </c>
      <c s="33">
        <f>ROUND(ROUND(H182,2)*ROUND(G182,3),2)</f>
      </c>
      <c r="O182">
        <f>(I182*21)/100</f>
      </c>
      <c t="s">
        <v>23</v>
      </c>
    </row>
    <row r="183" spans="1:5" ht="12.75">
      <c r="A183" s="34" t="s">
        <v>50</v>
      </c>
      <c r="E183" s="35" t="s">
        <v>424</v>
      </c>
    </row>
    <row r="184" spans="1:5" ht="25.5">
      <c r="A184" s="38" t="s">
        <v>52</v>
      </c>
      <c r="E184" s="37" t="s">
        <v>425</v>
      </c>
    </row>
    <row r="185" spans="1:16" ht="12.75">
      <c r="A185" s="25" t="s">
        <v>45</v>
      </c>
      <c s="29" t="s">
        <v>426</v>
      </c>
      <c s="29" t="s">
        <v>427</v>
      </c>
      <c s="25" t="s">
        <v>47</v>
      </c>
      <c s="30" t="s">
        <v>428</v>
      </c>
      <c s="31" t="s">
        <v>159</v>
      </c>
      <c s="32">
        <v>30.24</v>
      </c>
      <c s="33">
        <v>0</v>
      </c>
      <c s="33">
        <f>ROUND(ROUND(H185,2)*ROUND(G185,3),2)</f>
      </c>
      <c r="O185">
        <f>(I185*21)/100</f>
      </c>
      <c t="s">
        <v>23</v>
      </c>
    </row>
    <row r="186" spans="1:5" ht="12.75">
      <c r="A186" s="34" t="s">
        <v>50</v>
      </c>
      <c r="E186" s="35" t="s">
        <v>47</v>
      </c>
    </row>
    <row r="187" spans="1:5" ht="63.75">
      <c r="A187" s="38" t="s">
        <v>52</v>
      </c>
      <c r="E187" s="37" t="s">
        <v>429</v>
      </c>
    </row>
    <row r="188" spans="1:16" ht="12.75">
      <c r="A188" s="25" t="s">
        <v>45</v>
      </c>
      <c s="29" t="s">
        <v>430</v>
      </c>
      <c s="29" t="s">
        <v>431</v>
      </c>
      <c s="25" t="s">
        <v>115</v>
      </c>
      <c s="30" t="s">
        <v>432</v>
      </c>
      <c s="31" t="s">
        <v>159</v>
      </c>
      <c s="32">
        <v>30.37</v>
      </c>
      <c s="33">
        <v>0</v>
      </c>
      <c s="33">
        <f>ROUND(ROUND(H188,2)*ROUND(G188,3),2)</f>
      </c>
      <c r="O188">
        <f>(I188*21)/100</f>
      </c>
      <c t="s">
        <v>23</v>
      </c>
    </row>
    <row r="189" spans="1:5" ht="25.5">
      <c r="A189" s="34" t="s">
        <v>50</v>
      </c>
      <c r="E189" s="35" t="s">
        <v>433</v>
      </c>
    </row>
    <row r="190" spans="1:5" ht="12.75">
      <c r="A190" s="38" t="s">
        <v>52</v>
      </c>
      <c r="E190" s="37" t="s">
        <v>434</v>
      </c>
    </row>
    <row r="191" spans="1:16" ht="12.75">
      <c r="A191" s="25" t="s">
        <v>45</v>
      </c>
      <c s="29" t="s">
        <v>435</v>
      </c>
      <c s="29" t="s">
        <v>431</v>
      </c>
      <c s="25" t="s">
        <v>119</v>
      </c>
      <c s="30" t="s">
        <v>432</v>
      </c>
      <c s="31" t="s">
        <v>159</v>
      </c>
      <c s="32">
        <v>60.64</v>
      </c>
      <c s="33">
        <v>0</v>
      </c>
      <c s="33">
        <f>ROUND(ROUND(H191,2)*ROUND(G191,3),2)</f>
      </c>
      <c r="O191">
        <f>(I191*21)/100</f>
      </c>
      <c t="s">
        <v>23</v>
      </c>
    </row>
    <row r="192" spans="1:5" ht="12.75">
      <c r="A192" s="34" t="s">
        <v>50</v>
      </c>
      <c r="E192" s="35" t="s">
        <v>47</v>
      </c>
    </row>
    <row r="193" spans="1:5" ht="102">
      <c r="A193" s="38" t="s">
        <v>52</v>
      </c>
      <c r="E193" s="37" t="s">
        <v>436</v>
      </c>
    </row>
    <row r="194" spans="1:16" ht="12.75">
      <c r="A194" s="25" t="s">
        <v>45</v>
      </c>
      <c s="29" t="s">
        <v>437</v>
      </c>
      <c s="29" t="s">
        <v>438</v>
      </c>
      <c s="25" t="s">
        <v>47</v>
      </c>
      <c s="30" t="s">
        <v>439</v>
      </c>
      <c s="31" t="s">
        <v>159</v>
      </c>
      <c s="32">
        <v>10.95</v>
      </c>
      <c s="33">
        <v>0</v>
      </c>
      <c s="33">
        <f>ROUND(ROUND(H194,2)*ROUND(G194,3),2)</f>
      </c>
      <c r="O194">
        <f>(I194*21)/100</f>
      </c>
      <c t="s">
        <v>23</v>
      </c>
    </row>
    <row r="195" spans="1:5" ht="12.75">
      <c r="A195" s="34" t="s">
        <v>50</v>
      </c>
      <c r="E195" s="35" t="s">
        <v>440</v>
      </c>
    </row>
    <row r="196" spans="1:5" ht="12.75">
      <c r="A196" s="38" t="s">
        <v>52</v>
      </c>
      <c r="E196" s="37" t="s">
        <v>441</v>
      </c>
    </row>
    <row r="197" spans="1:16" ht="12.75">
      <c r="A197" s="25" t="s">
        <v>45</v>
      </c>
      <c s="29" t="s">
        <v>442</v>
      </c>
      <c s="29" t="s">
        <v>443</v>
      </c>
      <c s="25" t="s">
        <v>47</v>
      </c>
      <c s="30" t="s">
        <v>444</v>
      </c>
      <c s="31" t="s">
        <v>77</v>
      </c>
      <c s="32">
        <v>1</v>
      </c>
      <c s="33">
        <v>0</v>
      </c>
      <c s="33">
        <f>ROUND(ROUND(H197,2)*ROUND(G197,3),2)</f>
      </c>
      <c r="O197">
        <f>(I197*21)/100</f>
      </c>
      <c t="s">
        <v>23</v>
      </c>
    </row>
    <row r="198" spans="1:5" ht="12.75">
      <c r="A198" s="34" t="s">
        <v>50</v>
      </c>
      <c r="E198" s="35" t="s">
        <v>445</v>
      </c>
    </row>
    <row r="199" spans="1:5" ht="12.75">
      <c r="A199" s="36" t="s">
        <v>52</v>
      </c>
      <c r="E199" s="37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22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0+O8+O18+O58+O62+O84</f>
      </c>
      <c t="s">
        <v>22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446</v>
      </c>
      <c s="39">
        <f>0+I8+I18+I58+I62+I84</f>
      </c>
      <c r="O3" t="s">
        <v>19</v>
      </c>
      <c t="s">
        <v>23</v>
      </c>
    </row>
    <row r="4" spans="1:16" ht="15" customHeight="1">
      <c r="A4" t="s">
        <v>17</v>
      </c>
      <c s="16" t="s">
        <v>18</v>
      </c>
      <c s="17" t="s">
        <v>446</v>
      </c>
      <c s="6"/>
      <c s="18" t="s">
        <v>447</v>
      </c>
      <c s="6"/>
      <c s="6"/>
      <c s="19"/>
      <c s="19"/>
      <c r="O4" t="s">
        <v>20</v>
      </c>
      <c t="s">
        <v>23</v>
      </c>
    </row>
    <row r="5" spans="1:16" ht="12.75" customHeight="1">
      <c r="A5" s="15" t="s">
        <v>26</v>
      </c>
      <c s="15" t="s">
        <v>28</v>
      </c>
      <c s="15" t="s">
        <v>30</v>
      </c>
      <c s="15" t="s">
        <v>31</v>
      </c>
      <c s="15" t="s">
        <v>32</v>
      </c>
      <c s="15" t="s">
        <v>34</v>
      </c>
      <c s="15" t="s">
        <v>36</v>
      </c>
      <c s="15" t="s">
        <v>38</v>
      </c>
      <c s="15"/>
      <c r="O5" t="s">
        <v>21</v>
      </c>
      <c t="s">
        <v>23</v>
      </c>
    </row>
    <row r="6" spans="1:9" ht="12.75" customHeight="1">
      <c r="A6" s="15"/>
      <c s="15"/>
      <c s="15"/>
      <c s="15"/>
      <c s="15"/>
      <c s="15"/>
      <c s="15"/>
      <c s="15" t="s">
        <v>39</v>
      </c>
      <c s="15" t="s">
        <v>41</v>
      </c>
    </row>
    <row r="7" spans="1:9" ht="12.75" customHeight="1">
      <c r="A7" s="15" t="s">
        <v>27</v>
      </c>
      <c s="15" t="s">
        <v>29</v>
      </c>
      <c s="15" t="s">
        <v>23</v>
      </c>
      <c s="15" t="s">
        <v>22</v>
      </c>
      <c s="15" t="s">
        <v>33</v>
      </c>
      <c s="15" t="s">
        <v>35</v>
      </c>
      <c s="15" t="s">
        <v>37</v>
      </c>
      <c s="15" t="s">
        <v>40</v>
      </c>
      <c s="15" t="s">
        <v>42</v>
      </c>
    </row>
    <row r="8" spans="1:18" ht="12.75" customHeight="1">
      <c r="A8" s="19" t="s">
        <v>43</v>
      </c>
      <c s="19"/>
      <c s="26" t="s">
        <v>27</v>
      </c>
      <c s="19"/>
      <c s="27" t="s">
        <v>44</v>
      </c>
      <c s="19"/>
      <c s="19"/>
      <c s="19"/>
      <c s="28">
        <f>0+Q8</f>
      </c>
      <c r="O8">
        <f>0+R8</f>
      </c>
      <c r="Q8">
        <f>0+I9+I12+I15</f>
      </c>
      <c>
        <f>0+O9+O12+O15</f>
      </c>
    </row>
    <row r="9" spans="1:16" ht="25.5">
      <c r="A9" s="25" t="s">
        <v>45</v>
      </c>
      <c s="29" t="s">
        <v>29</v>
      </c>
      <c s="29" t="s">
        <v>105</v>
      </c>
      <c s="25" t="s">
        <v>47</v>
      </c>
      <c s="30" t="s">
        <v>106</v>
      </c>
      <c s="31" t="s">
        <v>107</v>
      </c>
      <c s="32">
        <v>224.03</v>
      </c>
      <c s="33">
        <v>0</v>
      </c>
      <c s="33">
        <f>ROUND(ROUND(H9,2)*ROUND(G9,3),2)</f>
      </c>
      <c r="O9">
        <f>(I9*21)/100</f>
      </c>
      <c t="s">
        <v>23</v>
      </c>
    </row>
    <row r="10" spans="1:5" ht="12.75">
      <c r="A10" s="34" t="s">
        <v>50</v>
      </c>
      <c r="E10" s="35" t="s">
        <v>47</v>
      </c>
    </row>
    <row r="11" spans="1:5" ht="25.5">
      <c r="A11" s="38" t="s">
        <v>52</v>
      </c>
      <c r="E11" s="37" t="s">
        <v>448</v>
      </c>
    </row>
    <row r="12" spans="1:16" ht="25.5">
      <c r="A12" s="25" t="s">
        <v>45</v>
      </c>
      <c s="29" t="s">
        <v>23</v>
      </c>
      <c s="29" t="s">
        <v>110</v>
      </c>
      <c s="25" t="s">
        <v>47</v>
      </c>
      <c s="30" t="s">
        <v>111</v>
      </c>
      <c s="31" t="s">
        <v>107</v>
      </c>
      <c s="32">
        <v>106.644</v>
      </c>
      <c s="33">
        <v>0</v>
      </c>
      <c s="33">
        <f>ROUND(ROUND(H12,2)*ROUND(G12,3),2)</f>
      </c>
      <c r="O12">
        <f>(I12*21)/100</f>
      </c>
      <c t="s">
        <v>23</v>
      </c>
    </row>
    <row r="13" spans="1:5" ht="38.25">
      <c r="A13" s="34" t="s">
        <v>50</v>
      </c>
      <c r="E13" s="35" t="s">
        <v>449</v>
      </c>
    </row>
    <row r="14" spans="1:5" ht="63.75">
      <c r="A14" s="38" t="s">
        <v>52</v>
      </c>
      <c r="E14" s="37" t="s">
        <v>450</v>
      </c>
    </row>
    <row r="15" spans="1:16" ht="25.5">
      <c r="A15" s="25" t="s">
        <v>45</v>
      </c>
      <c s="29" t="s">
        <v>22</v>
      </c>
      <c s="29" t="s">
        <v>122</v>
      </c>
      <c s="25" t="s">
        <v>47</v>
      </c>
      <c s="30" t="s">
        <v>123</v>
      </c>
      <c s="31" t="s">
        <v>107</v>
      </c>
      <c s="32">
        <v>241.528</v>
      </c>
      <c s="33">
        <v>0</v>
      </c>
      <c s="33">
        <f>ROUND(ROUND(H15,2)*ROUND(G15,3),2)</f>
      </c>
      <c r="O15">
        <f>(I15*21)/100</f>
      </c>
      <c t="s">
        <v>23</v>
      </c>
    </row>
    <row r="16" spans="1:5" ht="12.75">
      <c r="A16" s="34" t="s">
        <v>50</v>
      </c>
      <c r="E16" s="35" t="s">
        <v>451</v>
      </c>
    </row>
    <row r="17" spans="1:5" ht="25.5">
      <c r="A17" s="36" t="s">
        <v>52</v>
      </c>
      <c r="E17" s="37" t="s">
        <v>452</v>
      </c>
    </row>
    <row r="18" spans="1:18" ht="12.75" customHeight="1">
      <c r="A18" s="6" t="s">
        <v>43</v>
      </c>
      <c s="6"/>
      <c s="41" t="s">
        <v>29</v>
      </c>
      <c s="6"/>
      <c s="27" t="s">
        <v>130</v>
      </c>
      <c s="6"/>
      <c s="6"/>
      <c s="6"/>
      <c s="42">
        <f>0+Q18</f>
      </c>
      <c r="O18">
        <f>0+R18</f>
      </c>
      <c r="Q18">
        <f>0+I19+I22+I25+I28+I31+I34+I37+I40+I43+I46+I49+I52+I55</f>
      </c>
      <c>
        <f>0+O19+O22+O25+O28+O31+O34+O37+O40+O43+O46+O49+O52+O55</f>
      </c>
    </row>
    <row r="19" spans="1:16" ht="12.75">
      <c r="A19" s="25" t="s">
        <v>45</v>
      </c>
      <c s="29" t="s">
        <v>33</v>
      </c>
      <c s="29" t="s">
        <v>131</v>
      </c>
      <c s="25" t="s">
        <v>47</v>
      </c>
      <c s="30" t="s">
        <v>132</v>
      </c>
      <c s="31" t="s">
        <v>133</v>
      </c>
      <c s="32">
        <v>32.318</v>
      </c>
      <c s="33">
        <v>0</v>
      </c>
      <c s="33">
        <f>ROUND(ROUND(H19,2)*ROUND(G19,3),2)</f>
      </c>
      <c r="O19">
        <f>(I19*21)/100</f>
      </c>
      <c t="s">
        <v>23</v>
      </c>
    </row>
    <row r="20" spans="1:5" ht="12.75">
      <c r="A20" s="34" t="s">
        <v>50</v>
      </c>
      <c r="E20" s="35" t="s">
        <v>453</v>
      </c>
    </row>
    <row r="21" spans="1:5" ht="51">
      <c r="A21" s="38" t="s">
        <v>52</v>
      </c>
      <c r="E21" s="37" t="s">
        <v>454</v>
      </c>
    </row>
    <row r="22" spans="1:16" ht="25.5">
      <c r="A22" s="25" t="s">
        <v>45</v>
      </c>
      <c s="29" t="s">
        <v>35</v>
      </c>
      <c s="29" t="s">
        <v>136</v>
      </c>
      <c s="25" t="s">
        <v>47</v>
      </c>
      <c s="30" t="s">
        <v>137</v>
      </c>
      <c s="31" t="s">
        <v>133</v>
      </c>
      <c s="32">
        <v>127.12</v>
      </c>
      <c s="33">
        <v>0</v>
      </c>
      <c s="33">
        <f>ROUND(ROUND(H22,2)*ROUND(G22,3),2)</f>
      </c>
      <c r="O22">
        <f>(I22*21)/100</f>
      </c>
      <c t="s">
        <v>23</v>
      </c>
    </row>
    <row r="23" spans="1:5" ht="12.75">
      <c r="A23" s="34" t="s">
        <v>50</v>
      </c>
      <c r="E23" s="35" t="s">
        <v>455</v>
      </c>
    </row>
    <row r="24" spans="1:5" ht="51">
      <c r="A24" s="38" t="s">
        <v>52</v>
      </c>
      <c r="E24" s="37" t="s">
        <v>456</v>
      </c>
    </row>
    <row r="25" spans="1:16" ht="12.75">
      <c r="A25" s="25" t="s">
        <v>45</v>
      </c>
      <c s="29" t="s">
        <v>37</v>
      </c>
      <c s="29" t="s">
        <v>144</v>
      </c>
      <c s="25" t="s">
        <v>47</v>
      </c>
      <c s="30" t="s">
        <v>145</v>
      </c>
      <c s="31" t="s">
        <v>133</v>
      </c>
      <c s="32">
        <v>12.117</v>
      </c>
      <c s="33">
        <v>0</v>
      </c>
      <c s="33">
        <f>ROUND(ROUND(H25,2)*ROUND(G25,3),2)</f>
      </c>
      <c r="O25">
        <f>(I25*21)/100</f>
      </c>
      <c t="s">
        <v>23</v>
      </c>
    </row>
    <row r="26" spans="1:5" ht="12.75">
      <c r="A26" s="34" t="s">
        <v>50</v>
      </c>
      <c r="E26" s="35" t="s">
        <v>457</v>
      </c>
    </row>
    <row r="27" spans="1:5" ht="12.75">
      <c r="A27" s="38" t="s">
        <v>52</v>
      </c>
      <c r="E27" s="37" t="s">
        <v>458</v>
      </c>
    </row>
    <row r="28" spans="1:16" ht="12.75">
      <c r="A28" s="25" t="s">
        <v>45</v>
      </c>
      <c s="29" t="s">
        <v>71</v>
      </c>
      <c s="29" t="s">
        <v>459</v>
      </c>
      <c s="25" t="s">
        <v>47</v>
      </c>
      <c s="30" t="s">
        <v>460</v>
      </c>
      <c s="31" t="s">
        <v>159</v>
      </c>
      <c s="32">
        <v>26</v>
      </c>
      <c s="33">
        <v>0</v>
      </c>
      <c s="33">
        <f>ROUND(ROUND(H28,2)*ROUND(G28,3),2)</f>
      </c>
      <c r="O28">
        <f>(I28*21)/100</f>
      </c>
      <c t="s">
        <v>23</v>
      </c>
    </row>
    <row r="29" spans="1:5" ht="12.75">
      <c r="A29" s="34" t="s">
        <v>50</v>
      </c>
      <c r="E29" s="35" t="s">
        <v>461</v>
      </c>
    </row>
    <row r="30" spans="1:5" ht="12.75">
      <c r="A30" s="38" t="s">
        <v>52</v>
      </c>
      <c r="E30" s="37" t="s">
        <v>462</v>
      </c>
    </row>
    <row r="31" spans="1:16" ht="12.75">
      <c r="A31" s="25" t="s">
        <v>45</v>
      </c>
      <c s="29" t="s">
        <v>74</v>
      </c>
      <c s="29" t="s">
        <v>186</v>
      </c>
      <c s="25" t="s">
        <v>47</v>
      </c>
      <c s="30" t="s">
        <v>187</v>
      </c>
      <c s="31" t="s">
        <v>133</v>
      </c>
      <c s="32">
        <v>279.356</v>
      </c>
      <c s="33">
        <v>0</v>
      </c>
      <c s="33">
        <f>ROUND(ROUND(H31,2)*ROUND(G31,3),2)</f>
      </c>
      <c r="O31">
        <f>(I31*21)/100</f>
      </c>
      <c t="s">
        <v>23</v>
      </c>
    </row>
    <row r="32" spans="1:5" ht="12.75">
      <c r="A32" s="34" t="s">
        <v>50</v>
      </c>
      <c r="E32" s="35" t="s">
        <v>463</v>
      </c>
    </row>
    <row r="33" spans="1:5" ht="12.75">
      <c r="A33" s="38" t="s">
        <v>52</v>
      </c>
      <c r="E33" s="37" t="s">
        <v>464</v>
      </c>
    </row>
    <row r="34" spans="1:16" ht="12.75">
      <c r="A34" s="25" t="s">
        <v>45</v>
      </c>
      <c s="29" t="s">
        <v>40</v>
      </c>
      <c s="29" t="s">
        <v>465</v>
      </c>
      <c s="25" t="s">
        <v>47</v>
      </c>
      <c s="30" t="s">
        <v>466</v>
      </c>
      <c s="31" t="s">
        <v>133</v>
      </c>
      <c s="32">
        <v>282.625</v>
      </c>
      <c s="33">
        <v>0</v>
      </c>
      <c s="33">
        <f>ROUND(ROUND(H34,2)*ROUND(G34,3),2)</f>
      </c>
      <c r="O34">
        <f>(I34*21)/100</f>
      </c>
      <c t="s">
        <v>23</v>
      </c>
    </row>
    <row r="35" spans="1:5" ht="12.75">
      <c r="A35" s="34" t="s">
        <v>50</v>
      </c>
      <c r="E35" s="35" t="s">
        <v>47</v>
      </c>
    </row>
    <row r="36" spans="1:5" ht="76.5">
      <c r="A36" s="38" t="s">
        <v>52</v>
      </c>
      <c r="E36" s="37" t="s">
        <v>467</v>
      </c>
    </row>
    <row r="37" spans="1:16" ht="12.75">
      <c r="A37" s="25" t="s">
        <v>468</v>
      </c>
      <c s="29" t="s">
        <v>42</v>
      </c>
      <c s="29" t="s">
        <v>152</v>
      </c>
      <c s="25" t="s">
        <v>47</v>
      </c>
      <c s="30" t="s">
        <v>153</v>
      </c>
      <c s="31" t="s">
        <v>133</v>
      </c>
      <c s="32">
        <v>282.625</v>
      </c>
      <c s="33">
        <v>0</v>
      </c>
      <c s="33">
        <f>ROUND(ROUND(H37,2)*ROUND(G37,3),2)</f>
      </c>
      <c r="O37">
        <f>(I37*21)/100</f>
      </c>
      <c t="s">
        <v>23</v>
      </c>
    </row>
    <row r="38" spans="1:5" ht="12.75">
      <c r="A38" s="34" t="s">
        <v>50</v>
      </c>
      <c r="E38" s="35" t="s">
        <v>469</v>
      </c>
    </row>
    <row r="39" spans="1:5" ht="12.75">
      <c r="A39" s="38" t="s">
        <v>52</v>
      </c>
      <c r="E39" s="37" t="s">
        <v>47</v>
      </c>
    </row>
    <row r="40" spans="1:16" ht="12.75">
      <c r="A40" s="25" t="s">
        <v>45</v>
      </c>
      <c s="29" t="s">
        <v>85</v>
      </c>
      <c s="29" t="s">
        <v>190</v>
      </c>
      <c s="25" t="s">
        <v>47</v>
      </c>
      <c s="30" t="s">
        <v>191</v>
      </c>
      <c s="31" t="s">
        <v>133</v>
      </c>
      <c s="32">
        <v>449.966</v>
      </c>
      <c s="33">
        <v>0</v>
      </c>
      <c s="33">
        <f>ROUND(ROUND(H40,2)*ROUND(G40,3),2)</f>
      </c>
      <c r="O40">
        <f>(I40*21)/100</f>
      </c>
      <c t="s">
        <v>23</v>
      </c>
    </row>
    <row r="41" spans="1:5" ht="12.75">
      <c r="A41" s="34" t="s">
        <v>50</v>
      </c>
      <c r="E41" s="35" t="s">
        <v>192</v>
      </c>
    </row>
    <row r="42" spans="1:5" ht="63.75">
      <c r="A42" s="38" t="s">
        <v>52</v>
      </c>
      <c r="E42" s="37" t="s">
        <v>470</v>
      </c>
    </row>
    <row r="43" spans="1:16" ht="12.75">
      <c r="A43" s="25" t="s">
        <v>45</v>
      </c>
      <c s="29" t="s">
        <v>88</v>
      </c>
      <c s="29" t="s">
        <v>471</v>
      </c>
      <c s="25" t="s">
        <v>47</v>
      </c>
      <c s="30" t="s">
        <v>472</v>
      </c>
      <c s="31" t="s">
        <v>133</v>
      </c>
      <c s="32">
        <v>282.625</v>
      </c>
      <c s="33">
        <v>0</v>
      </c>
      <c s="33">
        <f>ROUND(ROUND(H43,2)*ROUND(G43,3),2)</f>
      </c>
      <c r="O43">
        <f>(I43*21)/100</f>
      </c>
      <c t="s">
        <v>23</v>
      </c>
    </row>
    <row r="44" spans="1:5" ht="12.75">
      <c r="A44" s="34" t="s">
        <v>50</v>
      </c>
      <c r="E44" s="35" t="s">
        <v>47</v>
      </c>
    </row>
    <row r="45" spans="1:5" ht="76.5">
      <c r="A45" s="38" t="s">
        <v>52</v>
      </c>
      <c r="E45" s="37" t="s">
        <v>473</v>
      </c>
    </row>
    <row r="46" spans="1:16" ht="12.75">
      <c r="A46" s="25" t="s">
        <v>45</v>
      </c>
      <c s="29" t="s">
        <v>92</v>
      </c>
      <c s="29" t="s">
        <v>197</v>
      </c>
      <c s="25" t="s">
        <v>47</v>
      </c>
      <c s="30" t="s">
        <v>198</v>
      </c>
      <c s="31" t="s">
        <v>133</v>
      </c>
      <c s="32">
        <v>14.698</v>
      </c>
      <c s="33">
        <v>0</v>
      </c>
      <c s="33">
        <f>ROUND(ROUND(H46,2)*ROUND(G46,3),2)</f>
      </c>
      <c r="O46">
        <f>(I46*21)/100</f>
      </c>
      <c t="s">
        <v>23</v>
      </c>
    </row>
    <row r="47" spans="1:5" ht="12.75">
      <c r="A47" s="34" t="s">
        <v>50</v>
      </c>
      <c r="E47" s="35" t="s">
        <v>47</v>
      </c>
    </row>
    <row r="48" spans="1:5" ht="51">
      <c r="A48" s="38" t="s">
        <v>52</v>
      </c>
      <c r="E48" s="37" t="s">
        <v>474</v>
      </c>
    </row>
    <row r="49" spans="1:16" ht="12.75">
      <c r="A49" s="25" t="s">
        <v>45</v>
      </c>
      <c s="29" t="s">
        <v>94</v>
      </c>
      <c s="29" t="s">
        <v>208</v>
      </c>
      <c s="25" t="s">
        <v>47</v>
      </c>
      <c s="30" t="s">
        <v>209</v>
      </c>
      <c s="31" t="s">
        <v>210</v>
      </c>
      <c s="32">
        <v>481.712</v>
      </c>
      <c s="33">
        <v>0</v>
      </c>
      <c s="33">
        <f>ROUND(ROUND(H49,2)*ROUND(G49,3),2)</f>
      </c>
      <c r="O49">
        <f>(I49*21)/100</f>
      </c>
      <c t="s">
        <v>23</v>
      </c>
    </row>
    <row r="50" spans="1:5" ht="12.75">
      <c r="A50" s="34" t="s">
        <v>50</v>
      </c>
      <c r="E50" s="35" t="s">
        <v>47</v>
      </c>
    </row>
    <row r="51" spans="1:5" ht="12.75">
      <c r="A51" s="38" t="s">
        <v>52</v>
      </c>
      <c r="E51" s="37" t="s">
        <v>475</v>
      </c>
    </row>
    <row r="52" spans="1:16" ht="12.75">
      <c r="A52" s="25" t="s">
        <v>45</v>
      </c>
      <c s="29" t="s">
        <v>99</v>
      </c>
      <c s="29" t="s">
        <v>476</v>
      </c>
      <c s="25" t="s">
        <v>47</v>
      </c>
      <c s="30" t="s">
        <v>477</v>
      </c>
      <c s="31" t="s">
        <v>210</v>
      </c>
      <c s="32">
        <v>698.39</v>
      </c>
      <c s="33">
        <v>0</v>
      </c>
      <c s="33">
        <f>ROUND(ROUND(H52,2)*ROUND(G52,3),2)</f>
      </c>
      <c r="O52">
        <f>(I52*21)/100</f>
      </c>
      <c t="s">
        <v>23</v>
      </c>
    </row>
    <row r="53" spans="1:5" ht="12.75">
      <c r="A53" s="34" t="s">
        <v>50</v>
      </c>
      <c r="E53" s="35" t="s">
        <v>47</v>
      </c>
    </row>
    <row r="54" spans="1:5" ht="12.75">
      <c r="A54" s="38" t="s">
        <v>52</v>
      </c>
      <c r="E54" s="37" t="s">
        <v>478</v>
      </c>
    </row>
    <row r="55" spans="1:16" ht="12.75">
      <c r="A55" s="25" t="s">
        <v>45</v>
      </c>
      <c s="29" t="s">
        <v>169</v>
      </c>
      <c s="29" t="s">
        <v>216</v>
      </c>
      <c s="25" t="s">
        <v>47</v>
      </c>
      <c s="30" t="s">
        <v>217</v>
      </c>
      <c s="31" t="s">
        <v>210</v>
      </c>
      <c s="32">
        <v>698.39</v>
      </c>
      <c s="33">
        <v>0</v>
      </c>
      <c s="33">
        <f>ROUND(ROUND(H55,2)*ROUND(G55,3),2)</f>
      </c>
      <c r="O55">
        <f>(I55*21)/100</f>
      </c>
      <c t="s">
        <v>23</v>
      </c>
    </row>
    <row r="56" spans="1:5" ht="12.75">
      <c r="A56" s="34" t="s">
        <v>50</v>
      </c>
      <c r="E56" s="35" t="s">
        <v>47</v>
      </c>
    </row>
    <row r="57" spans="1:5" ht="12.75">
      <c r="A57" s="36" t="s">
        <v>52</v>
      </c>
      <c r="E57" s="37" t="s">
        <v>478</v>
      </c>
    </row>
    <row r="58" spans="1:18" ht="12.75" customHeight="1">
      <c r="A58" s="6" t="s">
        <v>43</v>
      </c>
      <c s="6"/>
      <c s="41" t="s">
        <v>23</v>
      </c>
      <c s="6"/>
      <c s="27" t="s">
        <v>218</v>
      </c>
      <c s="6"/>
      <c s="6"/>
      <c s="6"/>
      <c s="42">
        <f>0+Q58</f>
      </c>
      <c r="O58">
        <f>0+R58</f>
      </c>
      <c r="Q58">
        <f>0+I59</f>
      </c>
      <c>
        <f>0+O59</f>
      </c>
    </row>
    <row r="59" spans="1:16" ht="12.75">
      <c r="A59" s="25" t="s">
        <v>45</v>
      </c>
      <c s="29" t="s">
        <v>174</v>
      </c>
      <c s="29" t="s">
        <v>479</v>
      </c>
      <c s="25" t="s">
        <v>47</v>
      </c>
      <c s="30" t="s">
        <v>480</v>
      </c>
      <c s="31" t="s">
        <v>210</v>
      </c>
      <c s="32">
        <v>605.948</v>
      </c>
      <c s="33">
        <v>0</v>
      </c>
      <c s="33">
        <f>ROUND(ROUND(H59,2)*ROUND(G59,3),2)</f>
      </c>
      <c r="O59">
        <f>(I59*21)/100</f>
      </c>
      <c t="s">
        <v>23</v>
      </c>
    </row>
    <row r="60" spans="1:5" ht="12.75">
      <c r="A60" s="34" t="s">
        <v>50</v>
      </c>
      <c r="E60" s="35" t="s">
        <v>481</v>
      </c>
    </row>
    <row r="61" spans="1:5" ht="12.75">
      <c r="A61" s="36" t="s">
        <v>52</v>
      </c>
      <c r="E61" s="37" t="s">
        <v>482</v>
      </c>
    </row>
    <row r="62" spans="1:18" ht="12.75" customHeight="1">
      <c r="A62" s="6" t="s">
        <v>43</v>
      </c>
      <c s="6"/>
      <c s="41" t="s">
        <v>35</v>
      </c>
      <c s="6"/>
      <c s="27" t="s">
        <v>305</v>
      </c>
      <c s="6"/>
      <c s="6"/>
      <c s="6"/>
      <c s="42">
        <f>0+Q62</f>
      </c>
      <c r="O62">
        <f>0+R62</f>
      </c>
      <c r="Q62">
        <f>0+I63+I66+I69+I72+I75+I78+I81</f>
      </c>
      <c>
        <f>0+O63+O66+O69+O72+O75+O78+O81</f>
      </c>
    </row>
    <row r="63" spans="1:16" ht="12.75">
      <c r="A63" s="25" t="s">
        <v>45</v>
      </c>
      <c s="29" t="s">
        <v>241</v>
      </c>
      <c s="29" t="s">
        <v>317</v>
      </c>
      <c s="25" t="s">
        <v>115</v>
      </c>
      <c s="30" t="s">
        <v>318</v>
      </c>
      <c s="31" t="s">
        <v>210</v>
      </c>
      <c s="32">
        <v>365.75</v>
      </c>
      <c s="33">
        <v>0</v>
      </c>
      <c s="33">
        <f>ROUND(ROUND(H63,2)*ROUND(G63,3),2)</f>
      </c>
      <c r="O63">
        <f>(I63*21)/100</f>
      </c>
      <c t="s">
        <v>23</v>
      </c>
    </row>
    <row r="64" spans="1:5" ht="12.75">
      <c r="A64" s="34" t="s">
        <v>50</v>
      </c>
      <c r="E64" s="35" t="s">
        <v>319</v>
      </c>
    </row>
    <row r="65" spans="1:5" ht="12.75">
      <c r="A65" s="38" t="s">
        <v>52</v>
      </c>
      <c r="E65" s="37" t="s">
        <v>483</v>
      </c>
    </row>
    <row r="66" spans="1:16" ht="12.75">
      <c r="A66" s="25" t="s">
        <v>45</v>
      </c>
      <c s="29" t="s">
        <v>247</v>
      </c>
      <c s="29" t="s">
        <v>317</v>
      </c>
      <c s="25" t="s">
        <v>119</v>
      </c>
      <c s="30" t="s">
        <v>318</v>
      </c>
      <c s="31" t="s">
        <v>210</v>
      </c>
      <c s="32">
        <v>481.712</v>
      </c>
      <c s="33">
        <v>0</v>
      </c>
      <c s="33">
        <f>ROUND(ROUND(H66,2)*ROUND(G66,3),2)</f>
      </c>
      <c r="O66">
        <f>(I66*21)/100</f>
      </c>
      <c t="s">
        <v>23</v>
      </c>
    </row>
    <row r="67" spans="1:5" ht="12.75">
      <c r="A67" s="34" t="s">
        <v>50</v>
      </c>
      <c r="E67" s="35" t="s">
        <v>484</v>
      </c>
    </row>
    <row r="68" spans="1:5" ht="12.75">
      <c r="A68" s="38" t="s">
        <v>52</v>
      </c>
      <c r="E68" s="37" t="s">
        <v>475</v>
      </c>
    </row>
    <row r="69" spans="1:16" ht="12.75">
      <c r="A69" s="25" t="s">
        <v>45</v>
      </c>
      <c s="29" t="s">
        <v>252</v>
      </c>
      <c s="29" t="s">
        <v>485</v>
      </c>
      <c s="25" t="s">
        <v>47</v>
      </c>
      <c s="30" t="s">
        <v>486</v>
      </c>
      <c s="31" t="s">
        <v>133</v>
      </c>
      <c s="32">
        <v>17.171</v>
      </c>
      <c s="33">
        <v>0</v>
      </c>
      <c s="33">
        <f>ROUND(ROUND(H69,2)*ROUND(G69,3),2)</f>
      </c>
      <c r="O69">
        <f>(I69*21)/100</f>
      </c>
      <c t="s">
        <v>23</v>
      </c>
    </row>
    <row r="70" spans="1:5" ht="12.75">
      <c r="A70" s="34" t="s">
        <v>50</v>
      </c>
      <c r="E70" s="35" t="s">
        <v>47</v>
      </c>
    </row>
    <row r="71" spans="1:5" ht="12.75">
      <c r="A71" s="38" t="s">
        <v>52</v>
      </c>
      <c r="E71" s="37" t="s">
        <v>487</v>
      </c>
    </row>
    <row r="72" spans="1:16" ht="12.75">
      <c r="A72" s="25" t="s">
        <v>45</v>
      </c>
      <c s="29" t="s">
        <v>257</v>
      </c>
      <c s="29" t="s">
        <v>326</v>
      </c>
      <c s="25" t="s">
        <v>47</v>
      </c>
      <c s="30" t="s">
        <v>327</v>
      </c>
      <c s="31" t="s">
        <v>210</v>
      </c>
      <c s="32">
        <v>365.75</v>
      </c>
      <c s="33">
        <v>0</v>
      </c>
      <c s="33">
        <f>ROUND(ROUND(H72,2)*ROUND(G72,3),2)</f>
      </c>
      <c r="O72">
        <f>(I72*21)/100</f>
      </c>
      <c t="s">
        <v>23</v>
      </c>
    </row>
    <row r="73" spans="1:5" ht="12.75">
      <c r="A73" s="34" t="s">
        <v>50</v>
      </c>
      <c r="E73" s="35" t="s">
        <v>328</v>
      </c>
    </row>
    <row r="74" spans="1:5" ht="12.75">
      <c r="A74" s="38" t="s">
        <v>52</v>
      </c>
      <c r="E74" s="37" t="s">
        <v>483</v>
      </c>
    </row>
    <row r="75" spans="1:16" ht="12.75">
      <c r="A75" s="25" t="s">
        <v>45</v>
      </c>
      <c s="29" t="s">
        <v>262</v>
      </c>
      <c s="29" t="s">
        <v>330</v>
      </c>
      <c s="25" t="s">
        <v>47</v>
      </c>
      <c s="30" t="s">
        <v>331</v>
      </c>
      <c s="31" t="s">
        <v>210</v>
      </c>
      <c s="32">
        <v>302.935</v>
      </c>
      <c s="33">
        <v>0</v>
      </c>
      <c s="33">
        <f>ROUND(ROUND(H75,2)*ROUND(G75,3),2)</f>
      </c>
      <c r="O75">
        <f>(I75*21)/100</f>
      </c>
      <c t="s">
        <v>23</v>
      </c>
    </row>
    <row r="76" spans="1:5" ht="12.75">
      <c r="A76" s="34" t="s">
        <v>50</v>
      </c>
      <c r="E76" s="35" t="s">
        <v>332</v>
      </c>
    </row>
    <row r="77" spans="1:5" ht="25.5">
      <c r="A77" s="38" t="s">
        <v>52</v>
      </c>
      <c r="E77" s="37" t="s">
        <v>488</v>
      </c>
    </row>
    <row r="78" spans="1:16" ht="12.75">
      <c r="A78" s="25" t="s">
        <v>45</v>
      </c>
      <c s="29" t="s">
        <v>268</v>
      </c>
      <c s="29" t="s">
        <v>489</v>
      </c>
      <c s="25" t="s">
        <v>47</v>
      </c>
      <c s="30" t="s">
        <v>490</v>
      </c>
      <c s="31" t="s">
        <v>210</v>
      </c>
      <c s="32">
        <v>302.935</v>
      </c>
      <c s="33">
        <v>0</v>
      </c>
      <c s="33">
        <f>ROUND(ROUND(H78,2)*ROUND(G78,3),2)</f>
      </c>
      <c r="O78">
        <f>(I78*21)/100</f>
      </c>
      <c t="s">
        <v>23</v>
      </c>
    </row>
    <row r="79" spans="1:5" ht="12.75">
      <c r="A79" s="34" t="s">
        <v>50</v>
      </c>
      <c r="E79" s="35" t="s">
        <v>491</v>
      </c>
    </row>
    <row r="80" spans="1:5" ht="25.5">
      <c r="A80" s="38" t="s">
        <v>52</v>
      </c>
      <c r="E80" s="37" t="s">
        <v>488</v>
      </c>
    </row>
    <row r="81" spans="1:16" ht="12.75">
      <c r="A81" s="25" t="s">
        <v>45</v>
      </c>
      <c s="29" t="s">
        <v>272</v>
      </c>
      <c s="29" t="s">
        <v>340</v>
      </c>
      <c s="25" t="s">
        <v>47</v>
      </c>
      <c s="30" t="s">
        <v>341</v>
      </c>
      <c s="31" t="s">
        <v>210</v>
      </c>
      <c s="32">
        <v>302.935</v>
      </c>
      <c s="33">
        <v>0</v>
      </c>
      <c s="33">
        <f>ROUND(ROUND(H81,2)*ROUND(G81,3),2)</f>
      </c>
      <c r="O81">
        <f>(I81*21)/100</f>
      </c>
      <c t="s">
        <v>23</v>
      </c>
    </row>
    <row r="82" spans="1:5" ht="12.75">
      <c r="A82" s="34" t="s">
        <v>50</v>
      </c>
      <c r="E82" s="35" t="s">
        <v>492</v>
      </c>
    </row>
    <row r="83" spans="1:5" ht="25.5">
      <c r="A83" s="36" t="s">
        <v>52</v>
      </c>
      <c r="E83" s="37" t="s">
        <v>488</v>
      </c>
    </row>
    <row r="84" spans="1:18" ht="12.75" customHeight="1">
      <c r="A84" s="6" t="s">
        <v>43</v>
      </c>
      <c s="6"/>
      <c s="41" t="s">
        <v>40</v>
      </c>
      <c s="6"/>
      <c s="27" t="s">
        <v>156</v>
      </c>
      <c s="6"/>
      <c s="6"/>
      <c s="6"/>
      <c s="42">
        <f>0+Q84</f>
      </c>
      <c r="O84">
        <f>0+R84</f>
      </c>
      <c r="Q84">
        <f>0+I85+I88</f>
      </c>
      <c>
        <f>0+O85+O88</f>
      </c>
    </row>
    <row r="85" spans="1:16" ht="12.75">
      <c r="A85" s="25" t="s">
        <v>45</v>
      </c>
      <c s="29" t="s">
        <v>277</v>
      </c>
      <c s="29" t="s">
        <v>493</v>
      </c>
      <c s="25" t="s">
        <v>47</v>
      </c>
      <c s="30" t="s">
        <v>494</v>
      </c>
      <c s="31" t="s">
        <v>77</v>
      </c>
      <c s="32">
        <v>10</v>
      </c>
      <c s="33">
        <v>0</v>
      </c>
      <c s="33">
        <f>ROUND(ROUND(H85,2)*ROUND(G85,3),2)</f>
      </c>
      <c r="O85">
        <f>(I85*21)/100</f>
      </c>
      <c t="s">
        <v>23</v>
      </c>
    </row>
    <row r="86" spans="1:5" ht="12.75">
      <c r="A86" s="34" t="s">
        <v>50</v>
      </c>
      <c r="E86" s="35" t="s">
        <v>495</v>
      </c>
    </row>
    <row r="87" spans="1:5" ht="12.75">
      <c r="A87" s="38" t="s">
        <v>52</v>
      </c>
      <c r="E87" s="37" t="s">
        <v>496</v>
      </c>
    </row>
    <row r="88" spans="1:16" ht="12.75">
      <c r="A88" s="25" t="s">
        <v>45</v>
      </c>
      <c s="29" t="s">
        <v>282</v>
      </c>
      <c s="29" t="s">
        <v>497</v>
      </c>
      <c s="25" t="s">
        <v>47</v>
      </c>
      <c s="30" t="s">
        <v>498</v>
      </c>
      <c s="31" t="s">
        <v>77</v>
      </c>
      <c s="32">
        <v>10</v>
      </c>
      <c s="33">
        <v>0</v>
      </c>
      <c s="33">
        <f>ROUND(ROUND(H88,2)*ROUND(G88,3),2)</f>
      </c>
      <c r="O88">
        <f>(I88*21)/100</f>
      </c>
      <c t="s">
        <v>23</v>
      </c>
    </row>
    <row r="89" spans="1:5" ht="12.75">
      <c r="A89" s="34" t="s">
        <v>50</v>
      </c>
      <c r="E89" s="35" t="s">
        <v>47</v>
      </c>
    </row>
    <row r="90" spans="1:5" ht="12.75">
      <c r="A90" s="36" t="s">
        <v>52</v>
      </c>
      <c r="E90" s="37" t="s">
        <v>496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