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209021 - Chodníky" sheetId="2" r:id="rId2"/>
    <sheet name="202209022 - Komunikace" sheetId="3" r:id="rId3"/>
  </sheets>
  <definedNames>
    <definedName name="_xlnm.Print_Area" localSheetId="0">'Rekapitulace stavby'!$D$4:$AO$76,'Rekapitulace stavby'!$C$82:$AQ$97</definedName>
    <definedName name="_xlnm._FilterDatabase" localSheetId="1" hidden="1">'202209021 - Chodníky'!$C$134:$K$269</definedName>
    <definedName name="_xlnm.Print_Area" localSheetId="1">'202209021 - Chodníky'!$C$4:$J$76,'202209021 - Chodníky'!$C$82:$J$116,'202209021 - Chodníky'!$C$122:$K$269</definedName>
    <definedName name="_xlnm._FilterDatabase" localSheetId="2" hidden="1">'202209022 - Komunikace'!$C$126:$K$158</definedName>
    <definedName name="_xlnm.Print_Area" localSheetId="2">'202209022 - Komunikace'!$C$4:$J$76,'202209022 - Komunikace'!$C$82:$J$108,'202209022 - Komunikace'!$C$114:$K$158</definedName>
    <definedName name="_xlnm.Print_Titles" localSheetId="0">'Rekapitulace stavby'!$92:$92</definedName>
    <definedName name="_xlnm.Print_Titles" localSheetId="1">'202209021 - Chodníky'!$134:$134</definedName>
    <definedName name="_xlnm.Print_Titles" localSheetId="2">'202209022 - Komunikace'!$126:$126</definedName>
  </definedNames>
  <calcPr fullCalcOnLoad="1"/>
</workbook>
</file>

<file path=xl/sharedStrings.xml><?xml version="1.0" encoding="utf-8"?>
<sst xmlns="http://schemas.openxmlformats.org/spreadsheetml/2006/main" count="2225" uniqueCount="539">
  <si>
    <t>Export Komplet</t>
  </si>
  <si>
    <t/>
  </si>
  <si>
    <t>2.0</t>
  </si>
  <si>
    <t>ZAMOK</t>
  </si>
  <si>
    <t>False</t>
  </si>
  <si>
    <t>{27ce93d4-c7cb-4b08-8ab9-5ac31aaa3cb1}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</si>
  <si>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</si>
  <si>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</si>
  <si>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</si>
  <si>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</si>
  <si>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</si>
  <si>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</si>
  <si>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</si>
  <si>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</si>
  <si>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20220902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</si>
  <si>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</si>
  <si>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</si>
  <si>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Pačejov úprava před školou</t>
  </si>
  <si>
    <t>KSO:</t>
  </si>
  <si>
    <t>CC-CZ:</t>
  </si>
  <si>
    <t>Místo:</t>
  </si>
  <si>
    <t xml:space="preserve"> </t>
  </si>
  <si>
    <t>Datum:</t>
  </si>
  <si>
    <t>6. 1. 2023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</si>
  <si>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</si>
  <si>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</si>
  <si>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</si>
  <si>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</si>
  <si>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</si>
  <si>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</si>
  <si>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</si>
  <si>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</si>
  <si>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</si>
  <si>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</si>
  <si>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</si>
  <si>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</si>
  <si>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</si>
  <si>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</si>
  <si>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</si>
  <si>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</si>
  <si>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</si>
  <si>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</si>
  <si>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</si>
  <si>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</si>
  <si>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</si>
  <si>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</si>
  <si>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</si>
  <si>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</si>
  <si>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</si>
  <si>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</si>
  <si>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</si>
  <si>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</si>
  <si>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</si>
  <si>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</si>
  <si>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</si>
  <si>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</si>
  <si>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</si>
  <si>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</si>
  <si>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</si>
  <si>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</si>
  <si>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</si>
  <si>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</si>
  <si>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</si>
  <si>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</si>
  <si>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</si>
  <si>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</si>
  <si>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</si>
  <si>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</si>
  <si>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</si>
  <si>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</si>
  <si>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</si>
  <si>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</si>
  <si>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</si>
  <si>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</si>
  <si>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</si>
  <si>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</si>
  <si>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</si>
  <si>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</si>
  <si>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202209021</t>
  </si>
  <si>
    <t>Chodníky</t>
  </si>
  <si>
    <t>STA</t>
  </si>
  <si>
    <t>1</t>
  </si>
  <si>
    <t>{69d0c705-8014-4768-9862-18056add8d47}</t>
  </si>
  <si>
    <t>2</t>
  </si>
  <si>
    <t>202209022</t>
  </si>
  <si>
    <t>Komunikace</t>
  </si>
  <si>
    <t>{8069be1e-fb59-45cb-aca0-635cf7080639}</t>
  </si>
  <si>
    <t>KRYCÍ LIST SOUPISU PRACÍ</t>
  </si>
  <si>
    <t>Objekt:</t>
  </si>
  <si>
    <t>202209021 - Chodníky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</si>
  <si>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</si>
  <si>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</si>
  <si>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</si>
  <si>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</si>
  <si>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</si>
  <si>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</si>
  <si>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</si>
  <si>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</si>
  <si>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</si>
  <si>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</si>
  <si>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</si>
  <si>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</si>
  <si>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8prop01 - Dodatečné práce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</si>
  <si>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</si>
  <si>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</si>
  <si>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</si>
  <si>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</si>
  <si>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</si>
  <si>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</si>
  <si>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</si>
  <si>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</si>
  <si>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</si>
  <si>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</si>
  <si>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</si>
  <si>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</si>
  <si>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</si>
  <si>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</si>
  <si>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</si>
  <si>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</si>
  <si>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</si>
  <si>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</si>
  <si>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</si>
  <si>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</si>
  <si>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</si>
  <si>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</si>
  <si>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</si>
  <si>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</si>
  <si>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</si>
  <si>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</si>
  <si>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</si>
  <si>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</si>
  <si>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</si>
  <si>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</si>
  <si>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podkladu z kameniva drceného tl 200 mm strojně pl přes 200 m2</t>
  </si>
  <si>
    <t>m2</t>
  </si>
  <si>
    <t>CS ÚRS 2023 01</t>
  </si>
  <si>
    <t>4</t>
  </si>
  <si>
    <t>1567561885</t>
  </si>
  <si>
    <t>VV</t>
  </si>
  <si>
    <t>208,4+63,8</t>
  </si>
  <si>
    <t>122552204</t>
  </si>
  <si>
    <t>Odkopávky a prokopávky nezapažené pro silnice a dálnice v hornině třídy těžitelnosti III objem do 500 m3 strojně</t>
  </si>
  <si>
    <t>m3</t>
  </si>
  <si>
    <t>-818401260</t>
  </si>
  <si>
    <t>146,8*0,4+267,5*0,4*0,4</t>
  </si>
  <si>
    <t>3</t>
  </si>
  <si>
    <t>129911123</t>
  </si>
  <si>
    <t>Bourání zdiva z ŽB nebo předpjatého betonu v odkopávkách nebo prokopávkách ručně</t>
  </si>
  <si>
    <t>1523164841</t>
  </si>
  <si>
    <t>P</t>
  </si>
  <si>
    <t xml:space="preserve">Poznámka k položce:
stávající váha
</t>
  </si>
  <si>
    <t>162751117</t>
  </si>
  <si>
    <t>Vodorovné přemístění do 10000 m výkopku/sypaniny z horniny třídy těžitelnosti I, skupiny 1 až 3</t>
  </si>
  <si>
    <t>1204313438</t>
  </si>
  <si>
    <t>Poznámka k položce:
skládka Zavlekov</t>
  </si>
  <si>
    <t>5</t>
  </si>
  <si>
    <t>162751119</t>
  </si>
  <si>
    <t>Příplatek k vodorovnému přemístění výkopku/sypaniny z horniny třídy těžitelnosti I, skupiny 1 až 3 ZKD 1000 m přes 10000 m</t>
  </si>
  <si>
    <t>1746999010</t>
  </si>
  <si>
    <t>Poznámka k položce:
skládka Zavlekov - trasa 16 km, doplatek 6 km</t>
  </si>
  <si>
    <t>101,52*6</t>
  </si>
  <si>
    <t>6</t>
  </si>
  <si>
    <t>171201211</t>
  </si>
  <si>
    <t>Poplatek za uložení odpadu ze sypaniny na skládce (skládkovné)</t>
  </si>
  <si>
    <t>t</t>
  </si>
  <si>
    <t>379859653</t>
  </si>
  <si>
    <t>101,52*1,75</t>
  </si>
  <si>
    <t>7</t>
  </si>
  <si>
    <t>171251201</t>
  </si>
  <si>
    <t>Uložení sypaniny na skládky nebo meziskládky</t>
  </si>
  <si>
    <t>814209483</t>
  </si>
  <si>
    <t>8</t>
  </si>
  <si>
    <t>181101131</t>
  </si>
  <si>
    <t>Úprava pozemku s rozpojením, přehrnutím, urovnáním a přehrnutím do 20 m zeminy tř 3</t>
  </si>
  <si>
    <t>-1022949471</t>
  </si>
  <si>
    <t>686,05*0,15</t>
  </si>
  <si>
    <t>9</t>
  </si>
  <si>
    <t>181951112</t>
  </si>
  <si>
    <t>Úprava pláně v hornině třídy těžitelnosti I, skupiny 1 až 3 se zhutněním strojně</t>
  </si>
  <si>
    <t>-60364710</t>
  </si>
  <si>
    <t>445,3+132,45+108,3</t>
  </si>
  <si>
    <t>Zakládání</t>
  </si>
  <si>
    <t>10</t>
  </si>
  <si>
    <t>275313711</t>
  </si>
  <si>
    <t>Základové patky z betonu tř. C 20/25</t>
  </si>
  <si>
    <t>-1029929534</t>
  </si>
  <si>
    <t>Poznámka k položce:
patky pod konstrukci zastávky bus</t>
  </si>
  <si>
    <t>4*0,25*0,25*0,5</t>
  </si>
  <si>
    <t>Svislé a kompletní konstrukce</t>
  </si>
  <si>
    <t>11</t>
  </si>
  <si>
    <t>989-040</t>
  </si>
  <si>
    <t>Demontáže ostatních drobných nespecifikovaných prvků vč. odvozu a skládkovného</t>
  </si>
  <si>
    <t>hod</t>
  </si>
  <si>
    <t>2026619648</t>
  </si>
  <si>
    <t>Poznámka k položce:
přesunutí stávající zastávky</t>
  </si>
  <si>
    <t>Vodorovné konstrukce</t>
  </si>
  <si>
    <t>12</t>
  </si>
  <si>
    <t>451319777</t>
  </si>
  <si>
    <t>Příplatek ZKD 10 mm tl u podkladu nebo lože pod dlažbu z betonu</t>
  </si>
  <si>
    <t>1958406209</t>
  </si>
  <si>
    <t xml:space="preserve">Poznámka k položce:
příplatek k položce přídlažba - celkem 5 cm
</t>
  </si>
  <si>
    <t>216,6*0,1*5</t>
  </si>
  <si>
    <t>Komunikace pozemní</t>
  </si>
  <si>
    <t>13</t>
  </si>
  <si>
    <t>564730111</t>
  </si>
  <si>
    <t>Podklad z kameniva hrubého drceného vel. 16-32 mm tl 100 mm</t>
  </si>
  <si>
    <t>-723427897</t>
  </si>
  <si>
    <t xml:space="preserve">Poznámka k položce:
štěrková plocha </t>
  </si>
  <si>
    <t>14</t>
  </si>
  <si>
    <t>564851111</t>
  </si>
  <si>
    <t>Podklad ze štěrkodrtě ŠD tl 150 mm</t>
  </si>
  <si>
    <t>769081161</t>
  </si>
  <si>
    <t>146,5+63,9+25,5+17,9+191,5+132,45+8</t>
  </si>
  <si>
    <t>564952111</t>
  </si>
  <si>
    <t>Podklad z mechanicky zpevněného kameniva MZK tl 150 mm</t>
  </si>
  <si>
    <t>-834291500</t>
  </si>
  <si>
    <t>146,5+63,9+25,5+17,9+191,5</t>
  </si>
  <si>
    <t>16</t>
  </si>
  <si>
    <t>565131111</t>
  </si>
  <si>
    <t>Vyrovnání povrchu dosavadních podkladů obalovaným kamenivem ACP (OK) tl 50 mm</t>
  </si>
  <si>
    <t>1144853440</t>
  </si>
  <si>
    <t>Poznámka k položce:
vyspravení podél nových obrub</t>
  </si>
  <si>
    <t>17</t>
  </si>
  <si>
    <t>591411111</t>
  </si>
  <si>
    <t>Kladení dlažby z mozaiky jednobarevné komunikací pro pěší lože z kameniva</t>
  </si>
  <si>
    <t>1739589696</t>
  </si>
  <si>
    <t>Poznámka k položce:
chodníky 132,45 m2
zastávka bus 8 m2</t>
  </si>
  <si>
    <t>18</t>
  </si>
  <si>
    <t>M</t>
  </si>
  <si>
    <t>58381004</t>
  </si>
  <si>
    <t>kostka dlažební mozaika žula 4/6 tř 1</t>
  </si>
  <si>
    <t>-1556611241</t>
  </si>
  <si>
    <t>140,45*1,05</t>
  </si>
  <si>
    <t>19</t>
  </si>
  <si>
    <t>596211112</t>
  </si>
  <si>
    <t>Kladení zámkové dlažby komunikací pro pěší tl 60 mm skupiny A pl do 300 m2</t>
  </si>
  <si>
    <t>-1263550731</t>
  </si>
  <si>
    <t>20</t>
  </si>
  <si>
    <t>59245041</t>
  </si>
  <si>
    <t>dlažba zámková profilová 230x140x60mm barevná</t>
  </si>
  <si>
    <t>-159667316</t>
  </si>
  <si>
    <t>9,52*1,05</t>
  </si>
  <si>
    <t>9,996*1,02 'Přepočtené koeficientem množství</t>
  </si>
  <si>
    <t>59245006</t>
  </si>
  <si>
    <t>dlažba skladebná betonová pro nevidomé 200x100x60mm barevná</t>
  </si>
  <si>
    <t>-314919836</t>
  </si>
  <si>
    <t>10,85*1,05</t>
  </si>
  <si>
    <t>22</t>
  </si>
  <si>
    <t>596212212</t>
  </si>
  <si>
    <t>Kladení zámkové dlažby pozemních komunikací tl 80 mm skupiny A pl do 300 m2</t>
  </si>
  <si>
    <t>1833434446</t>
  </si>
  <si>
    <t>21,6+169,9</t>
  </si>
  <si>
    <t>23</t>
  </si>
  <si>
    <t>59245020</t>
  </si>
  <si>
    <t>dlažba tvar obdélník betonová 200x100x80mm přírodní</t>
  </si>
  <si>
    <t>1774877968</t>
  </si>
  <si>
    <t>Poznámka k položce:
přejezd u školy, plocha u prodejny</t>
  </si>
  <si>
    <t>191,500*1,05</t>
  </si>
  <si>
    <t>Trubní vedení</t>
  </si>
  <si>
    <t>24</t>
  </si>
  <si>
    <t>895941302</t>
  </si>
  <si>
    <t>Osazení vpusti uliční DN 450 z betonových dílců dno s kalištěm</t>
  </si>
  <si>
    <t>kus</t>
  </si>
  <si>
    <t>578474374</t>
  </si>
  <si>
    <t>25</t>
  </si>
  <si>
    <t>592238520</t>
  </si>
  <si>
    <t>dno betonové pro uliční vpusť s kalovou prohlubní TBV-Q 2a 45x30x5 cm</t>
  </si>
  <si>
    <t>-1375545573</t>
  </si>
  <si>
    <t>26</t>
  </si>
  <si>
    <t>59222802600</t>
  </si>
  <si>
    <t>skruž betonová pro uliční vpusť horní TBV-Q 450/570/5d</t>
  </si>
  <si>
    <t>-1063992157</t>
  </si>
  <si>
    <t>27</t>
  </si>
  <si>
    <t>592238620</t>
  </si>
  <si>
    <t>skruž betonová pro uliční vpusť středová TBV-Q 450/295/6a 45x29,5x5 cm</t>
  </si>
  <si>
    <t>1148628053</t>
  </si>
  <si>
    <t>28</t>
  </si>
  <si>
    <t>899211111</t>
  </si>
  <si>
    <t>Osazení mříží s rámem hmotnosti do 50 kg</t>
  </si>
  <si>
    <t>41678372</t>
  </si>
  <si>
    <t>29</t>
  </si>
  <si>
    <t>592238780</t>
  </si>
  <si>
    <t>mříž M1 D400 DIN 19583-13, 500/500 mm</t>
  </si>
  <si>
    <t>2146813145</t>
  </si>
  <si>
    <t>30</t>
  </si>
  <si>
    <t>592238750</t>
  </si>
  <si>
    <t>koš pozink. D1 DIN 4052, nízký, pro rám 500/300</t>
  </si>
  <si>
    <t>-1874878866</t>
  </si>
  <si>
    <t>8prop01</t>
  </si>
  <si>
    <t>Dodatečné práce</t>
  </si>
  <si>
    <t>31</t>
  </si>
  <si>
    <t>810352111</t>
  </si>
  <si>
    <t>Potrubí z jedné betonové trouby kanalizační DN 200</t>
  </si>
  <si>
    <t>-1013398676</t>
  </si>
  <si>
    <t>Poznámka k položce:
připojení nové uliční vpusti</t>
  </si>
  <si>
    <t>Ostatní konstrukce a práce, bourání</t>
  </si>
  <si>
    <t>32</t>
  </si>
  <si>
    <t>429172111</t>
  </si>
  <si>
    <t>Výroba ocelových prvků svařované do 100 kg</t>
  </si>
  <si>
    <t>kg</t>
  </si>
  <si>
    <t>-68242555</t>
  </si>
  <si>
    <t>Poznámka k položce:
zábradlí dle stávajícího provedení</t>
  </si>
  <si>
    <t>33</t>
  </si>
  <si>
    <t>14011020</t>
  </si>
  <si>
    <t>trubka ocelová bezešvá hladká jakost 11 353 44,5x3,2mm</t>
  </si>
  <si>
    <t>m</t>
  </si>
  <si>
    <t>-1877699921</t>
  </si>
  <si>
    <t>13,5*3+6*1,5</t>
  </si>
  <si>
    <t>34</t>
  </si>
  <si>
    <t>14031016</t>
  </si>
  <si>
    <t>trubka ocelová podélně svařovaná hladká jakost 11 343 25x2mm</t>
  </si>
  <si>
    <t>1789869229</t>
  </si>
  <si>
    <t>35</t>
  </si>
  <si>
    <t>13011041</t>
  </si>
  <si>
    <t>tyč ocelová plochá jakost S235JR (11 375) 30x3mm</t>
  </si>
  <si>
    <t>-2146075450</t>
  </si>
  <si>
    <t>Poznámka k položce:
Hmotnost: 0,71kg/m</t>
  </si>
  <si>
    <t>98*0,03*0,003*7,8</t>
  </si>
  <si>
    <t>36</t>
  </si>
  <si>
    <t>911111111</t>
  </si>
  <si>
    <t>Montáž zábradlí ocelového zabetonovaného</t>
  </si>
  <si>
    <t>491826077</t>
  </si>
  <si>
    <t>37</t>
  </si>
  <si>
    <t>914111111</t>
  </si>
  <si>
    <t>Montáž svislé dopravní značky do velikosti 1 m2 objímkami na sloupek nebo konzolu</t>
  </si>
  <si>
    <t>2096461913</t>
  </si>
  <si>
    <t>38</t>
  </si>
  <si>
    <t>40445608</t>
  </si>
  <si>
    <t>značky upravující přednost P1, P4 700mm</t>
  </si>
  <si>
    <t>549363333</t>
  </si>
  <si>
    <t>39</t>
  </si>
  <si>
    <t>40445612</t>
  </si>
  <si>
    <t>značky upravující přednost P2, P3, P8 750mm</t>
  </si>
  <si>
    <t>-1210716111</t>
  </si>
  <si>
    <t>40</t>
  </si>
  <si>
    <t>40445648</t>
  </si>
  <si>
    <t>dodatkové tabulky E2c,d , E11 500x700mm</t>
  </si>
  <si>
    <t>-182572052</t>
  </si>
  <si>
    <t>41</t>
  </si>
  <si>
    <t>914511112</t>
  </si>
  <si>
    <t>Montáž sloupku dopravních značek délky do 3,5 m s betonovým základem a patkou</t>
  </si>
  <si>
    <t>-427475805</t>
  </si>
  <si>
    <t>42</t>
  </si>
  <si>
    <t>40445225</t>
  </si>
  <si>
    <t>sloupek pro dopravní značku Zn D 60mm v 3,5m</t>
  </si>
  <si>
    <t>-35314906</t>
  </si>
  <si>
    <t>43</t>
  </si>
  <si>
    <t>40445240</t>
  </si>
  <si>
    <t>patka pro sloupek Al D 60mm</t>
  </si>
  <si>
    <t>413854403</t>
  </si>
  <si>
    <t>44</t>
  </si>
  <si>
    <t>40445256</t>
  </si>
  <si>
    <t>svorka upínací na sloupek dopravní značky D 60mm</t>
  </si>
  <si>
    <t>866657124</t>
  </si>
  <si>
    <t>45</t>
  </si>
  <si>
    <t>40445253</t>
  </si>
  <si>
    <t>víčko plastové na sloupek D 60mm</t>
  </si>
  <si>
    <t>32810295</t>
  </si>
  <si>
    <t>46</t>
  </si>
  <si>
    <t>915131111</t>
  </si>
  <si>
    <t>Vodorovné dopravní značení přechody pro chodce, šipky, symboly základní bílá barva</t>
  </si>
  <si>
    <t>1725956572</t>
  </si>
  <si>
    <t>Poznámka k položce:
2x zastávka BUS</t>
  </si>
  <si>
    <t>47</t>
  </si>
  <si>
    <t>915621111</t>
  </si>
  <si>
    <t>Předznačení vodorovného plošného značení</t>
  </si>
  <si>
    <t>808051302</t>
  </si>
  <si>
    <t>48</t>
  </si>
  <si>
    <t>916131213</t>
  </si>
  <si>
    <t>Osazení silničního obrubníku betonového stojatého s boční opěrou do lože z betonu prostého</t>
  </si>
  <si>
    <t>-702413463</t>
  </si>
  <si>
    <t>49</t>
  </si>
  <si>
    <t>59217034</t>
  </si>
  <si>
    <t>obrubník betonový silniční 1000x150x300mm</t>
  </si>
  <si>
    <t>-1768075581</t>
  </si>
  <si>
    <t>50</t>
  </si>
  <si>
    <t>59217032</t>
  </si>
  <si>
    <t>obrubník betonový silniční 1000x150x150mm</t>
  </si>
  <si>
    <t>-1372072148</t>
  </si>
  <si>
    <t>67,6*1,05</t>
  </si>
  <si>
    <t>51</t>
  </si>
  <si>
    <t>59227070</t>
  </si>
  <si>
    <t>obrubník z polymerbetonu pro autobusové zastávky zešikmený výšky 200mm, levý, pravý</t>
  </si>
  <si>
    <t>CS ÚRS 2022 01</t>
  </si>
  <si>
    <t>1808580502</t>
  </si>
  <si>
    <t>52</t>
  </si>
  <si>
    <t>59227071</t>
  </si>
  <si>
    <t>obrubník z polymerbetonu pro autobusové zastávky výšky 200mm</t>
  </si>
  <si>
    <t>-1369990509</t>
  </si>
  <si>
    <t>53</t>
  </si>
  <si>
    <t>916132113</t>
  </si>
  <si>
    <t>Osazení obruby z betonové přídlažby s boční opěrou do lože z betonu prostého</t>
  </si>
  <si>
    <t>-339508055</t>
  </si>
  <si>
    <t>54</t>
  </si>
  <si>
    <t>1219564953</t>
  </si>
  <si>
    <t>Poznámka k položce:
přídlažba š. 100 mm podél obrub</t>
  </si>
  <si>
    <t>55</t>
  </si>
  <si>
    <t>916231213</t>
  </si>
  <si>
    <t>Osazení chodníkového obrubníku betonového stojatého s boční opěrou do lože z betonu prostého</t>
  </si>
  <si>
    <t>-1255488874</t>
  </si>
  <si>
    <t>Poznámka k položce:
chodníky
zastávak bus 8m</t>
  </si>
  <si>
    <t>56</t>
  </si>
  <si>
    <t>592175099</t>
  </si>
  <si>
    <t>betonový obrubník parkový 50x200x1000 mm, přírodní</t>
  </si>
  <si>
    <t>1305694450</t>
  </si>
  <si>
    <t>45,3*1,05/0,5</t>
  </si>
  <si>
    <t>57</t>
  </si>
  <si>
    <t>966006132</t>
  </si>
  <si>
    <t>Odstranění značek dopravních nebo orientačních se sloupky s betonovými patkami</t>
  </si>
  <si>
    <t>1352114399</t>
  </si>
  <si>
    <t>58</t>
  </si>
  <si>
    <t>966071131</t>
  </si>
  <si>
    <t>Demontáž ocelových kcí hmotnosti do 5 t z profilů hmotnosti přes 30 kg/m</t>
  </si>
  <si>
    <t>786603018</t>
  </si>
  <si>
    <t>59</t>
  </si>
  <si>
    <t>966075141</t>
  </si>
  <si>
    <t>Odstranění kovového zábradlí vcelku</t>
  </si>
  <si>
    <t>374515440</t>
  </si>
  <si>
    <t>997</t>
  </si>
  <si>
    <t>Přesun sutě</t>
  </si>
  <si>
    <t>60</t>
  </si>
  <si>
    <t>997221551</t>
  </si>
  <si>
    <t>Vodorovná doprava suti ze sypkých materiálů do 1 km</t>
  </si>
  <si>
    <t>-713218425</t>
  </si>
  <si>
    <t>Poznámka k položce:
skládka Zavlekov 16 km</t>
  </si>
  <si>
    <t>61</t>
  </si>
  <si>
    <t>997221559</t>
  </si>
  <si>
    <t>Příplatek ZKD 1 km u vodorovné dopravy suti ze sypkých materiálů</t>
  </si>
  <si>
    <t>1598661427</t>
  </si>
  <si>
    <t>78,938*15</t>
  </si>
  <si>
    <t>62</t>
  </si>
  <si>
    <t>997221873</t>
  </si>
  <si>
    <t>Poplatek za uložení stavebního odpadu na recyklační skládce (skládkovné) zeminy a kamení zatříděného do Katalogu odpadů pod kódem 17 05 04</t>
  </si>
  <si>
    <t>229686011</t>
  </si>
  <si>
    <t>998</t>
  </si>
  <si>
    <t>Přesun hmot</t>
  </si>
  <si>
    <t>63</t>
  </si>
  <si>
    <t>998223011</t>
  </si>
  <si>
    <t>Přesun hmot pro pozemní komunikace s krytem dlážděným</t>
  </si>
  <si>
    <t>1492390283</t>
  </si>
  <si>
    <t>PSV</t>
  </si>
  <si>
    <t>Práce a dodávky PSV</t>
  </si>
  <si>
    <t>783</t>
  </si>
  <si>
    <t>Dokončovací práce - nátěry</t>
  </si>
  <si>
    <t>64</t>
  </si>
  <si>
    <t>783314101</t>
  </si>
  <si>
    <t>Základní jednonásobný syntetický nátěr zámečnických konstrukcí</t>
  </si>
  <si>
    <t>404222843</t>
  </si>
  <si>
    <t>Poznámka k položce:
ocelové zábradlí</t>
  </si>
  <si>
    <t>13,5*1,05</t>
  </si>
  <si>
    <t>65</t>
  </si>
  <si>
    <t>783317101</t>
  </si>
  <si>
    <t>Krycí jednonásobný syntetický standardní nátěr zámečnických konstrukcí</t>
  </si>
  <si>
    <t>540933559</t>
  </si>
  <si>
    <t>VRN</t>
  </si>
  <si>
    <t>Vedlejší rozpočtové náklady</t>
  </si>
  <si>
    <t>VRN1</t>
  </si>
  <si>
    <t>Průzkumné, geodetické a projektové práce</t>
  </si>
  <si>
    <t>66</t>
  </si>
  <si>
    <t>012103000</t>
  </si>
  <si>
    <t>Geodetické práce před výstavbou</t>
  </si>
  <si>
    <t>kpl</t>
  </si>
  <si>
    <t>1024</t>
  </si>
  <si>
    <t>1108081833</t>
  </si>
  <si>
    <t>67</t>
  </si>
  <si>
    <t>012203000</t>
  </si>
  <si>
    <t>Geodetické práce při provádění stavby</t>
  </si>
  <si>
    <t>-528204375</t>
  </si>
  <si>
    <t>68</t>
  </si>
  <si>
    <t>012303000</t>
  </si>
  <si>
    <t>Geodetické práce po výstavbě</t>
  </si>
  <si>
    <t>-1921517189</t>
  </si>
  <si>
    <t>69</t>
  </si>
  <si>
    <t>013254000</t>
  </si>
  <si>
    <t>Dokumentace skutečného provedení stavby</t>
  </si>
  <si>
    <t>-1336662463</t>
  </si>
  <si>
    <t>VRN3</t>
  </si>
  <si>
    <t>Zařízení staveniště</t>
  </si>
  <si>
    <t>70</t>
  </si>
  <si>
    <t>030001000</t>
  </si>
  <si>
    <t>1246422800</t>
  </si>
  <si>
    <t>VRN4</t>
  </si>
  <si>
    <t>Inženýrská činnost</t>
  </si>
  <si>
    <t>71</t>
  </si>
  <si>
    <t>043154000</t>
  </si>
  <si>
    <t>Zkoušky hutnicí</t>
  </si>
  <si>
    <t>ks</t>
  </si>
  <si>
    <t>1654983633</t>
  </si>
  <si>
    <t>VRN7</t>
  </si>
  <si>
    <t>Provozní vlivy</t>
  </si>
  <si>
    <t>72</t>
  </si>
  <si>
    <t>072103011</t>
  </si>
  <si>
    <t>Zajištění DIO komunikace II. a III. třídy - jednoduché el. vedení</t>
  </si>
  <si>
    <t>1902664193</t>
  </si>
  <si>
    <t>VRN9</t>
  </si>
  <si>
    <t>Ostatní náklady</t>
  </si>
  <si>
    <t>73</t>
  </si>
  <si>
    <t>091003000</t>
  </si>
  <si>
    <t>Ostatní náklady bez rozlišení - čištění komunikací</t>
  </si>
  <si>
    <t>-197435143</t>
  </si>
  <si>
    <t>202209022 - Komunikace</t>
  </si>
  <si>
    <t>113107242</t>
  </si>
  <si>
    <t>Odstranění podkladu živičného tl přes 50 do 100 mm strojně pl přes 200 m2</t>
  </si>
  <si>
    <t>-1084784789</t>
  </si>
  <si>
    <t>208,4+63,8+40,86</t>
  </si>
  <si>
    <t>113154114</t>
  </si>
  <si>
    <t>Frézování živičného krytu tl 100 mm pruh š 0,5 m pl do 500 m2 bez překážek v trase</t>
  </si>
  <si>
    <t>-1206320649</t>
  </si>
  <si>
    <t>565171111</t>
  </si>
  <si>
    <t>Vyrovnání povrchu dosavadních podkladů obalovaným kamenivem ACP (OK) tl 100 mm</t>
  </si>
  <si>
    <t>-861819031</t>
  </si>
  <si>
    <t>Poznámka k položce:
sanace podkladních konstrukčních vrstev - uvažováno 60%</t>
  </si>
  <si>
    <t>761,32*1,05*0,6</t>
  </si>
  <si>
    <t>573111111</t>
  </si>
  <si>
    <t>Postřik živičný infiltrační s posypem z asfaltu množství 0,60 kg/m2</t>
  </si>
  <si>
    <t>-1103400719</t>
  </si>
  <si>
    <t>573211107</t>
  </si>
  <si>
    <t>Postřik živičný spojovací z asfaltu v množství 0,30 kg/m2</t>
  </si>
  <si>
    <t>-40277684</t>
  </si>
  <si>
    <t>761,32*1,03</t>
  </si>
  <si>
    <t>577134211</t>
  </si>
  <si>
    <t>Asfaltový beton vrstva obrusná ACO 11 (ABS) tř. II tl 40 mm š do 3 m z nemodifikovaného asfaltu</t>
  </si>
  <si>
    <t>-539994351</t>
  </si>
  <si>
    <t>899331111</t>
  </si>
  <si>
    <t>Výšková úprava uličního vstupu nebo vpusti do 200 mm zvýšením poklopu</t>
  </si>
  <si>
    <t>-1417306602</t>
  </si>
  <si>
    <t>899431111</t>
  </si>
  <si>
    <t>Výšková úprava uličního vstupu nebo vpusti do 200 mm zvýšením krycího hrnce, šoupěte nebo hydrantu</t>
  </si>
  <si>
    <t>-1715385665</t>
  </si>
  <si>
    <t>Vodorovná doprava a likvidace nebezpečného odpadu (asf. směsi kvalitativní třídy ZAS-T4)</t>
  </si>
  <si>
    <t>102260508</t>
  </si>
  <si>
    <t>997221571-R1</t>
  </si>
  <si>
    <t>Vodorovná doprava a likvidace nebezpečného odpadu (asf. směsi kvalitativní třídy ZAS-T3)</t>
  </si>
  <si>
    <t>-651653722</t>
  </si>
  <si>
    <t>2057184133</t>
  </si>
  <si>
    <t>-360451595</t>
  </si>
  <si>
    <t>413148196</t>
  </si>
  <si>
    <t>1809021469</t>
  </si>
  <si>
    <t>-324108394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</si>
</sst>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28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L14" s="20"/>
      <c r="AM14" s="20"/>
      <c r="AN14" s="32" t="s">
        <v>28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30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30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34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35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36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37</v>
      </c>
      <c r="E29" s="45"/>
      <c r="F29" s="30" t="s">
        <v>38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39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40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41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42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43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44</v>
      </c>
      <c r="U35" s="52"/>
      <c r="V35" s="52"/>
      <c r="W35" s="52"/>
      <c r="X35" s="54" t="s">
        <v>45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47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48</v>
      </c>
      <c r="AI60" s="40"/>
      <c r="AJ60" s="40"/>
      <c r="AK60" s="40"/>
      <c r="AL60" s="40"/>
      <c r="AM60" s="62" t="s">
        <v>49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50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51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48</v>
      </c>
      <c r="AI75" s="40"/>
      <c r="AJ75" s="40"/>
      <c r="AK75" s="40"/>
      <c r="AL75" s="40"/>
      <c r="AM75" s="62" t="s">
        <v>49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52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20220902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Pačejov úprava před školou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6. 1. 2023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29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42"/>
      <c r="AS89" s="79" t="s">
        <v>53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27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31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54</v>
      </c>
      <c r="D92" s="92"/>
      <c r="E92" s="92"/>
      <c r="F92" s="92"/>
      <c r="G92" s="92"/>
      <c r="H92" s="93"/>
      <c r="I92" s="94" t="s">
        <v>55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56</v>
      </c>
      <c r="AH92" s="92"/>
      <c r="AI92" s="92"/>
      <c r="AJ92" s="92"/>
      <c r="AK92" s="92"/>
      <c r="AL92" s="92"/>
      <c r="AM92" s="92"/>
      <c r="AN92" s="94" t="s">
        <v>57</v>
      </c>
      <c r="AO92" s="92"/>
      <c r="AP92" s="96"/>
      <c r="AQ92" s="97" t="s">
        <v>58</v>
      </c>
      <c r="AR92" s="42"/>
      <c r="AS92" s="98" t="s">
        <v>59</v>
      </c>
      <c r="AT92" s="99" t="s">
        <v>60</v>
      </c>
      <c r="AU92" s="99" t="s">
        <v>61</v>
      </c>
      <c r="AV92" s="99" t="s">
        <v>62</v>
      </c>
      <c r="AW92" s="99" t="s">
        <v>63</v>
      </c>
      <c r="AX92" s="99" t="s">
        <v>64</v>
      </c>
      <c r="AY92" s="99" t="s">
        <v>65</v>
      </c>
      <c r="AZ92" s="99" t="s">
        <v>66</v>
      </c>
      <c r="BA92" s="99" t="s">
        <v>67</v>
      </c>
      <c r="BB92" s="99" t="s">
        <v>68</v>
      </c>
      <c r="BC92" s="99" t="s">
        <v>69</v>
      </c>
      <c r="BD92" s="100" t="s">
        <v>70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71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ROUND(SUM(AG95:AG96),2)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ROUND(SUM(AS95:AS96),2)</f>
        <v>0</v>
      </c>
      <c r="AT94" s="112">
        <f>ROUND(SUM(AV94:AW94),2)</f>
        <v>0</v>
      </c>
      <c r="AU94" s="113">
        <f>ROUND(SUM(AU95:AU96),5)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ROUND(SUM(AZ95:AZ96),2)</f>
        <v>0</v>
      </c>
      <c r="BA94" s="112">
        <f>ROUND(SUM(BA95:BA96),2)</f>
        <v>0</v>
      </c>
      <c r="BB94" s="112">
        <f>ROUND(SUM(BB95:BB96),2)</f>
        <v>0</v>
      </c>
      <c r="BC94" s="112">
        <f>ROUND(SUM(BC95:BC96),2)</f>
        <v>0</v>
      </c>
      <c r="BD94" s="114">
        <f>ROUND(SUM(BD95:BD96),2)</f>
        <v>0</v>
      </c>
      <c r="BE94" s="6"/>
      <c r="BS94" s="115" t="s">
        <v>72</v>
      </c>
      <c r="BT94" s="115" t="s">
        <v>73</v>
      </c>
      <c r="BU94" s="116" t="s">
        <v>74</v>
      </c>
      <c r="BV94" s="115" t="s">
        <v>75</v>
      </c>
      <c r="BW94" s="115" t="s">
        <v>5</v>
      </c>
      <c r="BX94" s="115" t="s">
        <v>76</v>
      </c>
      <c r="CL94" s="115" t="s">
        <v>1</v>
      </c>
    </row>
    <row r="95" spans="1:91" s="7" customFormat="1" ht="24.75" customHeight="1">
      <c r="A95" s="117" t="s">
        <v>77</v>
      </c>
      <c r="B95" s="118"/>
      <c r="C95" s="119"/>
      <c r="D95" s="120" t="s">
        <v>78</v>
      </c>
      <c r="E95" s="120"/>
      <c r="F95" s="120"/>
      <c r="G95" s="120"/>
      <c r="H95" s="120"/>
      <c r="I95" s="121"/>
      <c r="J95" s="120" t="s">
        <v>79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'202209021 - Chodníky'!J30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80</v>
      </c>
      <c r="AR95" s="124"/>
      <c r="AS95" s="125">
        <v>0</v>
      </c>
      <c r="AT95" s="126">
        <f>ROUND(SUM(AV95:AW95),2)</f>
        <v>0</v>
      </c>
      <c r="AU95" s="127">
        <f>'202209021 - Chodníky'!P135</f>
        <v>0</v>
      </c>
      <c r="AV95" s="126">
        <f>'202209021 - Chodníky'!J33</f>
        <v>0</v>
      </c>
      <c r="AW95" s="126">
        <f>'202209021 - Chodníky'!J34</f>
        <v>0</v>
      </c>
      <c r="AX95" s="126">
        <f>'202209021 - Chodníky'!J35</f>
        <v>0</v>
      </c>
      <c r="AY95" s="126">
        <f>'202209021 - Chodníky'!J36</f>
        <v>0</v>
      </c>
      <c r="AZ95" s="126">
        <f>'202209021 - Chodníky'!F33</f>
        <v>0</v>
      </c>
      <c r="BA95" s="126">
        <f>'202209021 - Chodníky'!F34</f>
        <v>0</v>
      </c>
      <c r="BB95" s="126">
        <f>'202209021 - Chodníky'!F35</f>
        <v>0</v>
      </c>
      <c r="BC95" s="126">
        <f>'202209021 - Chodníky'!F36</f>
        <v>0</v>
      </c>
      <c r="BD95" s="128">
        <f>'202209021 - Chodníky'!F37</f>
        <v>0</v>
      </c>
      <c r="BE95" s="7"/>
      <c r="BT95" s="129" t="s">
        <v>81</v>
      </c>
      <c r="BV95" s="129" t="s">
        <v>75</v>
      </c>
      <c r="BW95" s="129" t="s">
        <v>82</v>
      </c>
      <c r="BX95" s="129" t="s">
        <v>5</v>
      </c>
      <c r="CL95" s="129" t="s">
        <v>1</v>
      </c>
      <c r="CM95" s="129" t="s">
        <v>83</v>
      </c>
    </row>
    <row r="96" spans="1:91" s="7" customFormat="1" ht="24.75" customHeight="1">
      <c r="A96" s="117" t="s">
        <v>77</v>
      </c>
      <c r="B96" s="118"/>
      <c r="C96" s="119"/>
      <c r="D96" s="120" t="s">
        <v>84</v>
      </c>
      <c r="E96" s="120"/>
      <c r="F96" s="120"/>
      <c r="G96" s="120"/>
      <c r="H96" s="120"/>
      <c r="I96" s="121"/>
      <c r="J96" s="120" t="s">
        <v>85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'202209022 - Komunikace'!J30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80</v>
      </c>
      <c r="AR96" s="124"/>
      <c r="AS96" s="130">
        <v>0</v>
      </c>
      <c r="AT96" s="131">
        <f>ROUND(SUM(AV96:AW96),2)</f>
        <v>0</v>
      </c>
      <c r="AU96" s="132">
        <f>'202209022 - Komunikace'!P127</f>
        <v>0</v>
      </c>
      <c r="AV96" s="131">
        <f>'202209022 - Komunikace'!J33</f>
        <v>0</v>
      </c>
      <c r="AW96" s="131">
        <f>'202209022 - Komunikace'!J34</f>
        <v>0</v>
      </c>
      <c r="AX96" s="131">
        <f>'202209022 - Komunikace'!J35</f>
        <v>0</v>
      </c>
      <c r="AY96" s="131">
        <f>'202209022 - Komunikace'!J36</f>
        <v>0</v>
      </c>
      <c r="AZ96" s="131">
        <f>'202209022 - Komunikace'!F33</f>
        <v>0</v>
      </c>
      <c r="BA96" s="131">
        <f>'202209022 - Komunikace'!F34</f>
        <v>0</v>
      </c>
      <c r="BB96" s="131">
        <f>'202209022 - Komunikace'!F35</f>
        <v>0</v>
      </c>
      <c r="BC96" s="131">
        <f>'202209022 - Komunikace'!F36</f>
        <v>0</v>
      </c>
      <c r="BD96" s="133">
        <f>'202209022 - Komunikace'!F37</f>
        <v>0</v>
      </c>
      <c r="BE96" s="7"/>
      <c r="BT96" s="129" t="s">
        <v>81</v>
      </c>
      <c r="BV96" s="129" t="s">
        <v>75</v>
      </c>
      <c r="BW96" s="129" t="s">
        <v>86</v>
      </c>
      <c r="BX96" s="129" t="s">
        <v>5</v>
      </c>
      <c r="CL96" s="129" t="s">
        <v>1</v>
      </c>
      <c r="CM96" s="129" t="s">
        <v>83</v>
      </c>
    </row>
    <row r="97" spans="1:57" s="2" customFormat="1" ht="30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s="2" customFormat="1" ht="6.95" customHeight="1">
      <c r="A98" s="36"/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42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</sheetData>
  <sheetProtection password="CC35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202209021 - Chodníky'!C2" display="/"/>
    <hyperlink ref="A96" location="'202209022 - Komunik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82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83</v>
      </c>
    </row>
    <row r="4" spans="2:46" s="1" customFormat="1" ht="24.95" customHeight="1">
      <c r="B4" s="18"/>
      <c r="D4" s="136" t="s">
        <v>87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Pačejov úprava před školou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88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89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6. 1. 2023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26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27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29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26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31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26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32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33</v>
      </c>
      <c r="E30" s="36"/>
      <c r="F30" s="36"/>
      <c r="G30" s="36"/>
      <c r="H30" s="36"/>
      <c r="I30" s="36"/>
      <c r="J30" s="149">
        <f>ROUND(J135,2)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35</v>
      </c>
      <c r="G32" s="36"/>
      <c r="H32" s="36"/>
      <c r="I32" s="150" t="s">
        <v>34</v>
      </c>
      <c r="J32" s="150" t="s">
        <v>36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37</v>
      </c>
      <c r="E33" s="138" t="s">
        <v>38</v>
      </c>
      <c r="F33" s="152">
        <f>ROUND((SUM(BE135:BE269)),2)</f>
        <v>0</v>
      </c>
      <c r="G33" s="36"/>
      <c r="H33" s="36"/>
      <c r="I33" s="153">
        <v>0.21</v>
      </c>
      <c r="J33" s="152">
        <f>ROUND(((SUM(BE135:BE269))*I33),2)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39</v>
      </c>
      <c r="F34" s="152">
        <f>ROUND((SUM(BF135:BF269)),2)</f>
        <v>0</v>
      </c>
      <c r="G34" s="36"/>
      <c r="H34" s="36"/>
      <c r="I34" s="153">
        <v>0.15</v>
      </c>
      <c r="J34" s="152">
        <f>ROUND(((SUM(BF135:BF269))*I34),2)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40</v>
      </c>
      <c r="F35" s="152">
        <f>ROUND((SUM(BG135:BG269)),2)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41</v>
      </c>
      <c r="F36" s="152">
        <f>ROUND((SUM(BH135:BH269)),2)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42</v>
      </c>
      <c r="F37" s="152">
        <f>ROUND((SUM(BI135:BI269)),2)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43</v>
      </c>
      <c r="E39" s="156"/>
      <c r="F39" s="156"/>
      <c r="G39" s="157" t="s">
        <v>44</v>
      </c>
      <c r="H39" s="158" t="s">
        <v>45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46</v>
      </c>
      <c r="E50" s="162"/>
      <c r="F50" s="162"/>
      <c r="G50" s="161" t="s">
        <v>47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48</v>
      </c>
      <c r="E61" s="164"/>
      <c r="F61" s="165" t="s">
        <v>49</v>
      </c>
      <c r="G61" s="163" t="s">
        <v>48</v>
      </c>
      <c r="H61" s="164"/>
      <c r="I61" s="164"/>
      <c r="J61" s="166" t="s">
        <v>49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50</v>
      </c>
      <c r="E65" s="167"/>
      <c r="F65" s="167"/>
      <c r="G65" s="161" t="s">
        <v>51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48</v>
      </c>
      <c r="E76" s="164"/>
      <c r="F76" s="165" t="s">
        <v>49</v>
      </c>
      <c r="G76" s="163" t="s">
        <v>48</v>
      </c>
      <c r="H76" s="164"/>
      <c r="I76" s="164"/>
      <c r="J76" s="166" t="s">
        <v>49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Pačejov úprava před školou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88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202209021 - Chodníky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7" t="str">
        <f>IF(J12="","",J12)</f>
        <v>6. 1. 2023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29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31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91</v>
      </c>
      <c r="D94" s="174"/>
      <c r="E94" s="174"/>
      <c r="F94" s="174"/>
      <c r="G94" s="174"/>
      <c r="H94" s="174"/>
      <c r="I94" s="174"/>
      <c r="J94" s="175" t="s">
        <v>92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93</v>
      </c>
      <c r="D96" s="38"/>
      <c r="E96" s="38"/>
      <c r="F96" s="38"/>
      <c r="G96" s="38"/>
      <c r="H96" s="38"/>
      <c r="I96" s="38"/>
      <c r="J96" s="108">
        <f>J135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94</v>
      </c>
    </row>
    <row r="97" spans="1:31" s="9" customFormat="1" ht="24.95" customHeight="1">
      <c r="A97" s="9"/>
      <c r="B97" s="177"/>
      <c r="C97" s="178"/>
      <c r="D97" s="179" t="s">
        <v>95</v>
      </c>
      <c r="E97" s="180"/>
      <c r="F97" s="180"/>
      <c r="G97" s="180"/>
      <c r="H97" s="180"/>
      <c r="I97" s="180"/>
      <c r="J97" s="181">
        <f>J136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96</v>
      </c>
      <c r="E98" s="186"/>
      <c r="F98" s="186"/>
      <c r="G98" s="186"/>
      <c r="H98" s="186"/>
      <c r="I98" s="186"/>
      <c r="J98" s="187">
        <f>J137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97</v>
      </c>
      <c r="E99" s="186"/>
      <c r="F99" s="186"/>
      <c r="G99" s="186"/>
      <c r="H99" s="186"/>
      <c r="I99" s="186"/>
      <c r="J99" s="187">
        <f>J156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98</v>
      </c>
      <c r="E100" s="186"/>
      <c r="F100" s="186"/>
      <c r="G100" s="186"/>
      <c r="H100" s="186"/>
      <c r="I100" s="186"/>
      <c r="J100" s="187">
        <f>J160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99</v>
      </c>
      <c r="E101" s="186"/>
      <c r="F101" s="186"/>
      <c r="G101" s="186"/>
      <c r="H101" s="186"/>
      <c r="I101" s="186"/>
      <c r="J101" s="187">
        <f>J163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100</v>
      </c>
      <c r="E102" s="186"/>
      <c r="F102" s="186"/>
      <c r="G102" s="186"/>
      <c r="H102" s="186"/>
      <c r="I102" s="186"/>
      <c r="J102" s="187">
        <f>J167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3"/>
      <c r="C103" s="184"/>
      <c r="D103" s="185" t="s">
        <v>101</v>
      </c>
      <c r="E103" s="186"/>
      <c r="F103" s="186"/>
      <c r="G103" s="186"/>
      <c r="H103" s="186"/>
      <c r="I103" s="186"/>
      <c r="J103" s="187">
        <f>J191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3"/>
      <c r="C104" s="184"/>
      <c r="D104" s="185" t="s">
        <v>102</v>
      </c>
      <c r="E104" s="186"/>
      <c r="F104" s="186"/>
      <c r="G104" s="186"/>
      <c r="H104" s="186"/>
      <c r="I104" s="186"/>
      <c r="J104" s="187">
        <f>J199</f>
        <v>0</v>
      </c>
      <c r="K104" s="184"/>
      <c r="L104" s="18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3"/>
      <c r="C105" s="184"/>
      <c r="D105" s="185" t="s">
        <v>103</v>
      </c>
      <c r="E105" s="186"/>
      <c r="F105" s="186"/>
      <c r="G105" s="186"/>
      <c r="H105" s="186"/>
      <c r="I105" s="186"/>
      <c r="J105" s="187">
        <f>J202</f>
        <v>0</v>
      </c>
      <c r="K105" s="184"/>
      <c r="L105" s="18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3"/>
      <c r="C106" s="184"/>
      <c r="D106" s="185" t="s">
        <v>104</v>
      </c>
      <c r="E106" s="186"/>
      <c r="F106" s="186"/>
      <c r="G106" s="186"/>
      <c r="H106" s="186"/>
      <c r="I106" s="186"/>
      <c r="J106" s="187">
        <f>J240</f>
        <v>0</v>
      </c>
      <c r="K106" s="184"/>
      <c r="L106" s="18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3"/>
      <c r="C107" s="184"/>
      <c r="D107" s="185" t="s">
        <v>105</v>
      </c>
      <c r="E107" s="186"/>
      <c r="F107" s="186"/>
      <c r="G107" s="186"/>
      <c r="H107" s="186"/>
      <c r="I107" s="186"/>
      <c r="J107" s="187">
        <f>J246</f>
        <v>0</v>
      </c>
      <c r="K107" s="184"/>
      <c r="L107" s="18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7"/>
      <c r="C108" s="178"/>
      <c r="D108" s="179" t="s">
        <v>106</v>
      </c>
      <c r="E108" s="180"/>
      <c r="F108" s="180"/>
      <c r="G108" s="180"/>
      <c r="H108" s="180"/>
      <c r="I108" s="180"/>
      <c r="J108" s="181">
        <f>J248</f>
        <v>0</v>
      </c>
      <c r="K108" s="178"/>
      <c r="L108" s="182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3"/>
      <c r="C109" s="184"/>
      <c r="D109" s="185" t="s">
        <v>107</v>
      </c>
      <c r="E109" s="186"/>
      <c r="F109" s="186"/>
      <c r="G109" s="186"/>
      <c r="H109" s="186"/>
      <c r="I109" s="186"/>
      <c r="J109" s="187">
        <f>J249</f>
        <v>0</v>
      </c>
      <c r="K109" s="184"/>
      <c r="L109" s="18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77"/>
      <c r="C110" s="178"/>
      <c r="D110" s="179" t="s">
        <v>108</v>
      </c>
      <c r="E110" s="180"/>
      <c r="F110" s="180"/>
      <c r="G110" s="180"/>
      <c r="H110" s="180"/>
      <c r="I110" s="180"/>
      <c r="J110" s="181">
        <f>J256</f>
        <v>0</v>
      </c>
      <c r="K110" s="178"/>
      <c r="L110" s="182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83"/>
      <c r="C111" s="184"/>
      <c r="D111" s="185" t="s">
        <v>109</v>
      </c>
      <c r="E111" s="186"/>
      <c r="F111" s="186"/>
      <c r="G111" s="186"/>
      <c r="H111" s="186"/>
      <c r="I111" s="186"/>
      <c r="J111" s="187">
        <f>J257</f>
        <v>0</v>
      </c>
      <c r="K111" s="184"/>
      <c r="L111" s="18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3"/>
      <c r="C112" s="184"/>
      <c r="D112" s="185" t="s">
        <v>110</v>
      </c>
      <c r="E112" s="186"/>
      <c r="F112" s="186"/>
      <c r="G112" s="186"/>
      <c r="H112" s="186"/>
      <c r="I112" s="186"/>
      <c r="J112" s="187">
        <f>J262</f>
        <v>0</v>
      </c>
      <c r="K112" s="184"/>
      <c r="L112" s="18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3"/>
      <c r="C113" s="184"/>
      <c r="D113" s="185" t="s">
        <v>111</v>
      </c>
      <c r="E113" s="186"/>
      <c r="F113" s="186"/>
      <c r="G113" s="186"/>
      <c r="H113" s="186"/>
      <c r="I113" s="186"/>
      <c r="J113" s="187">
        <f>J264</f>
        <v>0</v>
      </c>
      <c r="K113" s="184"/>
      <c r="L113" s="18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3"/>
      <c r="C114" s="184"/>
      <c r="D114" s="185" t="s">
        <v>112</v>
      </c>
      <c r="E114" s="186"/>
      <c r="F114" s="186"/>
      <c r="G114" s="186"/>
      <c r="H114" s="186"/>
      <c r="I114" s="186"/>
      <c r="J114" s="187">
        <f>J266</f>
        <v>0</v>
      </c>
      <c r="K114" s="184"/>
      <c r="L114" s="188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3"/>
      <c r="C115" s="184"/>
      <c r="D115" s="185" t="s">
        <v>113</v>
      </c>
      <c r="E115" s="186"/>
      <c r="F115" s="186"/>
      <c r="G115" s="186"/>
      <c r="H115" s="186"/>
      <c r="I115" s="186"/>
      <c r="J115" s="187">
        <f>J268</f>
        <v>0</v>
      </c>
      <c r="K115" s="184"/>
      <c r="L115" s="188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64"/>
      <c r="C117" s="65"/>
      <c r="D117" s="65"/>
      <c r="E117" s="65"/>
      <c r="F117" s="65"/>
      <c r="G117" s="65"/>
      <c r="H117" s="65"/>
      <c r="I117" s="65"/>
      <c r="J117" s="65"/>
      <c r="K117" s="65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21" spans="1:31" s="2" customFormat="1" ht="6.95" customHeight="1">
      <c r="A121" s="36"/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24.95" customHeight="1">
      <c r="A122" s="36"/>
      <c r="B122" s="37"/>
      <c r="C122" s="21" t="s">
        <v>114</v>
      </c>
      <c r="D122" s="38"/>
      <c r="E122" s="38"/>
      <c r="F122" s="38"/>
      <c r="G122" s="38"/>
      <c r="H122" s="38"/>
      <c r="I122" s="38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6.95" customHeight="1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2" customHeight="1">
      <c r="A124" s="36"/>
      <c r="B124" s="37"/>
      <c r="C124" s="30" t="s">
        <v>16</v>
      </c>
      <c r="D124" s="38"/>
      <c r="E124" s="38"/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6.5" customHeight="1">
      <c r="A125" s="36"/>
      <c r="B125" s="37"/>
      <c r="C125" s="38"/>
      <c r="D125" s="38"/>
      <c r="E125" s="172" t="str">
        <f>E7</f>
        <v>Pačejov úprava před školou</v>
      </c>
      <c r="F125" s="30"/>
      <c r="G125" s="30"/>
      <c r="H125" s="30"/>
      <c r="I125" s="38"/>
      <c r="J125" s="38"/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2" customHeight="1">
      <c r="A126" s="36"/>
      <c r="B126" s="37"/>
      <c r="C126" s="30" t="s">
        <v>88</v>
      </c>
      <c r="D126" s="38"/>
      <c r="E126" s="38"/>
      <c r="F126" s="38"/>
      <c r="G126" s="38"/>
      <c r="H126" s="38"/>
      <c r="I126" s="38"/>
      <c r="J126" s="38"/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16.5" customHeight="1">
      <c r="A127" s="36"/>
      <c r="B127" s="37"/>
      <c r="C127" s="38"/>
      <c r="D127" s="38"/>
      <c r="E127" s="74" t="str">
        <f>E9</f>
        <v>202209021 - Chodníky</v>
      </c>
      <c r="F127" s="38"/>
      <c r="G127" s="38"/>
      <c r="H127" s="38"/>
      <c r="I127" s="38"/>
      <c r="J127" s="38"/>
      <c r="K127" s="38"/>
      <c r="L127" s="61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6.95" customHeight="1">
      <c r="A128" s="36"/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61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12" customHeight="1">
      <c r="A129" s="36"/>
      <c r="B129" s="37"/>
      <c r="C129" s="30" t="s">
        <v>20</v>
      </c>
      <c r="D129" s="38"/>
      <c r="E129" s="38"/>
      <c r="F129" s="25" t="str">
        <f>F12</f>
        <v xml:space="preserve"> </v>
      </c>
      <c r="G129" s="38"/>
      <c r="H129" s="38"/>
      <c r="I129" s="30" t="s">
        <v>22</v>
      </c>
      <c r="J129" s="77" t="str">
        <f>IF(J12="","",J12)</f>
        <v>6. 1. 2023</v>
      </c>
      <c r="K129" s="38"/>
      <c r="L129" s="61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2" customFormat="1" ht="6.95" customHeight="1">
      <c r="A130" s="36"/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61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2" customFormat="1" ht="15.15" customHeight="1">
      <c r="A131" s="36"/>
      <c r="B131" s="37"/>
      <c r="C131" s="30" t="s">
        <v>24</v>
      </c>
      <c r="D131" s="38"/>
      <c r="E131" s="38"/>
      <c r="F131" s="25" t="str">
        <f>E15</f>
        <v xml:space="preserve"> </v>
      </c>
      <c r="G131" s="38"/>
      <c r="H131" s="38"/>
      <c r="I131" s="30" t="s">
        <v>29</v>
      </c>
      <c r="J131" s="34" t="str">
        <f>E21</f>
        <v xml:space="preserve"> </v>
      </c>
      <c r="K131" s="38"/>
      <c r="L131" s="61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2" customFormat="1" ht="15.15" customHeight="1">
      <c r="A132" s="36"/>
      <c r="B132" s="37"/>
      <c r="C132" s="30" t="s">
        <v>27</v>
      </c>
      <c r="D132" s="38"/>
      <c r="E132" s="38"/>
      <c r="F132" s="25" t="str">
        <f>IF(E18="","",E18)</f>
        <v>Vyplň údaj</v>
      </c>
      <c r="G132" s="38"/>
      <c r="H132" s="38"/>
      <c r="I132" s="30" t="s">
        <v>31</v>
      </c>
      <c r="J132" s="34" t="str">
        <f>E24</f>
        <v xml:space="preserve"> </v>
      </c>
      <c r="K132" s="38"/>
      <c r="L132" s="61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s="2" customFormat="1" ht="10.3" customHeight="1">
      <c r="A133" s="36"/>
      <c r="B133" s="37"/>
      <c r="C133" s="38"/>
      <c r="D133" s="38"/>
      <c r="E133" s="38"/>
      <c r="F133" s="38"/>
      <c r="G133" s="38"/>
      <c r="H133" s="38"/>
      <c r="I133" s="38"/>
      <c r="J133" s="38"/>
      <c r="K133" s="38"/>
      <c r="L133" s="61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s="11" customFormat="1" ht="29.25" customHeight="1">
      <c r="A134" s="189"/>
      <c r="B134" s="190"/>
      <c r="C134" s="191" t="s">
        <v>115</v>
      </c>
      <c r="D134" s="192" t="s">
        <v>58</v>
      </c>
      <c r="E134" s="192" t="s">
        <v>54</v>
      </c>
      <c r="F134" s="192" t="s">
        <v>55</v>
      </c>
      <c r="G134" s="192" t="s">
        <v>116</v>
      </c>
      <c r="H134" s="192" t="s">
        <v>117</v>
      </c>
      <c r="I134" s="192" t="s">
        <v>118</v>
      </c>
      <c r="J134" s="192" t="s">
        <v>92</v>
      </c>
      <c r="K134" s="193" t="s">
        <v>119</v>
      </c>
      <c r="L134" s="194"/>
      <c r="M134" s="98" t="s">
        <v>1</v>
      </c>
      <c r="N134" s="99" t="s">
        <v>37</v>
      </c>
      <c r="O134" s="99" t="s">
        <v>120</v>
      </c>
      <c r="P134" s="99" t="s">
        <v>121</v>
      </c>
      <c r="Q134" s="99" t="s">
        <v>122</v>
      </c>
      <c r="R134" s="99" t="s">
        <v>123</v>
      </c>
      <c r="S134" s="99" t="s">
        <v>124</v>
      </c>
      <c r="T134" s="100" t="s">
        <v>125</v>
      </c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</row>
    <row r="135" spans="1:63" s="2" customFormat="1" ht="22.8" customHeight="1">
      <c r="A135" s="36"/>
      <c r="B135" s="37"/>
      <c r="C135" s="105" t="s">
        <v>126</v>
      </c>
      <c r="D135" s="38"/>
      <c r="E135" s="38"/>
      <c r="F135" s="38"/>
      <c r="G135" s="38"/>
      <c r="H135" s="38"/>
      <c r="I135" s="38"/>
      <c r="J135" s="195">
        <f>BK135</f>
        <v>0</v>
      </c>
      <c r="K135" s="38"/>
      <c r="L135" s="42"/>
      <c r="M135" s="101"/>
      <c r="N135" s="196"/>
      <c r="O135" s="102"/>
      <c r="P135" s="197">
        <f>P136+P248+P256</f>
        <v>0</v>
      </c>
      <c r="Q135" s="102"/>
      <c r="R135" s="197">
        <f>R136+R248+R256</f>
        <v>601.75434245</v>
      </c>
      <c r="S135" s="102"/>
      <c r="T135" s="198">
        <f>T136+T248+T256</f>
        <v>82.15887999999998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72</v>
      </c>
      <c r="AU135" s="15" t="s">
        <v>94</v>
      </c>
      <c r="BK135" s="199">
        <f>BK136+BK248+BK256</f>
        <v>0</v>
      </c>
    </row>
    <row r="136" spans="1:63" s="12" customFormat="1" ht="25.9" customHeight="1">
      <c r="A136" s="12"/>
      <c r="B136" s="200"/>
      <c r="C136" s="201"/>
      <c r="D136" s="202" t="s">
        <v>72</v>
      </c>
      <c r="E136" s="203" t="s">
        <v>127</v>
      </c>
      <c r="F136" s="203" t="s">
        <v>128</v>
      </c>
      <c r="G136" s="201"/>
      <c r="H136" s="201"/>
      <c r="I136" s="204"/>
      <c r="J136" s="205">
        <f>BK136</f>
        <v>0</v>
      </c>
      <c r="K136" s="201"/>
      <c r="L136" s="206"/>
      <c r="M136" s="207"/>
      <c r="N136" s="208"/>
      <c r="O136" s="208"/>
      <c r="P136" s="209">
        <f>P137+P156+P160+P163+P167+P191+P199+P202+P240+P246</f>
        <v>0</v>
      </c>
      <c r="Q136" s="208"/>
      <c r="R136" s="209">
        <f>R137+R156+R160+R163+R167+R191+R199+R202+R240+R246</f>
        <v>601.75065695</v>
      </c>
      <c r="S136" s="208"/>
      <c r="T136" s="210">
        <f>T137+T156+T160+T163+T167+T191+T199+T202+T240+T246</f>
        <v>82.15887999999998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81</v>
      </c>
      <c r="AT136" s="212" t="s">
        <v>72</v>
      </c>
      <c r="AU136" s="212" t="s">
        <v>73</v>
      </c>
      <c r="AY136" s="211" t="s">
        <v>129</v>
      </c>
      <c r="BK136" s="213">
        <f>BK137+BK156+BK160+BK163+BK167+BK191+BK199+BK202+BK240+BK246</f>
        <v>0</v>
      </c>
    </row>
    <row r="137" spans="1:63" s="12" customFormat="1" ht="22.8" customHeight="1">
      <c r="A137" s="12"/>
      <c r="B137" s="200"/>
      <c r="C137" s="201"/>
      <c r="D137" s="202" t="s">
        <v>72</v>
      </c>
      <c r="E137" s="214" t="s">
        <v>81</v>
      </c>
      <c r="F137" s="214" t="s">
        <v>130</v>
      </c>
      <c r="G137" s="201"/>
      <c r="H137" s="201"/>
      <c r="I137" s="204"/>
      <c r="J137" s="215">
        <f>BK137</f>
        <v>0</v>
      </c>
      <c r="K137" s="201"/>
      <c r="L137" s="206"/>
      <c r="M137" s="207"/>
      <c r="N137" s="208"/>
      <c r="O137" s="208"/>
      <c r="P137" s="209">
        <f>SUM(P138:P155)</f>
        <v>0</v>
      </c>
      <c r="Q137" s="208"/>
      <c r="R137" s="209">
        <f>SUM(R138:R155)</f>
        <v>0</v>
      </c>
      <c r="S137" s="208"/>
      <c r="T137" s="210">
        <f>SUM(T138:T155)</f>
        <v>78.93799999999999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1" t="s">
        <v>81</v>
      </c>
      <c r="AT137" s="212" t="s">
        <v>72</v>
      </c>
      <c r="AU137" s="212" t="s">
        <v>81</v>
      </c>
      <c r="AY137" s="211" t="s">
        <v>129</v>
      </c>
      <c r="BK137" s="213">
        <f>SUM(BK138:BK155)</f>
        <v>0</v>
      </c>
    </row>
    <row r="138" spans="1:65" s="2" customFormat="1" ht="24.15" customHeight="1">
      <c r="A138" s="36"/>
      <c r="B138" s="37"/>
      <c r="C138" s="216" t="s">
        <v>81</v>
      </c>
      <c r="D138" s="216" t="s">
        <v>131</v>
      </c>
      <c r="E138" s="217" t="s">
        <v>132</v>
      </c>
      <c r="F138" s="218" t="s">
        <v>133</v>
      </c>
      <c r="G138" s="219" t="s">
        <v>134</v>
      </c>
      <c r="H138" s="220">
        <v>272.2</v>
      </c>
      <c r="I138" s="221"/>
      <c r="J138" s="222">
        <f>ROUND(I138*H138,2)</f>
        <v>0</v>
      </c>
      <c r="K138" s="218" t="s">
        <v>135</v>
      </c>
      <c r="L138" s="42"/>
      <c r="M138" s="223" t="s">
        <v>1</v>
      </c>
      <c r="N138" s="224" t="s">
        <v>38</v>
      </c>
      <c r="O138" s="89"/>
      <c r="P138" s="225">
        <f>O138*H138</f>
        <v>0</v>
      </c>
      <c r="Q138" s="225">
        <v>0</v>
      </c>
      <c r="R138" s="225">
        <f>Q138*H138</f>
        <v>0</v>
      </c>
      <c r="S138" s="225">
        <v>0.29</v>
      </c>
      <c r="T138" s="226">
        <f>S138*H138</f>
        <v>78.93799999999999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7" t="s">
        <v>136</v>
      </c>
      <c r="AT138" s="227" t="s">
        <v>131</v>
      </c>
      <c r="AU138" s="227" t="s">
        <v>83</v>
      </c>
      <c r="AY138" s="15" t="s">
        <v>129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5" t="s">
        <v>81</v>
      </c>
      <c r="BK138" s="228">
        <f>ROUND(I138*H138,2)</f>
        <v>0</v>
      </c>
      <c r="BL138" s="15" t="s">
        <v>136</v>
      </c>
      <c r="BM138" s="227" t="s">
        <v>137</v>
      </c>
    </row>
    <row r="139" spans="1:51" s="13" customFormat="1" ht="12">
      <c r="A139" s="13"/>
      <c r="B139" s="229"/>
      <c r="C139" s="230"/>
      <c r="D139" s="231" t="s">
        <v>138</v>
      </c>
      <c r="E139" s="232" t="s">
        <v>1</v>
      </c>
      <c r="F139" s="233" t="s">
        <v>139</v>
      </c>
      <c r="G139" s="230"/>
      <c r="H139" s="234">
        <v>272.2</v>
      </c>
      <c r="I139" s="235"/>
      <c r="J139" s="230"/>
      <c r="K139" s="230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138</v>
      </c>
      <c r="AU139" s="240" t="s">
        <v>83</v>
      </c>
      <c r="AV139" s="13" t="s">
        <v>83</v>
      </c>
      <c r="AW139" s="13" t="s">
        <v>30</v>
      </c>
      <c r="AX139" s="13" t="s">
        <v>81</v>
      </c>
      <c r="AY139" s="240" t="s">
        <v>129</v>
      </c>
    </row>
    <row r="140" spans="1:65" s="2" customFormat="1" ht="37.8" customHeight="1">
      <c r="A140" s="36"/>
      <c r="B140" s="37"/>
      <c r="C140" s="216" t="s">
        <v>83</v>
      </c>
      <c r="D140" s="216" t="s">
        <v>131</v>
      </c>
      <c r="E140" s="217" t="s">
        <v>140</v>
      </c>
      <c r="F140" s="218" t="s">
        <v>141</v>
      </c>
      <c r="G140" s="219" t="s">
        <v>142</v>
      </c>
      <c r="H140" s="220">
        <v>101.52</v>
      </c>
      <c r="I140" s="221"/>
      <c r="J140" s="222">
        <f>ROUND(I140*H140,2)</f>
        <v>0</v>
      </c>
      <c r="K140" s="218" t="s">
        <v>135</v>
      </c>
      <c r="L140" s="42"/>
      <c r="M140" s="223" t="s">
        <v>1</v>
      </c>
      <c r="N140" s="224" t="s">
        <v>38</v>
      </c>
      <c r="O140" s="8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136</v>
      </c>
      <c r="AT140" s="227" t="s">
        <v>131</v>
      </c>
      <c r="AU140" s="227" t="s">
        <v>83</v>
      </c>
      <c r="AY140" s="15" t="s">
        <v>129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81</v>
      </c>
      <c r="BK140" s="228">
        <f>ROUND(I140*H140,2)</f>
        <v>0</v>
      </c>
      <c r="BL140" s="15" t="s">
        <v>136</v>
      </c>
      <c r="BM140" s="227" t="s">
        <v>143</v>
      </c>
    </row>
    <row r="141" spans="1:51" s="13" customFormat="1" ht="12">
      <c r="A141" s="13"/>
      <c r="B141" s="229"/>
      <c r="C141" s="230"/>
      <c r="D141" s="231" t="s">
        <v>138</v>
      </c>
      <c r="E141" s="232" t="s">
        <v>1</v>
      </c>
      <c r="F141" s="233" t="s">
        <v>144</v>
      </c>
      <c r="G141" s="230"/>
      <c r="H141" s="234">
        <v>101.52</v>
      </c>
      <c r="I141" s="235"/>
      <c r="J141" s="230"/>
      <c r="K141" s="230"/>
      <c r="L141" s="236"/>
      <c r="M141" s="237"/>
      <c r="N141" s="238"/>
      <c r="O141" s="238"/>
      <c r="P141" s="238"/>
      <c r="Q141" s="238"/>
      <c r="R141" s="238"/>
      <c r="S141" s="238"/>
      <c r="T141" s="23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0" t="s">
        <v>138</v>
      </c>
      <c r="AU141" s="240" t="s">
        <v>83</v>
      </c>
      <c r="AV141" s="13" t="s">
        <v>83</v>
      </c>
      <c r="AW141" s="13" t="s">
        <v>30</v>
      </c>
      <c r="AX141" s="13" t="s">
        <v>81</v>
      </c>
      <c r="AY141" s="240" t="s">
        <v>129</v>
      </c>
    </row>
    <row r="142" spans="1:65" s="2" customFormat="1" ht="24.15" customHeight="1">
      <c r="A142" s="36"/>
      <c r="B142" s="37"/>
      <c r="C142" s="216" t="s">
        <v>145</v>
      </c>
      <c r="D142" s="216" t="s">
        <v>131</v>
      </c>
      <c r="E142" s="217" t="s">
        <v>146</v>
      </c>
      <c r="F142" s="218" t="s">
        <v>147</v>
      </c>
      <c r="G142" s="219" t="s">
        <v>142</v>
      </c>
      <c r="H142" s="220">
        <v>8.55</v>
      </c>
      <c r="I142" s="221"/>
      <c r="J142" s="222">
        <f>ROUND(I142*H142,2)</f>
        <v>0</v>
      </c>
      <c r="K142" s="218" t="s">
        <v>135</v>
      </c>
      <c r="L142" s="42"/>
      <c r="M142" s="223" t="s">
        <v>1</v>
      </c>
      <c r="N142" s="224" t="s">
        <v>38</v>
      </c>
      <c r="O142" s="8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136</v>
      </c>
      <c r="AT142" s="227" t="s">
        <v>131</v>
      </c>
      <c r="AU142" s="227" t="s">
        <v>83</v>
      </c>
      <c r="AY142" s="15" t="s">
        <v>129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5" t="s">
        <v>81</v>
      </c>
      <c r="BK142" s="228">
        <f>ROUND(I142*H142,2)</f>
        <v>0</v>
      </c>
      <c r="BL142" s="15" t="s">
        <v>136</v>
      </c>
      <c r="BM142" s="227" t="s">
        <v>148</v>
      </c>
    </row>
    <row r="143" spans="1:47" s="2" customFormat="1" ht="12">
      <c r="A143" s="36"/>
      <c r="B143" s="37"/>
      <c r="C143" s="38"/>
      <c r="D143" s="231" t="s">
        <v>149</v>
      </c>
      <c r="E143" s="38"/>
      <c r="F143" s="241" t="s">
        <v>150</v>
      </c>
      <c r="G143" s="38"/>
      <c r="H143" s="38"/>
      <c r="I143" s="242"/>
      <c r="J143" s="38"/>
      <c r="K143" s="38"/>
      <c r="L143" s="42"/>
      <c r="M143" s="243"/>
      <c r="N143" s="244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149</v>
      </c>
      <c r="AU143" s="15" t="s">
        <v>83</v>
      </c>
    </row>
    <row r="144" spans="1:65" s="2" customFormat="1" ht="33" customHeight="1">
      <c r="A144" s="36"/>
      <c r="B144" s="37"/>
      <c r="C144" s="216" t="s">
        <v>136</v>
      </c>
      <c r="D144" s="216" t="s">
        <v>131</v>
      </c>
      <c r="E144" s="217" t="s">
        <v>151</v>
      </c>
      <c r="F144" s="218" t="s">
        <v>152</v>
      </c>
      <c r="G144" s="219" t="s">
        <v>142</v>
      </c>
      <c r="H144" s="220">
        <v>101.52</v>
      </c>
      <c r="I144" s="221"/>
      <c r="J144" s="222">
        <f>ROUND(I144*H144,2)</f>
        <v>0</v>
      </c>
      <c r="K144" s="218" t="s">
        <v>135</v>
      </c>
      <c r="L144" s="42"/>
      <c r="M144" s="223" t="s">
        <v>1</v>
      </c>
      <c r="N144" s="224" t="s">
        <v>38</v>
      </c>
      <c r="O144" s="89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136</v>
      </c>
      <c r="AT144" s="227" t="s">
        <v>131</v>
      </c>
      <c r="AU144" s="227" t="s">
        <v>83</v>
      </c>
      <c r="AY144" s="15" t="s">
        <v>129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5" t="s">
        <v>81</v>
      </c>
      <c r="BK144" s="228">
        <f>ROUND(I144*H144,2)</f>
        <v>0</v>
      </c>
      <c r="BL144" s="15" t="s">
        <v>136</v>
      </c>
      <c r="BM144" s="227" t="s">
        <v>153</v>
      </c>
    </row>
    <row r="145" spans="1:47" s="2" customFormat="1" ht="12">
      <c r="A145" s="36"/>
      <c r="B145" s="37"/>
      <c r="C145" s="38"/>
      <c r="D145" s="231" t="s">
        <v>149</v>
      </c>
      <c r="E145" s="38"/>
      <c r="F145" s="241" t="s">
        <v>154</v>
      </c>
      <c r="G145" s="38"/>
      <c r="H145" s="38"/>
      <c r="I145" s="242"/>
      <c r="J145" s="38"/>
      <c r="K145" s="38"/>
      <c r="L145" s="42"/>
      <c r="M145" s="243"/>
      <c r="N145" s="244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149</v>
      </c>
      <c r="AU145" s="15" t="s">
        <v>83</v>
      </c>
    </row>
    <row r="146" spans="1:65" s="2" customFormat="1" ht="37.8" customHeight="1">
      <c r="A146" s="36"/>
      <c r="B146" s="37"/>
      <c r="C146" s="216" t="s">
        <v>155</v>
      </c>
      <c r="D146" s="216" t="s">
        <v>131</v>
      </c>
      <c r="E146" s="217" t="s">
        <v>156</v>
      </c>
      <c r="F146" s="218" t="s">
        <v>157</v>
      </c>
      <c r="G146" s="219" t="s">
        <v>142</v>
      </c>
      <c r="H146" s="220">
        <v>609.12</v>
      </c>
      <c r="I146" s="221"/>
      <c r="J146" s="222">
        <f>ROUND(I146*H146,2)</f>
        <v>0</v>
      </c>
      <c r="K146" s="218" t="s">
        <v>135</v>
      </c>
      <c r="L146" s="42"/>
      <c r="M146" s="223" t="s">
        <v>1</v>
      </c>
      <c r="N146" s="224" t="s">
        <v>38</v>
      </c>
      <c r="O146" s="8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136</v>
      </c>
      <c r="AT146" s="227" t="s">
        <v>131</v>
      </c>
      <c r="AU146" s="227" t="s">
        <v>83</v>
      </c>
      <c r="AY146" s="15" t="s">
        <v>129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81</v>
      </c>
      <c r="BK146" s="228">
        <f>ROUND(I146*H146,2)</f>
        <v>0</v>
      </c>
      <c r="BL146" s="15" t="s">
        <v>136</v>
      </c>
      <c r="BM146" s="227" t="s">
        <v>158</v>
      </c>
    </row>
    <row r="147" spans="1:47" s="2" customFormat="1" ht="12">
      <c r="A147" s="36"/>
      <c r="B147" s="37"/>
      <c r="C147" s="38"/>
      <c r="D147" s="231" t="s">
        <v>149</v>
      </c>
      <c r="E147" s="38"/>
      <c r="F147" s="241" t="s">
        <v>159</v>
      </c>
      <c r="G147" s="38"/>
      <c r="H147" s="38"/>
      <c r="I147" s="242"/>
      <c r="J147" s="38"/>
      <c r="K147" s="38"/>
      <c r="L147" s="42"/>
      <c r="M147" s="243"/>
      <c r="N147" s="244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149</v>
      </c>
      <c r="AU147" s="15" t="s">
        <v>83</v>
      </c>
    </row>
    <row r="148" spans="1:51" s="13" customFormat="1" ht="12">
      <c r="A148" s="13"/>
      <c r="B148" s="229"/>
      <c r="C148" s="230"/>
      <c r="D148" s="231" t="s">
        <v>138</v>
      </c>
      <c r="E148" s="232" t="s">
        <v>1</v>
      </c>
      <c r="F148" s="233" t="s">
        <v>160</v>
      </c>
      <c r="G148" s="230"/>
      <c r="H148" s="234">
        <v>609.12</v>
      </c>
      <c r="I148" s="235"/>
      <c r="J148" s="230"/>
      <c r="K148" s="230"/>
      <c r="L148" s="236"/>
      <c r="M148" s="237"/>
      <c r="N148" s="238"/>
      <c r="O148" s="238"/>
      <c r="P148" s="238"/>
      <c r="Q148" s="238"/>
      <c r="R148" s="238"/>
      <c r="S148" s="238"/>
      <c r="T148" s="23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0" t="s">
        <v>138</v>
      </c>
      <c r="AU148" s="240" t="s">
        <v>83</v>
      </c>
      <c r="AV148" s="13" t="s">
        <v>83</v>
      </c>
      <c r="AW148" s="13" t="s">
        <v>30</v>
      </c>
      <c r="AX148" s="13" t="s">
        <v>81</v>
      </c>
      <c r="AY148" s="240" t="s">
        <v>129</v>
      </c>
    </row>
    <row r="149" spans="1:65" s="2" customFormat="1" ht="24.15" customHeight="1">
      <c r="A149" s="36"/>
      <c r="B149" s="37"/>
      <c r="C149" s="216" t="s">
        <v>161</v>
      </c>
      <c r="D149" s="216" t="s">
        <v>131</v>
      </c>
      <c r="E149" s="217" t="s">
        <v>162</v>
      </c>
      <c r="F149" s="218" t="s">
        <v>163</v>
      </c>
      <c r="G149" s="219" t="s">
        <v>164</v>
      </c>
      <c r="H149" s="220">
        <v>177.66</v>
      </c>
      <c r="I149" s="221"/>
      <c r="J149" s="222">
        <f>ROUND(I149*H149,2)</f>
        <v>0</v>
      </c>
      <c r="K149" s="218" t="s">
        <v>135</v>
      </c>
      <c r="L149" s="42"/>
      <c r="M149" s="223" t="s">
        <v>1</v>
      </c>
      <c r="N149" s="224" t="s">
        <v>38</v>
      </c>
      <c r="O149" s="8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136</v>
      </c>
      <c r="AT149" s="227" t="s">
        <v>131</v>
      </c>
      <c r="AU149" s="227" t="s">
        <v>83</v>
      </c>
      <c r="AY149" s="15" t="s">
        <v>129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5" t="s">
        <v>81</v>
      </c>
      <c r="BK149" s="228">
        <f>ROUND(I149*H149,2)</f>
        <v>0</v>
      </c>
      <c r="BL149" s="15" t="s">
        <v>136</v>
      </c>
      <c r="BM149" s="227" t="s">
        <v>165</v>
      </c>
    </row>
    <row r="150" spans="1:51" s="13" customFormat="1" ht="12">
      <c r="A150" s="13"/>
      <c r="B150" s="229"/>
      <c r="C150" s="230"/>
      <c r="D150" s="231" t="s">
        <v>138</v>
      </c>
      <c r="E150" s="232" t="s">
        <v>1</v>
      </c>
      <c r="F150" s="233" t="s">
        <v>166</v>
      </c>
      <c r="G150" s="230"/>
      <c r="H150" s="234">
        <v>177.66</v>
      </c>
      <c r="I150" s="235"/>
      <c r="J150" s="230"/>
      <c r="K150" s="230"/>
      <c r="L150" s="236"/>
      <c r="M150" s="237"/>
      <c r="N150" s="238"/>
      <c r="O150" s="238"/>
      <c r="P150" s="238"/>
      <c r="Q150" s="238"/>
      <c r="R150" s="238"/>
      <c r="S150" s="238"/>
      <c r="T150" s="23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0" t="s">
        <v>138</v>
      </c>
      <c r="AU150" s="240" t="s">
        <v>83</v>
      </c>
      <c r="AV150" s="13" t="s">
        <v>83</v>
      </c>
      <c r="AW150" s="13" t="s">
        <v>30</v>
      </c>
      <c r="AX150" s="13" t="s">
        <v>81</v>
      </c>
      <c r="AY150" s="240" t="s">
        <v>129</v>
      </c>
    </row>
    <row r="151" spans="1:65" s="2" customFormat="1" ht="16.5" customHeight="1">
      <c r="A151" s="36"/>
      <c r="B151" s="37"/>
      <c r="C151" s="216" t="s">
        <v>167</v>
      </c>
      <c r="D151" s="216" t="s">
        <v>131</v>
      </c>
      <c r="E151" s="217" t="s">
        <v>168</v>
      </c>
      <c r="F151" s="218" t="s">
        <v>169</v>
      </c>
      <c r="G151" s="219" t="s">
        <v>142</v>
      </c>
      <c r="H151" s="220">
        <v>101.52</v>
      </c>
      <c r="I151" s="221"/>
      <c r="J151" s="222">
        <f>ROUND(I151*H151,2)</f>
        <v>0</v>
      </c>
      <c r="K151" s="218" t="s">
        <v>135</v>
      </c>
      <c r="L151" s="42"/>
      <c r="M151" s="223" t="s">
        <v>1</v>
      </c>
      <c r="N151" s="224" t="s">
        <v>38</v>
      </c>
      <c r="O151" s="8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136</v>
      </c>
      <c r="AT151" s="227" t="s">
        <v>131</v>
      </c>
      <c r="AU151" s="227" t="s">
        <v>83</v>
      </c>
      <c r="AY151" s="15" t="s">
        <v>129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81</v>
      </c>
      <c r="BK151" s="228">
        <f>ROUND(I151*H151,2)</f>
        <v>0</v>
      </c>
      <c r="BL151" s="15" t="s">
        <v>136</v>
      </c>
      <c r="BM151" s="227" t="s">
        <v>170</v>
      </c>
    </row>
    <row r="152" spans="1:65" s="2" customFormat="1" ht="24.15" customHeight="1">
      <c r="A152" s="36"/>
      <c r="B152" s="37"/>
      <c r="C152" s="216" t="s">
        <v>171</v>
      </c>
      <c r="D152" s="216" t="s">
        <v>131</v>
      </c>
      <c r="E152" s="217" t="s">
        <v>172</v>
      </c>
      <c r="F152" s="218" t="s">
        <v>173</v>
      </c>
      <c r="G152" s="219" t="s">
        <v>142</v>
      </c>
      <c r="H152" s="220">
        <v>102.908</v>
      </c>
      <c r="I152" s="221"/>
      <c r="J152" s="222">
        <f>ROUND(I152*H152,2)</f>
        <v>0</v>
      </c>
      <c r="K152" s="218" t="s">
        <v>135</v>
      </c>
      <c r="L152" s="42"/>
      <c r="M152" s="223" t="s">
        <v>1</v>
      </c>
      <c r="N152" s="224" t="s">
        <v>38</v>
      </c>
      <c r="O152" s="89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136</v>
      </c>
      <c r="AT152" s="227" t="s">
        <v>131</v>
      </c>
      <c r="AU152" s="227" t="s">
        <v>83</v>
      </c>
      <c r="AY152" s="15" t="s">
        <v>129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5" t="s">
        <v>81</v>
      </c>
      <c r="BK152" s="228">
        <f>ROUND(I152*H152,2)</f>
        <v>0</v>
      </c>
      <c r="BL152" s="15" t="s">
        <v>136</v>
      </c>
      <c r="BM152" s="227" t="s">
        <v>174</v>
      </c>
    </row>
    <row r="153" spans="1:51" s="13" customFormat="1" ht="12">
      <c r="A153" s="13"/>
      <c r="B153" s="229"/>
      <c r="C153" s="230"/>
      <c r="D153" s="231" t="s">
        <v>138</v>
      </c>
      <c r="E153" s="232" t="s">
        <v>1</v>
      </c>
      <c r="F153" s="233" t="s">
        <v>175</v>
      </c>
      <c r="G153" s="230"/>
      <c r="H153" s="234">
        <v>102.908</v>
      </c>
      <c r="I153" s="235"/>
      <c r="J153" s="230"/>
      <c r="K153" s="230"/>
      <c r="L153" s="236"/>
      <c r="M153" s="237"/>
      <c r="N153" s="238"/>
      <c r="O153" s="238"/>
      <c r="P153" s="238"/>
      <c r="Q153" s="238"/>
      <c r="R153" s="238"/>
      <c r="S153" s="238"/>
      <c r="T153" s="23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0" t="s">
        <v>138</v>
      </c>
      <c r="AU153" s="240" t="s">
        <v>83</v>
      </c>
      <c r="AV153" s="13" t="s">
        <v>83</v>
      </c>
      <c r="AW153" s="13" t="s">
        <v>30</v>
      </c>
      <c r="AX153" s="13" t="s">
        <v>81</v>
      </c>
      <c r="AY153" s="240" t="s">
        <v>129</v>
      </c>
    </row>
    <row r="154" spans="1:65" s="2" customFormat="1" ht="24.15" customHeight="1">
      <c r="A154" s="36"/>
      <c r="B154" s="37"/>
      <c r="C154" s="216" t="s">
        <v>176</v>
      </c>
      <c r="D154" s="216" t="s">
        <v>131</v>
      </c>
      <c r="E154" s="217" t="s">
        <v>177</v>
      </c>
      <c r="F154" s="218" t="s">
        <v>178</v>
      </c>
      <c r="G154" s="219" t="s">
        <v>134</v>
      </c>
      <c r="H154" s="220">
        <v>686.05</v>
      </c>
      <c r="I154" s="221"/>
      <c r="J154" s="222">
        <f>ROUND(I154*H154,2)</f>
        <v>0</v>
      </c>
      <c r="K154" s="218" t="s">
        <v>135</v>
      </c>
      <c r="L154" s="42"/>
      <c r="M154" s="223" t="s">
        <v>1</v>
      </c>
      <c r="N154" s="224" t="s">
        <v>38</v>
      </c>
      <c r="O154" s="8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136</v>
      </c>
      <c r="AT154" s="227" t="s">
        <v>131</v>
      </c>
      <c r="AU154" s="227" t="s">
        <v>83</v>
      </c>
      <c r="AY154" s="15" t="s">
        <v>129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81</v>
      </c>
      <c r="BK154" s="228">
        <f>ROUND(I154*H154,2)</f>
        <v>0</v>
      </c>
      <c r="BL154" s="15" t="s">
        <v>136</v>
      </c>
      <c r="BM154" s="227" t="s">
        <v>179</v>
      </c>
    </row>
    <row r="155" spans="1:51" s="13" customFormat="1" ht="12">
      <c r="A155" s="13"/>
      <c r="B155" s="229"/>
      <c r="C155" s="230"/>
      <c r="D155" s="231" t="s">
        <v>138</v>
      </c>
      <c r="E155" s="232" t="s">
        <v>1</v>
      </c>
      <c r="F155" s="233" t="s">
        <v>180</v>
      </c>
      <c r="G155" s="230"/>
      <c r="H155" s="234">
        <v>686.05</v>
      </c>
      <c r="I155" s="235"/>
      <c r="J155" s="230"/>
      <c r="K155" s="230"/>
      <c r="L155" s="236"/>
      <c r="M155" s="237"/>
      <c r="N155" s="238"/>
      <c r="O155" s="238"/>
      <c r="P155" s="238"/>
      <c r="Q155" s="238"/>
      <c r="R155" s="238"/>
      <c r="S155" s="238"/>
      <c r="T155" s="23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0" t="s">
        <v>138</v>
      </c>
      <c r="AU155" s="240" t="s">
        <v>83</v>
      </c>
      <c r="AV155" s="13" t="s">
        <v>83</v>
      </c>
      <c r="AW155" s="13" t="s">
        <v>30</v>
      </c>
      <c r="AX155" s="13" t="s">
        <v>81</v>
      </c>
      <c r="AY155" s="240" t="s">
        <v>129</v>
      </c>
    </row>
    <row r="156" spans="1:63" s="12" customFormat="1" ht="22.8" customHeight="1">
      <c r="A156" s="12"/>
      <c r="B156" s="200"/>
      <c r="C156" s="201"/>
      <c r="D156" s="202" t="s">
        <v>72</v>
      </c>
      <c r="E156" s="214" t="s">
        <v>83</v>
      </c>
      <c r="F156" s="214" t="s">
        <v>181</v>
      </c>
      <c r="G156" s="201"/>
      <c r="H156" s="201"/>
      <c r="I156" s="204"/>
      <c r="J156" s="215">
        <f>BK156</f>
        <v>0</v>
      </c>
      <c r="K156" s="201"/>
      <c r="L156" s="206"/>
      <c r="M156" s="207"/>
      <c r="N156" s="208"/>
      <c r="O156" s="208"/>
      <c r="P156" s="209">
        <f>SUM(P157:P159)</f>
        <v>0</v>
      </c>
      <c r="Q156" s="208"/>
      <c r="R156" s="209">
        <f>SUM(R157:R159)</f>
        <v>0.31273375</v>
      </c>
      <c r="S156" s="208"/>
      <c r="T156" s="210">
        <f>SUM(T157:T159)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1" t="s">
        <v>81</v>
      </c>
      <c r="AT156" s="212" t="s">
        <v>72</v>
      </c>
      <c r="AU156" s="212" t="s">
        <v>81</v>
      </c>
      <c r="AY156" s="211" t="s">
        <v>129</v>
      </c>
      <c r="BK156" s="213">
        <f>SUM(BK157:BK159)</f>
        <v>0</v>
      </c>
    </row>
    <row r="157" spans="1:65" s="2" customFormat="1" ht="16.5" customHeight="1">
      <c r="A157" s="36"/>
      <c r="B157" s="37"/>
      <c r="C157" s="216" t="s">
        <v>182</v>
      </c>
      <c r="D157" s="216" t="s">
        <v>131</v>
      </c>
      <c r="E157" s="217" t="s">
        <v>183</v>
      </c>
      <c r="F157" s="218" t="s">
        <v>184</v>
      </c>
      <c r="G157" s="219" t="s">
        <v>142</v>
      </c>
      <c r="H157" s="220">
        <v>0.125</v>
      </c>
      <c r="I157" s="221"/>
      <c r="J157" s="222">
        <f>ROUND(I157*H157,2)</f>
        <v>0</v>
      </c>
      <c r="K157" s="218" t="s">
        <v>135</v>
      </c>
      <c r="L157" s="42"/>
      <c r="M157" s="223" t="s">
        <v>1</v>
      </c>
      <c r="N157" s="224" t="s">
        <v>38</v>
      </c>
      <c r="O157" s="89"/>
      <c r="P157" s="225">
        <f>O157*H157</f>
        <v>0</v>
      </c>
      <c r="Q157" s="225">
        <v>2.50187</v>
      </c>
      <c r="R157" s="225">
        <f>Q157*H157</f>
        <v>0.31273375</v>
      </c>
      <c r="S157" s="225">
        <v>0</v>
      </c>
      <c r="T157" s="22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136</v>
      </c>
      <c r="AT157" s="227" t="s">
        <v>131</v>
      </c>
      <c r="AU157" s="227" t="s">
        <v>83</v>
      </c>
      <c r="AY157" s="15" t="s">
        <v>129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5" t="s">
        <v>81</v>
      </c>
      <c r="BK157" s="228">
        <f>ROUND(I157*H157,2)</f>
        <v>0</v>
      </c>
      <c r="BL157" s="15" t="s">
        <v>136</v>
      </c>
      <c r="BM157" s="227" t="s">
        <v>185</v>
      </c>
    </row>
    <row r="158" spans="1:47" s="2" customFormat="1" ht="12">
      <c r="A158" s="36"/>
      <c r="B158" s="37"/>
      <c r="C158" s="38"/>
      <c r="D158" s="231" t="s">
        <v>149</v>
      </c>
      <c r="E158" s="38"/>
      <c r="F158" s="241" t="s">
        <v>186</v>
      </c>
      <c r="G158" s="38"/>
      <c r="H158" s="38"/>
      <c r="I158" s="242"/>
      <c r="J158" s="38"/>
      <c r="K158" s="38"/>
      <c r="L158" s="42"/>
      <c r="M158" s="243"/>
      <c r="N158" s="244"/>
      <c r="O158" s="89"/>
      <c r="P158" s="89"/>
      <c r="Q158" s="89"/>
      <c r="R158" s="89"/>
      <c r="S158" s="89"/>
      <c r="T158" s="90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5" t="s">
        <v>149</v>
      </c>
      <c r="AU158" s="15" t="s">
        <v>83</v>
      </c>
    </row>
    <row r="159" spans="1:51" s="13" customFormat="1" ht="12">
      <c r="A159" s="13"/>
      <c r="B159" s="229"/>
      <c r="C159" s="230"/>
      <c r="D159" s="231" t="s">
        <v>138</v>
      </c>
      <c r="E159" s="232" t="s">
        <v>1</v>
      </c>
      <c r="F159" s="233" t="s">
        <v>187</v>
      </c>
      <c r="G159" s="230"/>
      <c r="H159" s="234">
        <v>0.125</v>
      </c>
      <c r="I159" s="235"/>
      <c r="J159" s="230"/>
      <c r="K159" s="230"/>
      <c r="L159" s="236"/>
      <c r="M159" s="237"/>
      <c r="N159" s="238"/>
      <c r="O159" s="238"/>
      <c r="P159" s="238"/>
      <c r="Q159" s="238"/>
      <c r="R159" s="238"/>
      <c r="S159" s="238"/>
      <c r="T159" s="23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0" t="s">
        <v>138</v>
      </c>
      <c r="AU159" s="240" t="s">
        <v>83</v>
      </c>
      <c r="AV159" s="13" t="s">
        <v>83</v>
      </c>
      <c r="AW159" s="13" t="s">
        <v>30</v>
      </c>
      <c r="AX159" s="13" t="s">
        <v>81</v>
      </c>
      <c r="AY159" s="240" t="s">
        <v>129</v>
      </c>
    </row>
    <row r="160" spans="1:63" s="12" customFormat="1" ht="22.8" customHeight="1">
      <c r="A160" s="12"/>
      <c r="B160" s="200"/>
      <c r="C160" s="201"/>
      <c r="D160" s="202" t="s">
        <v>72</v>
      </c>
      <c r="E160" s="214" t="s">
        <v>145</v>
      </c>
      <c r="F160" s="214" t="s">
        <v>188</v>
      </c>
      <c r="G160" s="201"/>
      <c r="H160" s="201"/>
      <c r="I160" s="204"/>
      <c r="J160" s="215">
        <f>BK160</f>
        <v>0</v>
      </c>
      <c r="K160" s="201"/>
      <c r="L160" s="206"/>
      <c r="M160" s="207"/>
      <c r="N160" s="208"/>
      <c r="O160" s="208"/>
      <c r="P160" s="209">
        <f>SUM(P161:P162)</f>
        <v>0</v>
      </c>
      <c r="Q160" s="208"/>
      <c r="R160" s="209">
        <f>SUM(R161:R162)</f>
        <v>0</v>
      </c>
      <c r="S160" s="208"/>
      <c r="T160" s="210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1" t="s">
        <v>81</v>
      </c>
      <c r="AT160" s="212" t="s">
        <v>72</v>
      </c>
      <c r="AU160" s="212" t="s">
        <v>81</v>
      </c>
      <c r="AY160" s="211" t="s">
        <v>129</v>
      </c>
      <c r="BK160" s="213">
        <f>SUM(BK161:BK162)</f>
        <v>0</v>
      </c>
    </row>
    <row r="161" spans="1:65" s="2" customFormat="1" ht="24.15" customHeight="1">
      <c r="A161" s="36"/>
      <c r="B161" s="37"/>
      <c r="C161" s="216" t="s">
        <v>189</v>
      </c>
      <c r="D161" s="216" t="s">
        <v>131</v>
      </c>
      <c r="E161" s="217" t="s">
        <v>190</v>
      </c>
      <c r="F161" s="218" t="s">
        <v>191</v>
      </c>
      <c r="G161" s="219" t="s">
        <v>192</v>
      </c>
      <c r="H161" s="220">
        <v>50</v>
      </c>
      <c r="I161" s="221"/>
      <c r="J161" s="222">
        <f>ROUND(I161*H161,2)</f>
        <v>0</v>
      </c>
      <c r="K161" s="218" t="s">
        <v>135</v>
      </c>
      <c r="L161" s="42"/>
      <c r="M161" s="223" t="s">
        <v>1</v>
      </c>
      <c r="N161" s="224" t="s">
        <v>38</v>
      </c>
      <c r="O161" s="89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136</v>
      </c>
      <c r="AT161" s="227" t="s">
        <v>131</v>
      </c>
      <c r="AU161" s="227" t="s">
        <v>83</v>
      </c>
      <c r="AY161" s="15" t="s">
        <v>129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81</v>
      </c>
      <c r="BK161" s="228">
        <f>ROUND(I161*H161,2)</f>
        <v>0</v>
      </c>
      <c r="BL161" s="15" t="s">
        <v>136</v>
      </c>
      <c r="BM161" s="227" t="s">
        <v>193</v>
      </c>
    </row>
    <row r="162" spans="1:47" s="2" customFormat="1" ht="12">
      <c r="A162" s="36"/>
      <c r="B162" s="37"/>
      <c r="C162" s="38"/>
      <c r="D162" s="231" t="s">
        <v>149</v>
      </c>
      <c r="E162" s="38"/>
      <c r="F162" s="241" t="s">
        <v>194</v>
      </c>
      <c r="G162" s="38"/>
      <c r="H162" s="38"/>
      <c r="I162" s="242"/>
      <c r="J162" s="38"/>
      <c r="K162" s="38"/>
      <c r="L162" s="42"/>
      <c r="M162" s="243"/>
      <c r="N162" s="244"/>
      <c r="O162" s="89"/>
      <c r="P162" s="89"/>
      <c r="Q162" s="89"/>
      <c r="R162" s="89"/>
      <c r="S162" s="89"/>
      <c r="T162" s="9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149</v>
      </c>
      <c r="AU162" s="15" t="s">
        <v>83</v>
      </c>
    </row>
    <row r="163" spans="1:63" s="12" customFormat="1" ht="22.8" customHeight="1">
      <c r="A163" s="12"/>
      <c r="B163" s="200"/>
      <c r="C163" s="201"/>
      <c r="D163" s="202" t="s">
        <v>72</v>
      </c>
      <c r="E163" s="214" t="s">
        <v>136</v>
      </c>
      <c r="F163" s="214" t="s">
        <v>195</v>
      </c>
      <c r="G163" s="201"/>
      <c r="H163" s="201"/>
      <c r="I163" s="204"/>
      <c r="J163" s="215">
        <f>BK163</f>
        <v>0</v>
      </c>
      <c r="K163" s="201"/>
      <c r="L163" s="206"/>
      <c r="M163" s="207"/>
      <c r="N163" s="208"/>
      <c r="O163" s="208"/>
      <c r="P163" s="209">
        <f>SUM(P164:P166)</f>
        <v>0</v>
      </c>
      <c r="Q163" s="208"/>
      <c r="R163" s="209">
        <f>SUM(R164:R166)</f>
        <v>2.443248</v>
      </c>
      <c r="S163" s="208"/>
      <c r="T163" s="210">
        <f>SUM(T164:T166)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1" t="s">
        <v>81</v>
      </c>
      <c r="AT163" s="212" t="s">
        <v>72</v>
      </c>
      <c r="AU163" s="212" t="s">
        <v>81</v>
      </c>
      <c r="AY163" s="211" t="s">
        <v>129</v>
      </c>
      <c r="BK163" s="213">
        <f>SUM(BK164:BK166)</f>
        <v>0</v>
      </c>
    </row>
    <row r="164" spans="1:65" s="2" customFormat="1" ht="24.15" customHeight="1">
      <c r="A164" s="36"/>
      <c r="B164" s="37"/>
      <c r="C164" s="216" t="s">
        <v>196</v>
      </c>
      <c r="D164" s="216" t="s">
        <v>131</v>
      </c>
      <c r="E164" s="217" t="s">
        <v>197</v>
      </c>
      <c r="F164" s="218" t="s">
        <v>198</v>
      </c>
      <c r="G164" s="219" t="s">
        <v>134</v>
      </c>
      <c r="H164" s="220">
        <v>108.3</v>
      </c>
      <c r="I164" s="221"/>
      <c r="J164" s="222">
        <f>ROUND(I164*H164,2)</f>
        <v>0</v>
      </c>
      <c r="K164" s="218" t="s">
        <v>135</v>
      </c>
      <c r="L164" s="42"/>
      <c r="M164" s="223" t="s">
        <v>1</v>
      </c>
      <c r="N164" s="224" t="s">
        <v>38</v>
      </c>
      <c r="O164" s="89"/>
      <c r="P164" s="225">
        <f>O164*H164</f>
        <v>0</v>
      </c>
      <c r="Q164" s="225">
        <v>0.02256</v>
      </c>
      <c r="R164" s="225">
        <f>Q164*H164</f>
        <v>2.443248</v>
      </c>
      <c r="S164" s="225">
        <v>0</v>
      </c>
      <c r="T164" s="22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136</v>
      </c>
      <c r="AT164" s="227" t="s">
        <v>131</v>
      </c>
      <c r="AU164" s="227" t="s">
        <v>83</v>
      </c>
      <c r="AY164" s="15" t="s">
        <v>129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5" t="s">
        <v>81</v>
      </c>
      <c r="BK164" s="228">
        <f>ROUND(I164*H164,2)</f>
        <v>0</v>
      </c>
      <c r="BL164" s="15" t="s">
        <v>136</v>
      </c>
      <c r="BM164" s="227" t="s">
        <v>199</v>
      </c>
    </row>
    <row r="165" spans="1:47" s="2" customFormat="1" ht="12">
      <c r="A165" s="36"/>
      <c r="B165" s="37"/>
      <c r="C165" s="38"/>
      <c r="D165" s="231" t="s">
        <v>149</v>
      </c>
      <c r="E165" s="38"/>
      <c r="F165" s="241" t="s">
        <v>200</v>
      </c>
      <c r="G165" s="38"/>
      <c r="H165" s="38"/>
      <c r="I165" s="242"/>
      <c r="J165" s="38"/>
      <c r="K165" s="38"/>
      <c r="L165" s="42"/>
      <c r="M165" s="243"/>
      <c r="N165" s="244"/>
      <c r="O165" s="89"/>
      <c r="P165" s="89"/>
      <c r="Q165" s="89"/>
      <c r="R165" s="89"/>
      <c r="S165" s="89"/>
      <c r="T165" s="90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5" t="s">
        <v>149</v>
      </c>
      <c r="AU165" s="15" t="s">
        <v>83</v>
      </c>
    </row>
    <row r="166" spans="1:51" s="13" customFormat="1" ht="12">
      <c r="A166" s="13"/>
      <c r="B166" s="229"/>
      <c r="C166" s="230"/>
      <c r="D166" s="231" t="s">
        <v>138</v>
      </c>
      <c r="E166" s="232" t="s">
        <v>1</v>
      </c>
      <c r="F166" s="233" t="s">
        <v>201</v>
      </c>
      <c r="G166" s="230"/>
      <c r="H166" s="234">
        <v>108.3</v>
      </c>
      <c r="I166" s="235"/>
      <c r="J166" s="230"/>
      <c r="K166" s="230"/>
      <c r="L166" s="236"/>
      <c r="M166" s="237"/>
      <c r="N166" s="238"/>
      <c r="O166" s="238"/>
      <c r="P166" s="238"/>
      <c r="Q166" s="238"/>
      <c r="R166" s="238"/>
      <c r="S166" s="238"/>
      <c r="T166" s="23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0" t="s">
        <v>138</v>
      </c>
      <c r="AU166" s="240" t="s">
        <v>83</v>
      </c>
      <c r="AV166" s="13" t="s">
        <v>83</v>
      </c>
      <c r="AW166" s="13" t="s">
        <v>30</v>
      </c>
      <c r="AX166" s="13" t="s">
        <v>81</v>
      </c>
      <c r="AY166" s="240" t="s">
        <v>129</v>
      </c>
    </row>
    <row r="167" spans="1:63" s="12" customFormat="1" ht="22.8" customHeight="1">
      <c r="A167" s="12"/>
      <c r="B167" s="200"/>
      <c r="C167" s="201"/>
      <c r="D167" s="202" t="s">
        <v>72</v>
      </c>
      <c r="E167" s="214" t="s">
        <v>155</v>
      </c>
      <c r="F167" s="214" t="s">
        <v>202</v>
      </c>
      <c r="G167" s="201"/>
      <c r="H167" s="201"/>
      <c r="I167" s="204"/>
      <c r="J167" s="215">
        <f>BK167</f>
        <v>0</v>
      </c>
      <c r="K167" s="201"/>
      <c r="L167" s="206"/>
      <c r="M167" s="207"/>
      <c r="N167" s="208"/>
      <c r="O167" s="208"/>
      <c r="P167" s="209">
        <f>SUM(P168:P190)</f>
        <v>0</v>
      </c>
      <c r="Q167" s="208"/>
      <c r="R167" s="209">
        <f>SUM(R168:R190)</f>
        <v>492.41055240000003</v>
      </c>
      <c r="S167" s="208"/>
      <c r="T167" s="210">
        <f>SUM(T168:T190)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1" t="s">
        <v>81</v>
      </c>
      <c r="AT167" s="212" t="s">
        <v>72</v>
      </c>
      <c r="AU167" s="212" t="s">
        <v>81</v>
      </c>
      <c r="AY167" s="211" t="s">
        <v>129</v>
      </c>
      <c r="BK167" s="213">
        <f>SUM(BK168:BK190)</f>
        <v>0</v>
      </c>
    </row>
    <row r="168" spans="1:65" s="2" customFormat="1" ht="24.15" customHeight="1">
      <c r="A168" s="36"/>
      <c r="B168" s="37"/>
      <c r="C168" s="216" t="s">
        <v>203</v>
      </c>
      <c r="D168" s="216" t="s">
        <v>131</v>
      </c>
      <c r="E168" s="217" t="s">
        <v>204</v>
      </c>
      <c r="F168" s="218" t="s">
        <v>205</v>
      </c>
      <c r="G168" s="219" t="s">
        <v>134</v>
      </c>
      <c r="H168" s="220">
        <v>40.8</v>
      </c>
      <c r="I168" s="221"/>
      <c r="J168" s="222">
        <f>ROUND(I168*H168,2)</f>
        <v>0</v>
      </c>
      <c r="K168" s="218" t="s">
        <v>135</v>
      </c>
      <c r="L168" s="42"/>
      <c r="M168" s="223" t="s">
        <v>1</v>
      </c>
      <c r="N168" s="224" t="s">
        <v>38</v>
      </c>
      <c r="O168" s="89"/>
      <c r="P168" s="225">
        <f>O168*H168</f>
        <v>0</v>
      </c>
      <c r="Q168" s="225">
        <v>0.198</v>
      </c>
      <c r="R168" s="225">
        <f>Q168*H168</f>
        <v>8.0784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136</v>
      </c>
      <c r="AT168" s="227" t="s">
        <v>131</v>
      </c>
      <c r="AU168" s="227" t="s">
        <v>83</v>
      </c>
      <c r="AY168" s="15" t="s">
        <v>129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5" t="s">
        <v>81</v>
      </c>
      <c r="BK168" s="228">
        <f>ROUND(I168*H168,2)</f>
        <v>0</v>
      </c>
      <c r="BL168" s="15" t="s">
        <v>136</v>
      </c>
      <c r="BM168" s="227" t="s">
        <v>206</v>
      </c>
    </row>
    <row r="169" spans="1:47" s="2" customFormat="1" ht="12">
      <c r="A169" s="36"/>
      <c r="B169" s="37"/>
      <c r="C169" s="38"/>
      <c r="D169" s="231" t="s">
        <v>149</v>
      </c>
      <c r="E169" s="38"/>
      <c r="F169" s="241" t="s">
        <v>207</v>
      </c>
      <c r="G169" s="38"/>
      <c r="H169" s="38"/>
      <c r="I169" s="242"/>
      <c r="J169" s="38"/>
      <c r="K169" s="38"/>
      <c r="L169" s="42"/>
      <c r="M169" s="243"/>
      <c r="N169" s="244"/>
      <c r="O169" s="89"/>
      <c r="P169" s="89"/>
      <c r="Q169" s="89"/>
      <c r="R169" s="89"/>
      <c r="S169" s="89"/>
      <c r="T169" s="90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149</v>
      </c>
      <c r="AU169" s="15" t="s">
        <v>83</v>
      </c>
    </row>
    <row r="170" spans="1:65" s="2" customFormat="1" ht="16.5" customHeight="1">
      <c r="A170" s="36"/>
      <c r="B170" s="37"/>
      <c r="C170" s="216" t="s">
        <v>208</v>
      </c>
      <c r="D170" s="216" t="s">
        <v>131</v>
      </c>
      <c r="E170" s="217" t="s">
        <v>209</v>
      </c>
      <c r="F170" s="218" t="s">
        <v>210</v>
      </c>
      <c r="G170" s="219" t="s">
        <v>134</v>
      </c>
      <c r="H170" s="220">
        <v>585.75</v>
      </c>
      <c r="I170" s="221"/>
      <c r="J170" s="222">
        <f>ROUND(I170*H170,2)</f>
        <v>0</v>
      </c>
      <c r="K170" s="218" t="s">
        <v>135</v>
      </c>
      <c r="L170" s="42"/>
      <c r="M170" s="223" t="s">
        <v>1</v>
      </c>
      <c r="N170" s="224" t="s">
        <v>38</v>
      </c>
      <c r="O170" s="89"/>
      <c r="P170" s="225">
        <f>O170*H170</f>
        <v>0</v>
      </c>
      <c r="Q170" s="225">
        <v>0.345</v>
      </c>
      <c r="R170" s="225">
        <f>Q170*H170</f>
        <v>202.08374999999998</v>
      </c>
      <c r="S170" s="225">
        <v>0</v>
      </c>
      <c r="T170" s="22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136</v>
      </c>
      <c r="AT170" s="227" t="s">
        <v>131</v>
      </c>
      <c r="AU170" s="227" t="s">
        <v>83</v>
      </c>
      <c r="AY170" s="15" t="s">
        <v>129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5" t="s">
        <v>81</v>
      </c>
      <c r="BK170" s="228">
        <f>ROUND(I170*H170,2)</f>
        <v>0</v>
      </c>
      <c r="BL170" s="15" t="s">
        <v>136</v>
      </c>
      <c r="BM170" s="227" t="s">
        <v>211</v>
      </c>
    </row>
    <row r="171" spans="1:51" s="13" customFormat="1" ht="12">
      <c r="A171" s="13"/>
      <c r="B171" s="229"/>
      <c r="C171" s="230"/>
      <c r="D171" s="231" t="s">
        <v>138</v>
      </c>
      <c r="E171" s="232" t="s">
        <v>1</v>
      </c>
      <c r="F171" s="233" t="s">
        <v>212</v>
      </c>
      <c r="G171" s="230"/>
      <c r="H171" s="234">
        <v>585.75</v>
      </c>
      <c r="I171" s="235"/>
      <c r="J171" s="230"/>
      <c r="K171" s="230"/>
      <c r="L171" s="236"/>
      <c r="M171" s="237"/>
      <c r="N171" s="238"/>
      <c r="O171" s="238"/>
      <c r="P171" s="238"/>
      <c r="Q171" s="238"/>
      <c r="R171" s="238"/>
      <c r="S171" s="238"/>
      <c r="T171" s="23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0" t="s">
        <v>138</v>
      </c>
      <c r="AU171" s="240" t="s">
        <v>83</v>
      </c>
      <c r="AV171" s="13" t="s">
        <v>83</v>
      </c>
      <c r="AW171" s="13" t="s">
        <v>30</v>
      </c>
      <c r="AX171" s="13" t="s">
        <v>81</v>
      </c>
      <c r="AY171" s="240" t="s">
        <v>129</v>
      </c>
    </row>
    <row r="172" spans="1:65" s="2" customFormat="1" ht="24.15" customHeight="1">
      <c r="A172" s="36"/>
      <c r="B172" s="37"/>
      <c r="C172" s="216" t="s">
        <v>8</v>
      </c>
      <c r="D172" s="216" t="s">
        <v>131</v>
      </c>
      <c r="E172" s="217" t="s">
        <v>213</v>
      </c>
      <c r="F172" s="218" t="s">
        <v>214</v>
      </c>
      <c r="G172" s="219" t="s">
        <v>134</v>
      </c>
      <c r="H172" s="220">
        <v>445.3</v>
      </c>
      <c r="I172" s="221"/>
      <c r="J172" s="222">
        <f>ROUND(I172*H172,2)</f>
        <v>0</v>
      </c>
      <c r="K172" s="218" t="s">
        <v>135</v>
      </c>
      <c r="L172" s="42"/>
      <c r="M172" s="223" t="s">
        <v>1</v>
      </c>
      <c r="N172" s="224" t="s">
        <v>38</v>
      </c>
      <c r="O172" s="89"/>
      <c r="P172" s="225">
        <f>O172*H172</f>
        <v>0</v>
      </c>
      <c r="Q172" s="225">
        <v>0.3719</v>
      </c>
      <c r="R172" s="225">
        <f>Q172*H172</f>
        <v>165.60707000000002</v>
      </c>
      <c r="S172" s="225">
        <v>0</v>
      </c>
      <c r="T172" s="22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136</v>
      </c>
      <c r="AT172" s="227" t="s">
        <v>131</v>
      </c>
      <c r="AU172" s="227" t="s">
        <v>83</v>
      </c>
      <c r="AY172" s="15" t="s">
        <v>129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5" t="s">
        <v>81</v>
      </c>
      <c r="BK172" s="228">
        <f>ROUND(I172*H172,2)</f>
        <v>0</v>
      </c>
      <c r="BL172" s="15" t="s">
        <v>136</v>
      </c>
      <c r="BM172" s="227" t="s">
        <v>215</v>
      </c>
    </row>
    <row r="173" spans="1:51" s="13" customFormat="1" ht="12">
      <c r="A173" s="13"/>
      <c r="B173" s="229"/>
      <c r="C173" s="230"/>
      <c r="D173" s="231" t="s">
        <v>138</v>
      </c>
      <c r="E173" s="232" t="s">
        <v>1</v>
      </c>
      <c r="F173" s="233" t="s">
        <v>216</v>
      </c>
      <c r="G173" s="230"/>
      <c r="H173" s="234">
        <v>445.3</v>
      </c>
      <c r="I173" s="235"/>
      <c r="J173" s="230"/>
      <c r="K173" s="230"/>
      <c r="L173" s="236"/>
      <c r="M173" s="237"/>
      <c r="N173" s="238"/>
      <c r="O173" s="238"/>
      <c r="P173" s="238"/>
      <c r="Q173" s="238"/>
      <c r="R173" s="238"/>
      <c r="S173" s="238"/>
      <c r="T173" s="23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0" t="s">
        <v>138</v>
      </c>
      <c r="AU173" s="240" t="s">
        <v>83</v>
      </c>
      <c r="AV173" s="13" t="s">
        <v>83</v>
      </c>
      <c r="AW173" s="13" t="s">
        <v>30</v>
      </c>
      <c r="AX173" s="13" t="s">
        <v>81</v>
      </c>
      <c r="AY173" s="240" t="s">
        <v>129</v>
      </c>
    </row>
    <row r="174" spans="1:65" s="2" customFormat="1" ht="24.15" customHeight="1">
      <c r="A174" s="36"/>
      <c r="B174" s="37"/>
      <c r="C174" s="216" t="s">
        <v>217</v>
      </c>
      <c r="D174" s="216" t="s">
        <v>131</v>
      </c>
      <c r="E174" s="217" t="s">
        <v>218</v>
      </c>
      <c r="F174" s="218" t="s">
        <v>219</v>
      </c>
      <c r="G174" s="219" t="s">
        <v>134</v>
      </c>
      <c r="H174" s="220">
        <v>108.3</v>
      </c>
      <c r="I174" s="221"/>
      <c r="J174" s="222">
        <f>ROUND(I174*H174,2)</f>
        <v>0</v>
      </c>
      <c r="K174" s="218" t="s">
        <v>135</v>
      </c>
      <c r="L174" s="42"/>
      <c r="M174" s="223" t="s">
        <v>1</v>
      </c>
      <c r="N174" s="224" t="s">
        <v>38</v>
      </c>
      <c r="O174" s="89"/>
      <c r="P174" s="225">
        <f>O174*H174</f>
        <v>0</v>
      </c>
      <c r="Q174" s="225">
        <v>0.13188</v>
      </c>
      <c r="R174" s="225">
        <f>Q174*H174</f>
        <v>14.282604</v>
      </c>
      <c r="S174" s="225">
        <v>0</v>
      </c>
      <c r="T174" s="22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7" t="s">
        <v>136</v>
      </c>
      <c r="AT174" s="227" t="s">
        <v>131</v>
      </c>
      <c r="AU174" s="227" t="s">
        <v>83</v>
      </c>
      <c r="AY174" s="15" t="s">
        <v>129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5" t="s">
        <v>81</v>
      </c>
      <c r="BK174" s="228">
        <f>ROUND(I174*H174,2)</f>
        <v>0</v>
      </c>
      <c r="BL174" s="15" t="s">
        <v>136</v>
      </c>
      <c r="BM174" s="227" t="s">
        <v>220</v>
      </c>
    </row>
    <row r="175" spans="1:47" s="2" customFormat="1" ht="12">
      <c r="A175" s="36"/>
      <c r="B175" s="37"/>
      <c r="C175" s="38"/>
      <c r="D175" s="231" t="s">
        <v>149</v>
      </c>
      <c r="E175" s="38"/>
      <c r="F175" s="241" t="s">
        <v>221</v>
      </c>
      <c r="G175" s="38"/>
      <c r="H175" s="38"/>
      <c r="I175" s="242"/>
      <c r="J175" s="38"/>
      <c r="K175" s="38"/>
      <c r="L175" s="42"/>
      <c r="M175" s="243"/>
      <c r="N175" s="244"/>
      <c r="O175" s="89"/>
      <c r="P175" s="89"/>
      <c r="Q175" s="89"/>
      <c r="R175" s="89"/>
      <c r="S175" s="89"/>
      <c r="T175" s="90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5" t="s">
        <v>149</v>
      </c>
      <c r="AU175" s="15" t="s">
        <v>83</v>
      </c>
    </row>
    <row r="176" spans="1:65" s="2" customFormat="1" ht="24.15" customHeight="1">
      <c r="A176" s="36"/>
      <c r="B176" s="37"/>
      <c r="C176" s="216" t="s">
        <v>222</v>
      </c>
      <c r="D176" s="216" t="s">
        <v>131</v>
      </c>
      <c r="E176" s="217" t="s">
        <v>223</v>
      </c>
      <c r="F176" s="218" t="s">
        <v>224</v>
      </c>
      <c r="G176" s="219" t="s">
        <v>134</v>
      </c>
      <c r="H176" s="220">
        <v>140.45</v>
      </c>
      <c r="I176" s="221"/>
      <c r="J176" s="222">
        <f>ROUND(I176*H176,2)</f>
        <v>0</v>
      </c>
      <c r="K176" s="218" t="s">
        <v>135</v>
      </c>
      <c r="L176" s="42"/>
      <c r="M176" s="223" t="s">
        <v>1</v>
      </c>
      <c r="N176" s="224" t="s">
        <v>38</v>
      </c>
      <c r="O176" s="89"/>
      <c r="P176" s="225">
        <f>O176*H176</f>
        <v>0</v>
      </c>
      <c r="Q176" s="225">
        <v>0.167</v>
      </c>
      <c r="R176" s="225">
        <f>Q176*H176</f>
        <v>23.45515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136</v>
      </c>
      <c r="AT176" s="227" t="s">
        <v>131</v>
      </c>
      <c r="AU176" s="227" t="s">
        <v>83</v>
      </c>
      <c r="AY176" s="15" t="s">
        <v>129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5" t="s">
        <v>81</v>
      </c>
      <c r="BK176" s="228">
        <f>ROUND(I176*H176,2)</f>
        <v>0</v>
      </c>
      <c r="BL176" s="15" t="s">
        <v>136</v>
      </c>
      <c r="BM176" s="227" t="s">
        <v>225</v>
      </c>
    </row>
    <row r="177" spans="1:47" s="2" customFormat="1" ht="12">
      <c r="A177" s="36"/>
      <c r="B177" s="37"/>
      <c r="C177" s="38"/>
      <c r="D177" s="231" t="s">
        <v>149</v>
      </c>
      <c r="E177" s="38"/>
      <c r="F177" s="241" t="s">
        <v>226</v>
      </c>
      <c r="G177" s="38"/>
      <c r="H177" s="38"/>
      <c r="I177" s="242"/>
      <c r="J177" s="38"/>
      <c r="K177" s="38"/>
      <c r="L177" s="42"/>
      <c r="M177" s="243"/>
      <c r="N177" s="244"/>
      <c r="O177" s="89"/>
      <c r="P177" s="89"/>
      <c r="Q177" s="89"/>
      <c r="R177" s="89"/>
      <c r="S177" s="89"/>
      <c r="T177" s="90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149</v>
      </c>
      <c r="AU177" s="15" t="s">
        <v>83</v>
      </c>
    </row>
    <row r="178" spans="1:65" s="2" customFormat="1" ht="16.5" customHeight="1">
      <c r="A178" s="36"/>
      <c r="B178" s="37"/>
      <c r="C178" s="245" t="s">
        <v>227</v>
      </c>
      <c r="D178" s="245" t="s">
        <v>228</v>
      </c>
      <c r="E178" s="246" t="s">
        <v>229</v>
      </c>
      <c r="F178" s="247" t="s">
        <v>230</v>
      </c>
      <c r="G178" s="248" t="s">
        <v>134</v>
      </c>
      <c r="H178" s="249">
        <v>147.473</v>
      </c>
      <c r="I178" s="250"/>
      <c r="J178" s="251">
        <f>ROUND(I178*H178,2)</f>
        <v>0</v>
      </c>
      <c r="K178" s="247" t="s">
        <v>135</v>
      </c>
      <c r="L178" s="252"/>
      <c r="M178" s="253" t="s">
        <v>1</v>
      </c>
      <c r="N178" s="254" t="s">
        <v>38</v>
      </c>
      <c r="O178" s="89"/>
      <c r="P178" s="225">
        <f>O178*H178</f>
        <v>0</v>
      </c>
      <c r="Q178" s="225">
        <v>0.118</v>
      </c>
      <c r="R178" s="225">
        <f>Q178*H178</f>
        <v>17.401814</v>
      </c>
      <c r="S178" s="225">
        <v>0</v>
      </c>
      <c r="T178" s="22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7" t="s">
        <v>171</v>
      </c>
      <c r="AT178" s="227" t="s">
        <v>228</v>
      </c>
      <c r="AU178" s="227" t="s">
        <v>83</v>
      </c>
      <c r="AY178" s="15" t="s">
        <v>129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5" t="s">
        <v>81</v>
      </c>
      <c r="BK178" s="228">
        <f>ROUND(I178*H178,2)</f>
        <v>0</v>
      </c>
      <c r="BL178" s="15" t="s">
        <v>136</v>
      </c>
      <c r="BM178" s="227" t="s">
        <v>231</v>
      </c>
    </row>
    <row r="179" spans="1:51" s="13" customFormat="1" ht="12">
      <c r="A179" s="13"/>
      <c r="B179" s="229"/>
      <c r="C179" s="230"/>
      <c r="D179" s="231" t="s">
        <v>138</v>
      </c>
      <c r="E179" s="232" t="s">
        <v>1</v>
      </c>
      <c r="F179" s="233" t="s">
        <v>232</v>
      </c>
      <c r="G179" s="230"/>
      <c r="H179" s="234">
        <v>147.473</v>
      </c>
      <c r="I179" s="235"/>
      <c r="J179" s="230"/>
      <c r="K179" s="230"/>
      <c r="L179" s="236"/>
      <c r="M179" s="237"/>
      <c r="N179" s="238"/>
      <c r="O179" s="238"/>
      <c r="P179" s="238"/>
      <c r="Q179" s="238"/>
      <c r="R179" s="238"/>
      <c r="S179" s="238"/>
      <c r="T179" s="23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0" t="s">
        <v>138</v>
      </c>
      <c r="AU179" s="240" t="s">
        <v>83</v>
      </c>
      <c r="AV179" s="13" t="s">
        <v>83</v>
      </c>
      <c r="AW179" s="13" t="s">
        <v>30</v>
      </c>
      <c r="AX179" s="13" t="s">
        <v>81</v>
      </c>
      <c r="AY179" s="240" t="s">
        <v>129</v>
      </c>
    </row>
    <row r="180" spans="1:65" s="2" customFormat="1" ht="24.15" customHeight="1">
      <c r="A180" s="36"/>
      <c r="B180" s="37"/>
      <c r="C180" s="216" t="s">
        <v>233</v>
      </c>
      <c r="D180" s="216" t="s">
        <v>131</v>
      </c>
      <c r="E180" s="217" t="s">
        <v>234</v>
      </c>
      <c r="F180" s="218" t="s">
        <v>235</v>
      </c>
      <c r="G180" s="219" t="s">
        <v>134</v>
      </c>
      <c r="H180" s="220">
        <v>20.37</v>
      </c>
      <c r="I180" s="221"/>
      <c r="J180" s="222">
        <f>ROUND(I180*H180,2)</f>
        <v>0</v>
      </c>
      <c r="K180" s="218" t="s">
        <v>135</v>
      </c>
      <c r="L180" s="42"/>
      <c r="M180" s="223" t="s">
        <v>1</v>
      </c>
      <c r="N180" s="224" t="s">
        <v>38</v>
      </c>
      <c r="O180" s="89"/>
      <c r="P180" s="225">
        <f>O180*H180</f>
        <v>0</v>
      </c>
      <c r="Q180" s="225">
        <v>0.08922</v>
      </c>
      <c r="R180" s="225">
        <f>Q180*H180</f>
        <v>1.8174114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136</v>
      </c>
      <c r="AT180" s="227" t="s">
        <v>131</v>
      </c>
      <c r="AU180" s="227" t="s">
        <v>83</v>
      </c>
      <c r="AY180" s="15" t="s">
        <v>129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5" t="s">
        <v>81</v>
      </c>
      <c r="BK180" s="228">
        <f>ROUND(I180*H180,2)</f>
        <v>0</v>
      </c>
      <c r="BL180" s="15" t="s">
        <v>136</v>
      </c>
      <c r="BM180" s="227" t="s">
        <v>236</v>
      </c>
    </row>
    <row r="181" spans="1:65" s="2" customFormat="1" ht="16.5" customHeight="1">
      <c r="A181" s="36"/>
      <c r="B181" s="37"/>
      <c r="C181" s="245" t="s">
        <v>237</v>
      </c>
      <c r="D181" s="245" t="s">
        <v>228</v>
      </c>
      <c r="E181" s="246" t="s">
        <v>238</v>
      </c>
      <c r="F181" s="247" t="s">
        <v>239</v>
      </c>
      <c r="G181" s="248" t="s">
        <v>134</v>
      </c>
      <c r="H181" s="249">
        <v>10.196</v>
      </c>
      <c r="I181" s="250"/>
      <c r="J181" s="251">
        <f>ROUND(I181*H181,2)</f>
        <v>0</v>
      </c>
      <c r="K181" s="247" t="s">
        <v>135</v>
      </c>
      <c r="L181" s="252"/>
      <c r="M181" s="253" t="s">
        <v>1</v>
      </c>
      <c r="N181" s="254" t="s">
        <v>38</v>
      </c>
      <c r="O181" s="89"/>
      <c r="P181" s="225">
        <f>O181*H181</f>
        <v>0</v>
      </c>
      <c r="Q181" s="225">
        <v>0.14</v>
      </c>
      <c r="R181" s="225">
        <f>Q181*H181</f>
        <v>1.42744</v>
      </c>
      <c r="S181" s="225">
        <v>0</v>
      </c>
      <c r="T181" s="22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7" t="s">
        <v>171</v>
      </c>
      <c r="AT181" s="227" t="s">
        <v>228</v>
      </c>
      <c r="AU181" s="227" t="s">
        <v>83</v>
      </c>
      <c r="AY181" s="15" t="s">
        <v>129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5" t="s">
        <v>81</v>
      </c>
      <c r="BK181" s="228">
        <f>ROUND(I181*H181,2)</f>
        <v>0</v>
      </c>
      <c r="BL181" s="15" t="s">
        <v>136</v>
      </c>
      <c r="BM181" s="227" t="s">
        <v>240</v>
      </c>
    </row>
    <row r="182" spans="1:51" s="13" customFormat="1" ht="12">
      <c r="A182" s="13"/>
      <c r="B182" s="229"/>
      <c r="C182" s="230"/>
      <c r="D182" s="231" t="s">
        <v>138</v>
      </c>
      <c r="E182" s="232" t="s">
        <v>1</v>
      </c>
      <c r="F182" s="233" t="s">
        <v>241</v>
      </c>
      <c r="G182" s="230"/>
      <c r="H182" s="234">
        <v>9.996</v>
      </c>
      <c r="I182" s="235"/>
      <c r="J182" s="230"/>
      <c r="K182" s="230"/>
      <c r="L182" s="236"/>
      <c r="M182" s="237"/>
      <c r="N182" s="238"/>
      <c r="O182" s="238"/>
      <c r="P182" s="238"/>
      <c r="Q182" s="238"/>
      <c r="R182" s="238"/>
      <c r="S182" s="238"/>
      <c r="T182" s="23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0" t="s">
        <v>138</v>
      </c>
      <c r="AU182" s="240" t="s">
        <v>83</v>
      </c>
      <c r="AV182" s="13" t="s">
        <v>83</v>
      </c>
      <c r="AW182" s="13" t="s">
        <v>30</v>
      </c>
      <c r="AX182" s="13" t="s">
        <v>81</v>
      </c>
      <c r="AY182" s="240" t="s">
        <v>129</v>
      </c>
    </row>
    <row r="183" spans="1:51" s="13" customFormat="1" ht="12">
      <c r="A183" s="13"/>
      <c r="B183" s="229"/>
      <c r="C183" s="230"/>
      <c r="D183" s="231" t="s">
        <v>138</v>
      </c>
      <c r="E183" s="230"/>
      <c r="F183" s="233" t="s">
        <v>242</v>
      </c>
      <c r="G183" s="230"/>
      <c r="H183" s="234">
        <v>10.196</v>
      </c>
      <c r="I183" s="235"/>
      <c r="J183" s="230"/>
      <c r="K183" s="230"/>
      <c r="L183" s="236"/>
      <c r="M183" s="237"/>
      <c r="N183" s="238"/>
      <c r="O183" s="238"/>
      <c r="P183" s="238"/>
      <c r="Q183" s="238"/>
      <c r="R183" s="238"/>
      <c r="S183" s="238"/>
      <c r="T183" s="23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0" t="s">
        <v>138</v>
      </c>
      <c r="AU183" s="240" t="s">
        <v>83</v>
      </c>
      <c r="AV183" s="13" t="s">
        <v>83</v>
      </c>
      <c r="AW183" s="13" t="s">
        <v>4</v>
      </c>
      <c r="AX183" s="13" t="s">
        <v>81</v>
      </c>
      <c r="AY183" s="240" t="s">
        <v>129</v>
      </c>
    </row>
    <row r="184" spans="1:65" s="2" customFormat="1" ht="24.15" customHeight="1">
      <c r="A184" s="36"/>
      <c r="B184" s="37"/>
      <c r="C184" s="245" t="s">
        <v>7</v>
      </c>
      <c r="D184" s="245" t="s">
        <v>228</v>
      </c>
      <c r="E184" s="246" t="s">
        <v>243</v>
      </c>
      <c r="F184" s="247" t="s">
        <v>244</v>
      </c>
      <c r="G184" s="248" t="s">
        <v>134</v>
      </c>
      <c r="H184" s="249">
        <v>11.393</v>
      </c>
      <c r="I184" s="250"/>
      <c r="J184" s="251">
        <f>ROUND(I184*H184,2)</f>
        <v>0</v>
      </c>
      <c r="K184" s="247" t="s">
        <v>135</v>
      </c>
      <c r="L184" s="252"/>
      <c r="M184" s="253" t="s">
        <v>1</v>
      </c>
      <c r="N184" s="254" t="s">
        <v>38</v>
      </c>
      <c r="O184" s="89"/>
      <c r="P184" s="225">
        <f>O184*H184</f>
        <v>0</v>
      </c>
      <c r="Q184" s="225">
        <v>0.131</v>
      </c>
      <c r="R184" s="225">
        <f>Q184*H184</f>
        <v>1.4924830000000002</v>
      </c>
      <c r="S184" s="225">
        <v>0</v>
      </c>
      <c r="T184" s="22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171</v>
      </c>
      <c r="AT184" s="227" t="s">
        <v>228</v>
      </c>
      <c r="AU184" s="227" t="s">
        <v>83</v>
      </c>
      <c r="AY184" s="15" t="s">
        <v>129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5" t="s">
        <v>81</v>
      </c>
      <c r="BK184" s="228">
        <f>ROUND(I184*H184,2)</f>
        <v>0</v>
      </c>
      <c r="BL184" s="15" t="s">
        <v>136</v>
      </c>
      <c r="BM184" s="227" t="s">
        <v>245</v>
      </c>
    </row>
    <row r="185" spans="1:51" s="13" customFormat="1" ht="12">
      <c r="A185" s="13"/>
      <c r="B185" s="229"/>
      <c r="C185" s="230"/>
      <c r="D185" s="231" t="s">
        <v>138</v>
      </c>
      <c r="E185" s="232" t="s">
        <v>1</v>
      </c>
      <c r="F185" s="233" t="s">
        <v>246</v>
      </c>
      <c r="G185" s="230"/>
      <c r="H185" s="234">
        <v>11.393</v>
      </c>
      <c r="I185" s="235"/>
      <c r="J185" s="230"/>
      <c r="K185" s="230"/>
      <c r="L185" s="236"/>
      <c r="M185" s="237"/>
      <c r="N185" s="238"/>
      <c r="O185" s="238"/>
      <c r="P185" s="238"/>
      <c r="Q185" s="238"/>
      <c r="R185" s="238"/>
      <c r="S185" s="238"/>
      <c r="T185" s="23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0" t="s">
        <v>138</v>
      </c>
      <c r="AU185" s="240" t="s">
        <v>83</v>
      </c>
      <c r="AV185" s="13" t="s">
        <v>83</v>
      </c>
      <c r="AW185" s="13" t="s">
        <v>30</v>
      </c>
      <c r="AX185" s="13" t="s">
        <v>81</v>
      </c>
      <c r="AY185" s="240" t="s">
        <v>129</v>
      </c>
    </row>
    <row r="186" spans="1:65" s="2" customFormat="1" ht="24.15" customHeight="1">
      <c r="A186" s="36"/>
      <c r="B186" s="37"/>
      <c r="C186" s="216" t="s">
        <v>247</v>
      </c>
      <c r="D186" s="216" t="s">
        <v>131</v>
      </c>
      <c r="E186" s="217" t="s">
        <v>248</v>
      </c>
      <c r="F186" s="218" t="s">
        <v>249</v>
      </c>
      <c r="G186" s="219" t="s">
        <v>134</v>
      </c>
      <c r="H186" s="220">
        <v>191.5</v>
      </c>
      <c r="I186" s="221"/>
      <c r="J186" s="222">
        <f>ROUND(I186*H186,2)</f>
        <v>0</v>
      </c>
      <c r="K186" s="218" t="s">
        <v>135</v>
      </c>
      <c r="L186" s="42"/>
      <c r="M186" s="223" t="s">
        <v>1</v>
      </c>
      <c r="N186" s="224" t="s">
        <v>38</v>
      </c>
      <c r="O186" s="89"/>
      <c r="P186" s="225">
        <f>O186*H186</f>
        <v>0</v>
      </c>
      <c r="Q186" s="225">
        <v>0.11162</v>
      </c>
      <c r="R186" s="225">
        <f>Q186*H186</f>
        <v>21.37523</v>
      </c>
      <c r="S186" s="225">
        <v>0</v>
      </c>
      <c r="T186" s="22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136</v>
      </c>
      <c r="AT186" s="227" t="s">
        <v>131</v>
      </c>
      <c r="AU186" s="227" t="s">
        <v>83</v>
      </c>
      <c r="AY186" s="15" t="s">
        <v>129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5" t="s">
        <v>81</v>
      </c>
      <c r="BK186" s="228">
        <f>ROUND(I186*H186,2)</f>
        <v>0</v>
      </c>
      <c r="BL186" s="15" t="s">
        <v>136</v>
      </c>
      <c r="BM186" s="227" t="s">
        <v>250</v>
      </c>
    </row>
    <row r="187" spans="1:51" s="13" customFormat="1" ht="12">
      <c r="A187" s="13"/>
      <c r="B187" s="229"/>
      <c r="C187" s="230"/>
      <c r="D187" s="231" t="s">
        <v>138</v>
      </c>
      <c r="E187" s="232" t="s">
        <v>1</v>
      </c>
      <c r="F187" s="233" t="s">
        <v>251</v>
      </c>
      <c r="G187" s="230"/>
      <c r="H187" s="234">
        <v>191.5</v>
      </c>
      <c r="I187" s="235"/>
      <c r="J187" s="230"/>
      <c r="K187" s="230"/>
      <c r="L187" s="236"/>
      <c r="M187" s="237"/>
      <c r="N187" s="238"/>
      <c r="O187" s="238"/>
      <c r="P187" s="238"/>
      <c r="Q187" s="238"/>
      <c r="R187" s="238"/>
      <c r="S187" s="238"/>
      <c r="T187" s="23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0" t="s">
        <v>138</v>
      </c>
      <c r="AU187" s="240" t="s">
        <v>83</v>
      </c>
      <c r="AV187" s="13" t="s">
        <v>83</v>
      </c>
      <c r="AW187" s="13" t="s">
        <v>30</v>
      </c>
      <c r="AX187" s="13" t="s">
        <v>81</v>
      </c>
      <c r="AY187" s="240" t="s">
        <v>129</v>
      </c>
    </row>
    <row r="188" spans="1:65" s="2" customFormat="1" ht="21.75" customHeight="1">
      <c r="A188" s="36"/>
      <c r="B188" s="37"/>
      <c r="C188" s="245" t="s">
        <v>252</v>
      </c>
      <c r="D188" s="245" t="s">
        <v>228</v>
      </c>
      <c r="E188" s="246" t="s">
        <v>253</v>
      </c>
      <c r="F188" s="247" t="s">
        <v>254</v>
      </c>
      <c r="G188" s="248" t="s">
        <v>134</v>
      </c>
      <c r="H188" s="249">
        <v>201.075</v>
      </c>
      <c r="I188" s="250"/>
      <c r="J188" s="251">
        <f>ROUND(I188*H188,2)</f>
        <v>0</v>
      </c>
      <c r="K188" s="247" t="s">
        <v>135</v>
      </c>
      <c r="L188" s="252"/>
      <c r="M188" s="253" t="s">
        <v>1</v>
      </c>
      <c r="N188" s="254" t="s">
        <v>38</v>
      </c>
      <c r="O188" s="89"/>
      <c r="P188" s="225">
        <f>O188*H188</f>
        <v>0</v>
      </c>
      <c r="Q188" s="225">
        <v>0.176</v>
      </c>
      <c r="R188" s="225">
        <f>Q188*H188</f>
        <v>35.389199999999995</v>
      </c>
      <c r="S188" s="225">
        <v>0</v>
      </c>
      <c r="T188" s="22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7" t="s">
        <v>171</v>
      </c>
      <c r="AT188" s="227" t="s">
        <v>228</v>
      </c>
      <c r="AU188" s="227" t="s">
        <v>83</v>
      </c>
      <c r="AY188" s="15" t="s">
        <v>129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5" t="s">
        <v>81</v>
      </c>
      <c r="BK188" s="228">
        <f>ROUND(I188*H188,2)</f>
        <v>0</v>
      </c>
      <c r="BL188" s="15" t="s">
        <v>136</v>
      </c>
      <c r="BM188" s="227" t="s">
        <v>255</v>
      </c>
    </row>
    <row r="189" spans="1:47" s="2" customFormat="1" ht="12">
      <c r="A189" s="36"/>
      <c r="B189" s="37"/>
      <c r="C189" s="38"/>
      <c r="D189" s="231" t="s">
        <v>149</v>
      </c>
      <c r="E189" s="38"/>
      <c r="F189" s="241" t="s">
        <v>256</v>
      </c>
      <c r="G189" s="38"/>
      <c r="H189" s="38"/>
      <c r="I189" s="242"/>
      <c r="J189" s="38"/>
      <c r="K189" s="38"/>
      <c r="L189" s="42"/>
      <c r="M189" s="243"/>
      <c r="N189" s="244"/>
      <c r="O189" s="89"/>
      <c r="P189" s="89"/>
      <c r="Q189" s="89"/>
      <c r="R189" s="89"/>
      <c r="S189" s="89"/>
      <c r="T189" s="90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5" t="s">
        <v>149</v>
      </c>
      <c r="AU189" s="15" t="s">
        <v>83</v>
      </c>
    </row>
    <row r="190" spans="1:51" s="13" customFormat="1" ht="12">
      <c r="A190" s="13"/>
      <c r="B190" s="229"/>
      <c r="C190" s="230"/>
      <c r="D190" s="231" t="s">
        <v>138</v>
      </c>
      <c r="E190" s="232" t="s">
        <v>1</v>
      </c>
      <c r="F190" s="233" t="s">
        <v>257</v>
      </c>
      <c r="G190" s="230"/>
      <c r="H190" s="234">
        <v>201.075</v>
      </c>
      <c r="I190" s="235"/>
      <c r="J190" s="230"/>
      <c r="K190" s="230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138</v>
      </c>
      <c r="AU190" s="240" t="s">
        <v>83</v>
      </c>
      <c r="AV190" s="13" t="s">
        <v>83</v>
      </c>
      <c r="AW190" s="13" t="s">
        <v>30</v>
      </c>
      <c r="AX190" s="13" t="s">
        <v>81</v>
      </c>
      <c r="AY190" s="240" t="s">
        <v>129</v>
      </c>
    </row>
    <row r="191" spans="1:63" s="12" customFormat="1" ht="22.8" customHeight="1">
      <c r="A191" s="12"/>
      <c r="B191" s="200"/>
      <c r="C191" s="201"/>
      <c r="D191" s="202" t="s">
        <v>72</v>
      </c>
      <c r="E191" s="214" t="s">
        <v>171</v>
      </c>
      <c r="F191" s="214" t="s">
        <v>258</v>
      </c>
      <c r="G191" s="201"/>
      <c r="H191" s="201"/>
      <c r="I191" s="204"/>
      <c r="J191" s="215">
        <f>BK191</f>
        <v>0</v>
      </c>
      <c r="K191" s="201"/>
      <c r="L191" s="206"/>
      <c r="M191" s="207"/>
      <c r="N191" s="208"/>
      <c r="O191" s="208"/>
      <c r="P191" s="209">
        <f>SUM(P192:P198)</f>
        <v>0</v>
      </c>
      <c r="Q191" s="208"/>
      <c r="R191" s="209">
        <f>SUM(R192:R198)</f>
        <v>0.4299</v>
      </c>
      <c r="S191" s="208"/>
      <c r="T191" s="210">
        <f>SUM(T192:T198)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1" t="s">
        <v>81</v>
      </c>
      <c r="AT191" s="212" t="s">
        <v>72</v>
      </c>
      <c r="AU191" s="212" t="s">
        <v>81</v>
      </c>
      <c r="AY191" s="211" t="s">
        <v>129</v>
      </c>
      <c r="BK191" s="213">
        <f>SUM(BK192:BK198)</f>
        <v>0</v>
      </c>
    </row>
    <row r="192" spans="1:65" s="2" customFormat="1" ht="24.15" customHeight="1">
      <c r="A192" s="36"/>
      <c r="B192" s="37"/>
      <c r="C192" s="216" t="s">
        <v>259</v>
      </c>
      <c r="D192" s="216" t="s">
        <v>131</v>
      </c>
      <c r="E192" s="217" t="s">
        <v>260</v>
      </c>
      <c r="F192" s="218" t="s">
        <v>261</v>
      </c>
      <c r="G192" s="219" t="s">
        <v>262</v>
      </c>
      <c r="H192" s="220">
        <v>1</v>
      </c>
      <c r="I192" s="221"/>
      <c r="J192" s="222">
        <f>ROUND(I192*H192,2)</f>
        <v>0</v>
      </c>
      <c r="K192" s="218" t="s">
        <v>135</v>
      </c>
      <c r="L192" s="42"/>
      <c r="M192" s="223" t="s">
        <v>1</v>
      </c>
      <c r="N192" s="224" t="s">
        <v>38</v>
      </c>
      <c r="O192" s="89"/>
      <c r="P192" s="225">
        <f>O192*H192</f>
        <v>0</v>
      </c>
      <c r="Q192" s="225">
        <v>0.12422</v>
      </c>
      <c r="R192" s="225">
        <f>Q192*H192</f>
        <v>0.12422</v>
      </c>
      <c r="S192" s="225">
        <v>0</v>
      </c>
      <c r="T192" s="22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7" t="s">
        <v>136</v>
      </c>
      <c r="AT192" s="227" t="s">
        <v>131</v>
      </c>
      <c r="AU192" s="227" t="s">
        <v>83</v>
      </c>
      <c r="AY192" s="15" t="s">
        <v>129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5" t="s">
        <v>81</v>
      </c>
      <c r="BK192" s="228">
        <f>ROUND(I192*H192,2)</f>
        <v>0</v>
      </c>
      <c r="BL192" s="15" t="s">
        <v>136</v>
      </c>
      <c r="BM192" s="227" t="s">
        <v>263</v>
      </c>
    </row>
    <row r="193" spans="1:65" s="2" customFormat="1" ht="24.15" customHeight="1">
      <c r="A193" s="36"/>
      <c r="B193" s="37"/>
      <c r="C193" s="245" t="s">
        <v>264</v>
      </c>
      <c r="D193" s="245" t="s">
        <v>228</v>
      </c>
      <c r="E193" s="246" t="s">
        <v>265</v>
      </c>
      <c r="F193" s="247" t="s">
        <v>266</v>
      </c>
      <c r="G193" s="248" t="s">
        <v>262</v>
      </c>
      <c r="H193" s="249">
        <v>1</v>
      </c>
      <c r="I193" s="250"/>
      <c r="J193" s="251">
        <f>ROUND(I193*H193,2)</f>
        <v>0</v>
      </c>
      <c r="K193" s="247" t="s">
        <v>135</v>
      </c>
      <c r="L193" s="252"/>
      <c r="M193" s="253" t="s">
        <v>1</v>
      </c>
      <c r="N193" s="254" t="s">
        <v>38</v>
      </c>
      <c r="O193" s="89"/>
      <c r="P193" s="225">
        <f>O193*H193</f>
        <v>0</v>
      </c>
      <c r="Q193" s="225">
        <v>0.072</v>
      </c>
      <c r="R193" s="225">
        <f>Q193*H193</f>
        <v>0.072</v>
      </c>
      <c r="S193" s="225">
        <v>0</v>
      </c>
      <c r="T193" s="22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171</v>
      </c>
      <c r="AT193" s="227" t="s">
        <v>228</v>
      </c>
      <c r="AU193" s="227" t="s">
        <v>83</v>
      </c>
      <c r="AY193" s="15" t="s">
        <v>129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5" t="s">
        <v>81</v>
      </c>
      <c r="BK193" s="228">
        <f>ROUND(I193*H193,2)</f>
        <v>0</v>
      </c>
      <c r="BL193" s="15" t="s">
        <v>136</v>
      </c>
      <c r="BM193" s="227" t="s">
        <v>267</v>
      </c>
    </row>
    <row r="194" spans="1:65" s="2" customFormat="1" ht="24.15" customHeight="1">
      <c r="A194" s="36"/>
      <c r="B194" s="37"/>
      <c r="C194" s="245" t="s">
        <v>268</v>
      </c>
      <c r="D194" s="245" t="s">
        <v>228</v>
      </c>
      <c r="E194" s="246" t="s">
        <v>269</v>
      </c>
      <c r="F194" s="247" t="s">
        <v>270</v>
      </c>
      <c r="G194" s="248" t="s">
        <v>262</v>
      </c>
      <c r="H194" s="249">
        <v>1</v>
      </c>
      <c r="I194" s="250"/>
      <c r="J194" s="251">
        <f>ROUND(I194*H194,2)</f>
        <v>0</v>
      </c>
      <c r="K194" s="247" t="s">
        <v>135</v>
      </c>
      <c r="L194" s="252"/>
      <c r="M194" s="253" t="s">
        <v>1</v>
      </c>
      <c r="N194" s="254" t="s">
        <v>38</v>
      </c>
      <c r="O194" s="89"/>
      <c r="P194" s="225">
        <f>O194*H194</f>
        <v>0</v>
      </c>
      <c r="Q194" s="225">
        <v>0.11</v>
      </c>
      <c r="R194" s="225">
        <f>Q194*H194</f>
        <v>0.11</v>
      </c>
      <c r="S194" s="225">
        <v>0</v>
      </c>
      <c r="T194" s="22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7" t="s">
        <v>171</v>
      </c>
      <c r="AT194" s="227" t="s">
        <v>228</v>
      </c>
      <c r="AU194" s="227" t="s">
        <v>83</v>
      </c>
      <c r="AY194" s="15" t="s">
        <v>129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5" t="s">
        <v>81</v>
      </c>
      <c r="BK194" s="228">
        <f>ROUND(I194*H194,2)</f>
        <v>0</v>
      </c>
      <c r="BL194" s="15" t="s">
        <v>136</v>
      </c>
      <c r="BM194" s="227" t="s">
        <v>271</v>
      </c>
    </row>
    <row r="195" spans="1:65" s="2" customFormat="1" ht="24.15" customHeight="1">
      <c r="A195" s="36"/>
      <c r="B195" s="37"/>
      <c r="C195" s="245" t="s">
        <v>272</v>
      </c>
      <c r="D195" s="245" t="s">
        <v>228</v>
      </c>
      <c r="E195" s="246" t="s">
        <v>273</v>
      </c>
      <c r="F195" s="247" t="s">
        <v>274</v>
      </c>
      <c r="G195" s="248" t="s">
        <v>262</v>
      </c>
      <c r="H195" s="249">
        <v>1</v>
      </c>
      <c r="I195" s="250"/>
      <c r="J195" s="251">
        <f>ROUND(I195*H195,2)</f>
        <v>0</v>
      </c>
      <c r="K195" s="247" t="s">
        <v>135</v>
      </c>
      <c r="L195" s="252"/>
      <c r="M195" s="253" t="s">
        <v>1</v>
      </c>
      <c r="N195" s="254" t="s">
        <v>38</v>
      </c>
      <c r="O195" s="89"/>
      <c r="P195" s="225">
        <f>O195*H195</f>
        <v>0</v>
      </c>
      <c r="Q195" s="225">
        <v>0.057</v>
      </c>
      <c r="R195" s="225">
        <f>Q195*H195</f>
        <v>0.057</v>
      </c>
      <c r="S195" s="225">
        <v>0</v>
      </c>
      <c r="T195" s="22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7" t="s">
        <v>171</v>
      </c>
      <c r="AT195" s="227" t="s">
        <v>228</v>
      </c>
      <c r="AU195" s="227" t="s">
        <v>83</v>
      </c>
      <c r="AY195" s="15" t="s">
        <v>129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5" t="s">
        <v>81</v>
      </c>
      <c r="BK195" s="228">
        <f>ROUND(I195*H195,2)</f>
        <v>0</v>
      </c>
      <c r="BL195" s="15" t="s">
        <v>136</v>
      </c>
      <c r="BM195" s="227" t="s">
        <v>275</v>
      </c>
    </row>
    <row r="196" spans="1:65" s="2" customFormat="1" ht="16.5" customHeight="1">
      <c r="A196" s="36"/>
      <c r="B196" s="37"/>
      <c r="C196" s="216" t="s">
        <v>276</v>
      </c>
      <c r="D196" s="216" t="s">
        <v>131</v>
      </c>
      <c r="E196" s="217" t="s">
        <v>277</v>
      </c>
      <c r="F196" s="218" t="s">
        <v>278</v>
      </c>
      <c r="G196" s="219" t="s">
        <v>262</v>
      </c>
      <c r="H196" s="220">
        <v>1</v>
      </c>
      <c r="I196" s="221"/>
      <c r="J196" s="222">
        <f>ROUND(I196*H196,2)</f>
        <v>0</v>
      </c>
      <c r="K196" s="218" t="s">
        <v>135</v>
      </c>
      <c r="L196" s="42"/>
      <c r="M196" s="223" t="s">
        <v>1</v>
      </c>
      <c r="N196" s="224" t="s">
        <v>38</v>
      </c>
      <c r="O196" s="89"/>
      <c r="P196" s="225">
        <f>O196*H196</f>
        <v>0</v>
      </c>
      <c r="Q196" s="225">
        <v>0.00468</v>
      </c>
      <c r="R196" s="225">
        <f>Q196*H196</f>
        <v>0.00468</v>
      </c>
      <c r="S196" s="225">
        <v>0</v>
      </c>
      <c r="T196" s="22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7" t="s">
        <v>136</v>
      </c>
      <c r="AT196" s="227" t="s">
        <v>131</v>
      </c>
      <c r="AU196" s="227" t="s">
        <v>83</v>
      </c>
      <c r="AY196" s="15" t="s">
        <v>129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5" t="s">
        <v>81</v>
      </c>
      <c r="BK196" s="228">
        <f>ROUND(I196*H196,2)</f>
        <v>0</v>
      </c>
      <c r="BL196" s="15" t="s">
        <v>136</v>
      </c>
      <c r="BM196" s="227" t="s">
        <v>279</v>
      </c>
    </row>
    <row r="197" spans="1:65" s="2" customFormat="1" ht="16.5" customHeight="1">
      <c r="A197" s="36"/>
      <c r="B197" s="37"/>
      <c r="C197" s="245" t="s">
        <v>280</v>
      </c>
      <c r="D197" s="245" t="s">
        <v>228</v>
      </c>
      <c r="E197" s="246" t="s">
        <v>281</v>
      </c>
      <c r="F197" s="247" t="s">
        <v>282</v>
      </c>
      <c r="G197" s="248" t="s">
        <v>262</v>
      </c>
      <c r="H197" s="249">
        <v>1</v>
      </c>
      <c r="I197" s="250"/>
      <c r="J197" s="251">
        <f>ROUND(I197*H197,2)</f>
        <v>0</v>
      </c>
      <c r="K197" s="247" t="s">
        <v>135</v>
      </c>
      <c r="L197" s="252"/>
      <c r="M197" s="253" t="s">
        <v>1</v>
      </c>
      <c r="N197" s="254" t="s">
        <v>38</v>
      </c>
      <c r="O197" s="89"/>
      <c r="P197" s="225">
        <f>O197*H197</f>
        <v>0</v>
      </c>
      <c r="Q197" s="225">
        <v>0.058</v>
      </c>
      <c r="R197" s="225">
        <f>Q197*H197</f>
        <v>0.058</v>
      </c>
      <c r="S197" s="225">
        <v>0</v>
      </c>
      <c r="T197" s="22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171</v>
      </c>
      <c r="AT197" s="227" t="s">
        <v>228</v>
      </c>
      <c r="AU197" s="227" t="s">
        <v>83</v>
      </c>
      <c r="AY197" s="15" t="s">
        <v>129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5" t="s">
        <v>81</v>
      </c>
      <c r="BK197" s="228">
        <f>ROUND(I197*H197,2)</f>
        <v>0</v>
      </c>
      <c r="BL197" s="15" t="s">
        <v>136</v>
      </c>
      <c r="BM197" s="227" t="s">
        <v>283</v>
      </c>
    </row>
    <row r="198" spans="1:65" s="2" customFormat="1" ht="21.75" customHeight="1">
      <c r="A198" s="36"/>
      <c r="B198" s="37"/>
      <c r="C198" s="245" t="s">
        <v>284</v>
      </c>
      <c r="D198" s="245" t="s">
        <v>228</v>
      </c>
      <c r="E198" s="246" t="s">
        <v>285</v>
      </c>
      <c r="F198" s="247" t="s">
        <v>286</v>
      </c>
      <c r="G198" s="248" t="s">
        <v>262</v>
      </c>
      <c r="H198" s="249">
        <v>1</v>
      </c>
      <c r="I198" s="250"/>
      <c r="J198" s="251">
        <f>ROUND(I198*H198,2)</f>
        <v>0</v>
      </c>
      <c r="K198" s="247" t="s">
        <v>1</v>
      </c>
      <c r="L198" s="252"/>
      <c r="M198" s="253" t="s">
        <v>1</v>
      </c>
      <c r="N198" s="254" t="s">
        <v>38</v>
      </c>
      <c r="O198" s="89"/>
      <c r="P198" s="225">
        <f>O198*H198</f>
        <v>0</v>
      </c>
      <c r="Q198" s="225">
        <v>0.004</v>
      </c>
      <c r="R198" s="225">
        <f>Q198*H198</f>
        <v>0.004</v>
      </c>
      <c r="S198" s="225">
        <v>0</v>
      </c>
      <c r="T198" s="226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7" t="s">
        <v>171</v>
      </c>
      <c r="AT198" s="227" t="s">
        <v>228</v>
      </c>
      <c r="AU198" s="227" t="s">
        <v>83</v>
      </c>
      <c r="AY198" s="15" t="s">
        <v>129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5" t="s">
        <v>81</v>
      </c>
      <c r="BK198" s="228">
        <f>ROUND(I198*H198,2)</f>
        <v>0</v>
      </c>
      <c r="BL198" s="15" t="s">
        <v>136</v>
      </c>
      <c r="BM198" s="227" t="s">
        <v>287</v>
      </c>
    </row>
    <row r="199" spans="1:63" s="12" customFormat="1" ht="22.8" customHeight="1">
      <c r="A199" s="12"/>
      <c r="B199" s="200"/>
      <c r="C199" s="201"/>
      <c r="D199" s="202" t="s">
        <v>72</v>
      </c>
      <c r="E199" s="214" t="s">
        <v>288</v>
      </c>
      <c r="F199" s="214" t="s">
        <v>289</v>
      </c>
      <c r="G199" s="201"/>
      <c r="H199" s="201"/>
      <c r="I199" s="204"/>
      <c r="J199" s="215">
        <f>BK199</f>
        <v>0</v>
      </c>
      <c r="K199" s="201"/>
      <c r="L199" s="206"/>
      <c r="M199" s="207"/>
      <c r="N199" s="208"/>
      <c r="O199" s="208"/>
      <c r="P199" s="209">
        <f>SUM(P200:P201)</f>
        <v>0</v>
      </c>
      <c r="Q199" s="208"/>
      <c r="R199" s="209">
        <f>SUM(R200:R201)</f>
        <v>0.05581</v>
      </c>
      <c r="S199" s="208"/>
      <c r="T199" s="210">
        <f>SUM(T200:T201)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1" t="s">
        <v>81</v>
      </c>
      <c r="AT199" s="212" t="s">
        <v>72</v>
      </c>
      <c r="AU199" s="212" t="s">
        <v>81</v>
      </c>
      <c r="AY199" s="211" t="s">
        <v>129</v>
      </c>
      <c r="BK199" s="213">
        <f>SUM(BK200:BK201)</f>
        <v>0</v>
      </c>
    </row>
    <row r="200" spans="1:65" s="2" customFormat="1" ht="21.75" customHeight="1">
      <c r="A200" s="36"/>
      <c r="B200" s="37"/>
      <c r="C200" s="216" t="s">
        <v>290</v>
      </c>
      <c r="D200" s="216" t="s">
        <v>131</v>
      </c>
      <c r="E200" s="217" t="s">
        <v>291</v>
      </c>
      <c r="F200" s="218" t="s">
        <v>292</v>
      </c>
      <c r="G200" s="219" t="s">
        <v>262</v>
      </c>
      <c r="H200" s="220">
        <v>1</v>
      </c>
      <c r="I200" s="221"/>
      <c r="J200" s="222">
        <f>ROUND(I200*H200,2)</f>
        <v>0</v>
      </c>
      <c r="K200" s="218" t="s">
        <v>135</v>
      </c>
      <c r="L200" s="42"/>
      <c r="M200" s="223" t="s">
        <v>1</v>
      </c>
      <c r="N200" s="224" t="s">
        <v>38</v>
      </c>
      <c r="O200" s="89"/>
      <c r="P200" s="225">
        <f>O200*H200</f>
        <v>0</v>
      </c>
      <c r="Q200" s="225">
        <v>0.05581</v>
      </c>
      <c r="R200" s="225">
        <f>Q200*H200</f>
        <v>0.05581</v>
      </c>
      <c r="S200" s="225">
        <v>0</v>
      </c>
      <c r="T200" s="22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7" t="s">
        <v>136</v>
      </c>
      <c r="AT200" s="227" t="s">
        <v>131</v>
      </c>
      <c r="AU200" s="227" t="s">
        <v>83</v>
      </c>
      <c r="AY200" s="15" t="s">
        <v>129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5" t="s">
        <v>81</v>
      </c>
      <c r="BK200" s="228">
        <f>ROUND(I200*H200,2)</f>
        <v>0</v>
      </c>
      <c r="BL200" s="15" t="s">
        <v>136</v>
      </c>
      <c r="BM200" s="227" t="s">
        <v>293</v>
      </c>
    </row>
    <row r="201" spans="1:47" s="2" customFormat="1" ht="12">
      <c r="A201" s="36"/>
      <c r="B201" s="37"/>
      <c r="C201" s="38"/>
      <c r="D201" s="231" t="s">
        <v>149</v>
      </c>
      <c r="E201" s="38"/>
      <c r="F201" s="241" t="s">
        <v>294</v>
      </c>
      <c r="G201" s="38"/>
      <c r="H201" s="38"/>
      <c r="I201" s="242"/>
      <c r="J201" s="38"/>
      <c r="K201" s="38"/>
      <c r="L201" s="42"/>
      <c r="M201" s="243"/>
      <c r="N201" s="244"/>
      <c r="O201" s="89"/>
      <c r="P201" s="89"/>
      <c r="Q201" s="89"/>
      <c r="R201" s="89"/>
      <c r="S201" s="89"/>
      <c r="T201" s="90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5" t="s">
        <v>149</v>
      </c>
      <c r="AU201" s="15" t="s">
        <v>83</v>
      </c>
    </row>
    <row r="202" spans="1:63" s="12" customFormat="1" ht="22.8" customHeight="1">
      <c r="A202" s="12"/>
      <c r="B202" s="200"/>
      <c r="C202" s="201"/>
      <c r="D202" s="202" t="s">
        <v>72</v>
      </c>
      <c r="E202" s="214" t="s">
        <v>176</v>
      </c>
      <c r="F202" s="214" t="s">
        <v>295</v>
      </c>
      <c r="G202" s="201"/>
      <c r="H202" s="201"/>
      <c r="I202" s="204"/>
      <c r="J202" s="215">
        <f>BK202</f>
        <v>0</v>
      </c>
      <c r="K202" s="201"/>
      <c r="L202" s="206"/>
      <c r="M202" s="207"/>
      <c r="N202" s="208"/>
      <c r="O202" s="208"/>
      <c r="P202" s="209">
        <f>SUM(P203:P239)</f>
        <v>0</v>
      </c>
      <c r="Q202" s="208"/>
      <c r="R202" s="209">
        <f>SUM(R203:R239)</f>
        <v>106.0984128</v>
      </c>
      <c r="S202" s="208"/>
      <c r="T202" s="210">
        <f>SUM(T203:T239)</f>
        <v>3.22088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1" t="s">
        <v>81</v>
      </c>
      <c r="AT202" s="212" t="s">
        <v>72</v>
      </c>
      <c r="AU202" s="212" t="s">
        <v>81</v>
      </c>
      <c r="AY202" s="211" t="s">
        <v>129</v>
      </c>
      <c r="BK202" s="213">
        <f>SUM(BK203:BK239)</f>
        <v>0</v>
      </c>
    </row>
    <row r="203" spans="1:65" s="2" customFormat="1" ht="16.5" customHeight="1">
      <c r="A203" s="36"/>
      <c r="B203" s="37"/>
      <c r="C203" s="216" t="s">
        <v>296</v>
      </c>
      <c r="D203" s="216" t="s">
        <v>131</v>
      </c>
      <c r="E203" s="217" t="s">
        <v>297</v>
      </c>
      <c r="F203" s="218" t="s">
        <v>298</v>
      </c>
      <c r="G203" s="219" t="s">
        <v>299</v>
      </c>
      <c r="H203" s="220">
        <v>290</v>
      </c>
      <c r="I203" s="221"/>
      <c r="J203" s="222">
        <f>ROUND(I203*H203,2)</f>
        <v>0</v>
      </c>
      <c r="K203" s="218" t="s">
        <v>135</v>
      </c>
      <c r="L203" s="42"/>
      <c r="M203" s="223" t="s">
        <v>1</v>
      </c>
      <c r="N203" s="224" t="s">
        <v>38</v>
      </c>
      <c r="O203" s="89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7" t="s">
        <v>136</v>
      </c>
      <c r="AT203" s="227" t="s">
        <v>131</v>
      </c>
      <c r="AU203" s="227" t="s">
        <v>83</v>
      </c>
      <c r="AY203" s="15" t="s">
        <v>129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5" t="s">
        <v>81</v>
      </c>
      <c r="BK203" s="228">
        <f>ROUND(I203*H203,2)</f>
        <v>0</v>
      </c>
      <c r="BL203" s="15" t="s">
        <v>136</v>
      </c>
      <c r="BM203" s="227" t="s">
        <v>300</v>
      </c>
    </row>
    <row r="204" spans="1:47" s="2" customFormat="1" ht="12">
      <c r="A204" s="36"/>
      <c r="B204" s="37"/>
      <c r="C204" s="38"/>
      <c r="D204" s="231" t="s">
        <v>149</v>
      </c>
      <c r="E204" s="38"/>
      <c r="F204" s="241" t="s">
        <v>301</v>
      </c>
      <c r="G204" s="38"/>
      <c r="H204" s="38"/>
      <c r="I204" s="242"/>
      <c r="J204" s="38"/>
      <c r="K204" s="38"/>
      <c r="L204" s="42"/>
      <c r="M204" s="243"/>
      <c r="N204" s="244"/>
      <c r="O204" s="89"/>
      <c r="P204" s="89"/>
      <c r="Q204" s="89"/>
      <c r="R204" s="89"/>
      <c r="S204" s="89"/>
      <c r="T204" s="90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5" t="s">
        <v>149</v>
      </c>
      <c r="AU204" s="15" t="s">
        <v>83</v>
      </c>
    </row>
    <row r="205" spans="1:65" s="2" customFormat="1" ht="24.15" customHeight="1">
      <c r="A205" s="36"/>
      <c r="B205" s="37"/>
      <c r="C205" s="245" t="s">
        <v>302</v>
      </c>
      <c r="D205" s="245" t="s">
        <v>228</v>
      </c>
      <c r="E205" s="246" t="s">
        <v>303</v>
      </c>
      <c r="F205" s="247" t="s">
        <v>304</v>
      </c>
      <c r="G205" s="248" t="s">
        <v>305</v>
      </c>
      <c r="H205" s="249">
        <v>49.5</v>
      </c>
      <c r="I205" s="250"/>
      <c r="J205" s="251">
        <f>ROUND(I205*H205,2)</f>
        <v>0</v>
      </c>
      <c r="K205" s="247" t="s">
        <v>135</v>
      </c>
      <c r="L205" s="252"/>
      <c r="M205" s="253" t="s">
        <v>1</v>
      </c>
      <c r="N205" s="254" t="s">
        <v>38</v>
      </c>
      <c r="O205" s="89"/>
      <c r="P205" s="225">
        <f>O205*H205</f>
        <v>0</v>
      </c>
      <c r="Q205" s="225">
        <v>0.00343</v>
      </c>
      <c r="R205" s="225">
        <f>Q205*H205</f>
        <v>0.169785</v>
      </c>
      <c r="S205" s="225">
        <v>0</v>
      </c>
      <c r="T205" s="226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27" t="s">
        <v>171</v>
      </c>
      <c r="AT205" s="227" t="s">
        <v>228</v>
      </c>
      <c r="AU205" s="227" t="s">
        <v>83</v>
      </c>
      <c r="AY205" s="15" t="s">
        <v>129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5" t="s">
        <v>81</v>
      </c>
      <c r="BK205" s="228">
        <f>ROUND(I205*H205,2)</f>
        <v>0</v>
      </c>
      <c r="BL205" s="15" t="s">
        <v>136</v>
      </c>
      <c r="BM205" s="227" t="s">
        <v>306</v>
      </c>
    </row>
    <row r="206" spans="1:51" s="13" customFormat="1" ht="12">
      <c r="A206" s="13"/>
      <c r="B206" s="229"/>
      <c r="C206" s="230"/>
      <c r="D206" s="231" t="s">
        <v>138</v>
      </c>
      <c r="E206" s="232" t="s">
        <v>1</v>
      </c>
      <c r="F206" s="233" t="s">
        <v>307</v>
      </c>
      <c r="G206" s="230"/>
      <c r="H206" s="234">
        <v>49.5</v>
      </c>
      <c r="I206" s="235"/>
      <c r="J206" s="230"/>
      <c r="K206" s="230"/>
      <c r="L206" s="236"/>
      <c r="M206" s="237"/>
      <c r="N206" s="238"/>
      <c r="O206" s="238"/>
      <c r="P206" s="238"/>
      <c r="Q206" s="238"/>
      <c r="R206" s="238"/>
      <c r="S206" s="238"/>
      <c r="T206" s="23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0" t="s">
        <v>138</v>
      </c>
      <c r="AU206" s="240" t="s">
        <v>83</v>
      </c>
      <c r="AV206" s="13" t="s">
        <v>83</v>
      </c>
      <c r="AW206" s="13" t="s">
        <v>30</v>
      </c>
      <c r="AX206" s="13" t="s">
        <v>81</v>
      </c>
      <c r="AY206" s="240" t="s">
        <v>129</v>
      </c>
    </row>
    <row r="207" spans="1:65" s="2" customFormat="1" ht="24.15" customHeight="1">
      <c r="A207" s="36"/>
      <c r="B207" s="37"/>
      <c r="C207" s="245" t="s">
        <v>308</v>
      </c>
      <c r="D207" s="245" t="s">
        <v>228</v>
      </c>
      <c r="E207" s="246" t="s">
        <v>309</v>
      </c>
      <c r="F207" s="247" t="s">
        <v>310</v>
      </c>
      <c r="G207" s="248" t="s">
        <v>305</v>
      </c>
      <c r="H207" s="249">
        <v>45.5</v>
      </c>
      <c r="I207" s="250"/>
      <c r="J207" s="251">
        <f>ROUND(I207*H207,2)</f>
        <v>0</v>
      </c>
      <c r="K207" s="247" t="s">
        <v>135</v>
      </c>
      <c r="L207" s="252"/>
      <c r="M207" s="253" t="s">
        <v>1</v>
      </c>
      <c r="N207" s="254" t="s">
        <v>38</v>
      </c>
      <c r="O207" s="89"/>
      <c r="P207" s="225">
        <f>O207*H207</f>
        <v>0</v>
      </c>
      <c r="Q207" s="225">
        <v>0.00113</v>
      </c>
      <c r="R207" s="225">
        <f>Q207*H207</f>
        <v>0.051414999999999995</v>
      </c>
      <c r="S207" s="225">
        <v>0</v>
      </c>
      <c r="T207" s="22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27" t="s">
        <v>171</v>
      </c>
      <c r="AT207" s="227" t="s">
        <v>228</v>
      </c>
      <c r="AU207" s="227" t="s">
        <v>83</v>
      </c>
      <c r="AY207" s="15" t="s">
        <v>129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5" t="s">
        <v>81</v>
      </c>
      <c r="BK207" s="228">
        <f>ROUND(I207*H207,2)</f>
        <v>0</v>
      </c>
      <c r="BL207" s="15" t="s">
        <v>136</v>
      </c>
      <c r="BM207" s="227" t="s">
        <v>311</v>
      </c>
    </row>
    <row r="208" spans="1:65" s="2" customFormat="1" ht="21.75" customHeight="1">
      <c r="A208" s="36"/>
      <c r="B208" s="37"/>
      <c r="C208" s="245" t="s">
        <v>312</v>
      </c>
      <c r="D208" s="245" t="s">
        <v>228</v>
      </c>
      <c r="E208" s="246" t="s">
        <v>313</v>
      </c>
      <c r="F208" s="247" t="s">
        <v>314</v>
      </c>
      <c r="G208" s="248" t="s">
        <v>164</v>
      </c>
      <c r="H208" s="249">
        <v>0.069</v>
      </c>
      <c r="I208" s="250"/>
      <c r="J208" s="251">
        <f>ROUND(I208*H208,2)</f>
        <v>0</v>
      </c>
      <c r="K208" s="247" t="s">
        <v>135</v>
      </c>
      <c r="L208" s="252"/>
      <c r="M208" s="253" t="s">
        <v>1</v>
      </c>
      <c r="N208" s="254" t="s">
        <v>38</v>
      </c>
      <c r="O208" s="89"/>
      <c r="P208" s="225">
        <f>O208*H208</f>
        <v>0</v>
      </c>
      <c r="Q208" s="225">
        <v>1</v>
      </c>
      <c r="R208" s="225">
        <f>Q208*H208</f>
        <v>0.069</v>
      </c>
      <c r="S208" s="225">
        <v>0</v>
      </c>
      <c r="T208" s="226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7" t="s">
        <v>171</v>
      </c>
      <c r="AT208" s="227" t="s">
        <v>228</v>
      </c>
      <c r="AU208" s="227" t="s">
        <v>83</v>
      </c>
      <c r="AY208" s="15" t="s">
        <v>129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5" t="s">
        <v>81</v>
      </c>
      <c r="BK208" s="228">
        <f>ROUND(I208*H208,2)</f>
        <v>0</v>
      </c>
      <c r="BL208" s="15" t="s">
        <v>136</v>
      </c>
      <c r="BM208" s="227" t="s">
        <v>315</v>
      </c>
    </row>
    <row r="209" spans="1:47" s="2" customFormat="1" ht="12">
      <c r="A209" s="36"/>
      <c r="B209" s="37"/>
      <c r="C209" s="38"/>
      <c r="D209" s="231" t="s">
        <v>149</v>
      </c>
      <c r="E209" s="38"/>
      <c r="F209" s="241" t="s">
        <v>316</v>
      </c>
      <c r="G209" s="38"/>
      <c r="H209" s="38"/>
      <c r="I209" s="242"/>
      <c r="J209" s="38"/>
      <c r="K209" s="38"/>
      <c r="L209" s="42"/>
      <c r="M209" s="243"/>
      <c r="N209" s="244"/>
      <c r="O209" s="89"/>
      <c r="P209" s="89"/>
      <c r="Q209" s="89"/>
      <c r="R209" s="89"/>
      <c r="S209" s="89"/>
      <c r="T209" s="90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5" t="s">
        <v>149</v>
      </c>
      <c r="AU209" s="15" t="s">
        <v>83</v>
      </c>
    </row>
    <row r="210" spans="1:51" s="13" customFormat="1" ht="12">
      <c r="A210" s="13"/>
      <c r="B210" s="229"/>
      <c r="C210" s="230"/>
      <c r="D210" s="231" t="s">
        <v>138</v>
      </c>
      <c r="E210" s="232" t="s">
        <v>1</v>
      </c>
      <c r="F210" s="233" t="s">
        <v>317</v>
      </c>
      <c r="G210" s="230"/>
      <c r="H210" s="234">
        <v>0.069</v>
      </c>
      <c r="I210" s="235"/>
      <c r="J210" s="230"/>
      <c r="K210" s="230"/>
      <c r="L210" s="236"/>
      <c r="M210" s="237"/>
      <c r="N210" s="238"/>
      <c r="O210" s="238"/>
      <c r="P210" s="238"/>
      <c r="Q210" s="238"/>
      <c r="R210" s="238"/>
      <c r="S210" s="238"/>
      <c r="T210" s="23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0" t="s">
        <v>138</v>
      </c>
      <c r="AU210" s="240" t="s">
        <v>83</v>
      </c>
      <c r="AV210" s="13" t="s">
        <v>83</v>
      </c>
      <c r="AW210" s="13" t="s">
        <v>30</v>
      </c>
      <c r="AX210" s="13" t="s">
        <v>81</v>
      </c>
      <c r="AY210" s="240" t="s">
        <v>129</v>
      </c>
    </row>
    <row r="211" spans="1:65" s="2" customFormat="1" ht="16.5" customHeight="1">
      <c r="A211" s="36"/>
      <c r="B211" s="37"/>
      <c r="C211" s="216" t="s">
        <v>318</v>
      </c>
      <c r="D211" s="216" t="s">
        <v>131</v>
      </c>
      <c r="E211" s="217" t="s">
        <v>319</v>
      </c>
      <c r="F211" s="218" t="s">
        <v>320</v>
      </c>
      <c r="G211" s="219" t="s">
        <v>305</v>
      </c>
      <c r="H211" s="220">
        <v>13.5</v>
      </c>
      <c r="I211" s="221"/>
      <c r="J211" s="222">
        <f>ROUND(I211*H211,2)</f>
        <v>0</v>
      </c>
      <c r="K211" s="218" t="s">
        <v>135</v>
      </c>
      <c r="L211" s="42"/>
      <c r="M211" s="223" t="s">
        <v>1</v>
      </c>
      <c r="N211" s="224" t="s">
        <v>38</v>
      </c>
      <c r="O211" s="89"/>
      <c r="P211" s="225">
        <f>O211*H211</f>
        <v>0</v>
      </c>
      <c r="Q211" s="225">
        <v>0.04008</v>
      </c>
      <c r="R211" s="225">
        <f>Q211*H211</f>
        <v>0.54108</v>
      </c>
      <c r="S211" s="225">
        <v>0</v>
      </c>
      <c r="T211" s="22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27" t="s">
        <v>136</v>
      </c>
      <c r="AT211" s="227" t="s">
        <v>131</v>
      </c>
      <c r="AU211" s="227" t="s">
        <v>83</v>
      </c>
      <c r="AY211" s="15" t="s">
        <v>129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5" t="s">
        <v>81</v>
      </c>
      <c r="BK211" s="228">
        <f>ROUND(I211*H211,2)</f>
        <v>0</v>
      </c>
      <c r="BL211" s="15" t="s">
        <v>136</v>
      </c>
      <c r="BM211" s="227" t="s">
        <v>321</v>
      </c>
    </row>
    <row r="212" spans="1:65" s="2" customFormat="1" ht="24.15" customHeight="1">
      <c r="A212" s="36"/>
      <c r="B212" s="37"/>
      <c r="C212" s="216" t="s">
        <v>322</v>
      </c>
      <c r="D212" s="216" t="s">
        <v>131</v>
      </c>
      <c r="E212" s="217" t="s">
        <v>323</v>
      </c>
      <c r="F212" s="218" t="s">
        <v>324</v>
      </c>
      <c r="G212" s="219" t="s">
        <v>262</v>
      </c>
      <c r="H212" s="220">
        <v>7</v>
      </c>
      <c r="I212" s="221"/>
      <c r="J212" s="222">
        <f>ROUND(I212*H212,2)</f>
        <v>0</v>
      </c>
      <c r="K212" s="218" t="s">
        <v>135</v>
      </c>
      <c r="L212" s="42"/>
      <c r="M212" s="223" t="s">
        <v>1</v>
      </c>
      <c r="N212" s="224" t="s">
        <v>38</v>
      </c>
      <c r="O212" s="89"/>
      <c r="P212" s="225">
        <f>O212*H212</f>
        <v>0</v>
      </c>
      <c r="Q212" s="225">
        <v>0.0007</v>
      </c>
      <c r="R212" s="225">
        <f>Q212*H212</f>
        <v>0.0049</v>
      </c>
      <c r="S212" s="225">
        <v>0</v>
      </c>
      <c r="T212" s="226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27" t="s">
        <v>136</v>
      </c>
      <c r="AT212" s="227" t="s">
        <v>131</v>
      </c>
      <c r="AU212" s="227" t="s">
        <v>83</v>
      </c>
      <c r="AY212" s="15" t="s">
        <v>129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5" t="s">
        <v>81</v>
      </c>
      <c r="BK212" s="228">
        <f>ROUND(I212*H212,2)</f>
        <v>0</v>
      </c>
      <c r="BL212" s="15" t="s">
        <v>136</v>
      </c>
      <c r="BM212" s="227" t="s">
        <v>325</v>
      </c>
    </row>
    <row r="213" spans="1:65" s="2" customFormat="1" ht="16.5" customHeight="1">
      <c r="A213" s="36"/>
      <c r="B213" s="37"/>
      <c r="C213" s="245" t="s">
        <v>326</v>
      </c>
      <c r="D213" s="245" t="s">
        <v>228</v>
      </c>
      <c r="E213" s="246" t="s">
        <v>327</v>
      </c>
      <c r="F213" s="247" t="s">
        <v>328</v>
      </c>
      <c r="G213" s="248" t="s">
        <v>262</v>
      </c>
      <c r="H213" s="249">
        <v>2</v>
      </c>
      <c r="I213" s="250"/>
      <c r="J213" s="251">
        <f>ROUND(I213*H213,2)</f>
        <v>0</v>
      </c>
      <c r="K213" s="247" t="s">
        <v>135</v>
      </c>
      <c r="L213" s="252"/>
      <c r="M213" s="253" t="s">
        <v>1</v>
      </c>
      <c r="N213" s="254" t="s">
        <v>38</v>
      </c>
      <c r="O213" s="89"/>
      <c r="P213" s="225">
        <f>O213*H213</f>
        <v>0</v>
      </c>
      <c r="Q213" s="225">
        <v>0.004</v>
      </c>
      <c r="R213" s="225">
        <f>Q213*H213</f>
        <v>0.008</v>
      </c>
      <c r="S213" s="225">
        <v>0</v>
      </c>
      <c r="T213" s="226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27" t="s">
        <v>171</v>
      </c>
      <c r="AT213" s="227" t="s">
        <v>228</v>
      </c>
      <c r="AU213" s="227" t="s">
        <v>83</v>
      </c>
      <c r="AY213" s="15" t="s">
        <v>129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5" t="s">
        <v>81</v>
      </c>
      <c r="BK213" s="228">
        <f>ROUND(I213*H213,2)</f>
        <v>0</v>
      </c>
      <c r="BL213" s="15" t="s">
        <v>136</v>
      </c>
      <c r="BM213" s="227" t="s">
        <v>329</v>
      </c>
    </row>
    <row r="214" spans="1:65" s="2" customFormat="1" ht="16.5" customHeight="1">
      <c r="A214" s="36"/>
      <c r="B214" s="37"/>
      <c r="C214" s="245" t="s">
        <v>330</v>
      </c>
      <c r="D214" s="245" t="s">
        <v>228</v>
      </c>
      <c r="E214" s="246" t="s">
        <v>331</v>
      </c>
      <c r="F214" s="247" t="s">
        <v>332</v>
      </c>
      <c r="G214" s="248" t="s">
        <v>262</v>
      </c>
      <c r="H214" s="249">
        <v>2</v>
      </c>
      <c r="I214" s="250"/>
      <c r="J214" s="251">
        <f>ROUND(I214*H214,2)</f>
        <v>0</v>
      </c>
      <c r="K214" s="247" t="s">
        <v>135</v>
      </c>
      <c r="L214" s="252"/>
      <c r="M214" s="253" t="s">
        <v>1</v>
      </c>
      <c r="N214" s="254" t="s">
        <v>38</v>
      </c>
      <c r="O214" s="89"/>
      <c r="P214" s="225">
        <f>O214*H214</f>
        <v>0</v>
      </c>
      <c r="Q214" s="225">
        <v>0.004</v>
      </c>
      <c r="R214" s="225">
        <f>Q214*H214</f>
        <v>0.008</v>
      </c>
      <c r="S214" s="225">
        <v>0</v>
      </c>
      <c r="T214" s="226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27" t="s">
        <v>171</v>
      </c>
      <c r="AT214" s="227" t="s">
        <v>228</v>
      </c>
      <c r="AU214" s="227" t="s">
        <v>83</v>
      </c>
      <c r="AY214" s="15" t="s">
        <v>129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5" t="s">
        <v>81</v>
      </c>
      <c r="BK214" s="228">
        <f>ROUND(I214*H214,2)</f>
        <v>0</v>
      </c>
      <c r="BL214" s="15" t="s">
        <v>136</v>
      </c>
      <c r="BM214" s="227" t="s">
        <v>333</v>
      </c>
    </row>
    <row r="215" spans="1:65" s="2" customFormat="1" ht="16.5" customHeight="1">
      <c r="A215" s="36"/>
      <c r="B215" s="37"/>
      <c r="C215" s="245" t="s">
        <v>334</v>
      </c>
      <c r="D215" s="245" t="s">
        <v>228</v>
      </c>
      <c r="E215" s="246" t="s">
        <v>335</v>
      </c>
      <c r="F215" s="247" t="s">
        <v>336</v>
      </c>
      <c r="G215" s="248" t="s">
        <v>262</v>
      </c>
      <c r="H215" s="249">
        <v>1</v>
      </c>
      <c r="I215" s="250"/>
      <c r="J215" s="251">
        <f>ROUND(I215*H215,2)</f>
        <v>0</v>
      </c>
      <c r="K215" s="247" t="s">
        <v>135</v>
      </c>
      <c r="L215" s="252"/>
      <c r="M215" s="253" t="s">
        <v>1</v>
      </c>
      <c r="N215" s="254" t="s">
        <v>38</v>
      </c>
      <c r="O215" s="89"/>
      <c r="P215" s="225">
        <f>O215*H215</f>
        <v>0</v>
      </c>
      <c r="Q215" s="225">
        <v>0.0035</v>
      </c>
      <c r="R215" s="225">
        <f>Q215*H215</f>
        <v>0.0035</v>
      </c>
      <c r="S215" s="225">
        <v>0</v>
      </c>
      <c r="T215" s="22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27" t="s">
        <v>171</v>
      </c>
      <c r="AT215" s="227" t="s">
        <v>228</v>
      </c>
      <c r="AU215" s="227" t="s">
        <v>83</v>
      </c>
      <c r="AY215" s="15" t="s">
        <v>129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5" t="s">
        <v>81</v>
      </c>
      <c r="BK215" s="228">
        <f>ROUND(I215*H215,2)</f>
        <v>0</v>
      </c>
      <c r="BL215" s="15" t="s">
        <v>136</v>
      </c>
      <c r="BM215" s="227" t="s">
        <v>337</v>
      </c>
    </row>
    <row r="216" spans="1:65" s="2" customFormat="1" ht="24.15" customHeight="1">
      <c r="A216" s="36"/>
      <c r="B216" s="37"/>
      <c r="C216" s="216" t="s">
        <v>338</v>
      </c>
      <c r="D216" s="216" t="s">
        <v>131</v>
      </c>
      <c r="E216" s="217" t="s">
        <v>339</v>
      </c>
      <c r="F216" s="218" t="s">
        <v>340</v>
      </c>
      <c r="G216" s="219" t="s">
        <v>262</v>
      </c>
      <c r="H216" s="220">
        <v>6</v>
      </c>
      <c r="I216" s="221"/>
      <c r="J216" s="222">
        <f>ROUND(I216*H216,2)</f>
        <v>0</v>
      </c>
      <c r="K216" s="218" t="s">
        <v>135</v>
      </c>
      <c r="L216" s="42"/>
      <c r="M216" s="223" t="s">
        <v>1</v>
      </c>
      <c r="N216" s="224" t="s">
        <v>38</v>
      </c>
      <c r="O216" s="89"/>
      <c r="P216" s="225">
        <f>O216*H216</f>
        <v>0</v>
      </c>
      <c r="Q216" s="225">
        <v>0.11241</v>
      </c>
      <c r="R216" s="225">
        <f>Q216*H216</f>
        <v>0.67446</v>
      </c>
      <c r="S216" s="225">
        <v>0</v>
      </c>
      <c r="T216" s="226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27" t="s">
        <v>136</v>
      </c>
      <c r="AT216" s="227" t="s">
        <v>131</v>
      </c>
      <c r="AU216" s="227" t="s">
        <v>83</v>
      </c>
      <c r="AY216" s="15" t="s">
        <v>129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5" t="s">
        <v>81</v>
      </c>
      <c r="BK216" s="228">
        <f>ROUND(I216*H216,2)</f>
        <v>0</v>
      </c>
      <c r="BL216" s="15" t="s">
        <v>136</v>
      </c>
      <c r="BM216" s="227" t="s">
        <v>341</v>
      </c>
    </row>
    <row r="217" spans="1:65" s="2" customFormat="1" ht="21.75" customHeight="1">
      <c r="A217" s="36"/>
      <c r="B217" s="37"/>
      <c r="C217" s="245" t="s">
        <v>342</v>
      </c>
      <c r="D217" s="245" t="s">
        <v>228</v>
      </c>
      <c r="E217" s="246" t="s">
        <v>343</v>
      </c>
      <c r="F217" s="247" t="s">
        <v>344</v>
      </c>
      <c r="G217" s="248" t="s">
        <v>262</v>
      </c>
      <c r="H217" s="249">
        <v>4</v>
      </c>
      <c r="I217" s="250"/>
      <c r="J217" s="251">
        <f>ROUND(I217*H217,2)</f>
        <v>0</v>
      </c>
      <c r="K217" s="247" t="s">
        <v>135</v>
      </c>
      <c r="L217" s="252"/>
      <c r="M217" s="253" t="s">
        <v>1</v>
      </c>
      <c r="N217" s="254" t="s">
        <v>38</v>
      </c>
      <c r="O217" s="89"/>
      <c r="P217" s="225">
        <f>O217*H217</f>
        <v>0</v>
      </c>
      <c r="Q217" s="225">
        <v>0.0061</v>
      </c>
      <c r="R217" s="225">
        <f>Q217*H217</f>
        <v>0.0244</v>
      </c>
      <c r="S217" s="225">
        <v>0</v>
      </c>
      <c r="T217" s="226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27" t="s">
        <v>171</v>
      </c>
      <c r="AT217" s="227" t="s">
        <v>228</v>
      </c>
      <c r="AU217" s="227" t="s">
        <v>83</v>
      </c>
      <c r="AY217" s="15" t="s">
        <v>129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5" t="s">
        <v>81</v>
      </c>
      <c r="BK217" s="228">
        <f>ROUND(I217*H217,2)</f>
        <v>0</v>
      </c>
      <c r="BL217" s="15" t="s">
        <v>136</v>
      </c>
      <c r="BM217" s="227" t="s">
        <v>345</v>
      </c>
    </row>
    <row r="218" spans="1:65" s="2" customFormat="1" ht="16.5" customHeight="1">
      <c r="A218" s="36"/>
      <c r="B218" s="37"/>
      <c r="C218" s="245" t="s">
        <v>346</v>
      </c>
      <c r="D218" s="245" t="s">
        <v>228</v>
      </c>
      <c r="E218" s="246" t="s">
        <v>347</v>
      </c>
      <c r="F218" s="247" t="s">
        <v>348</v>
      </c>
      <c r="G218" s="248" t="s">
        <v>262</v>
      </c>
      <c r="H218" s="249">
        <v>6</v>
      </c>
      <c r="I218" s="250"/>
      <c r="J218" s="251">
        <f>ROUND(I218*H218,2)</f>
        <v>0</v>
      </c>
      <c r="K218" s="247" t="s">
        <v>135</v>
      </c>
      <c r="L218" s="252"/>
      <c r="M218" s="253" t="s">
        <v>1</v>
      </c>
      <c r="N218" s="254" t="s">
        <v>38</v>
      </c>
      <c r="O218" s="89"/>
      <c r="P218" s="225">
        <f>O218*H218</f>
        <v>0</v>
      </c>
      <c r="Q218" s="225">
        <v>0.003</v>
      </c>
      <c r="R218" s="225">
        <f>Q218*H218</f>
        <v>0.018000000000000002</v>
      </c>
      <c r="S218" s="225">
        <v>0</v>
      </c>
      <c r="T218" s="226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27" t="s">
        <v>171</v>
      </c>
      <c r="AT218" s="227" t="s">
        <v>228</v>
      </c>
      <c r="AU218" s="227" t="s">
        <v>83</v>
      </c>
      <c r="AY218" s="15" t="s">
        <v>129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5" t="s">
        <v>81</v>
      </c>
      <c r="BK218" s="228">
        <f>ROUND(I218*H218,2)</f>
        <v>0</v>
      </c>
      <c r="BL218" s="15" t="s">
        <v>136</v>
      </c>
      <c r="BM218" s="227" t="s">
        <v>349</v>
      </c>
    </row>
    <row r="219" spans="1:65" s="2" customFormat="1" ht="21.75" customHeight="1">
      <c r="A219" s="36"/>
      <c r="B219" s="37"/>
      <c r="C219" s="245" t="s">
        <v>350</v>
      </c>
      <c r="D219" s="245" t="s">
        <v>228</v>
      </c>
      <c r="E219" s="246" t="s">
        <v>351</v>
      </c>
      <c r="F219" s="247" t="s">
        <v>352</v>
      </c>
      <c r="G219" s="248" t="s">
        <v>262</v>
      </c>
      <c r="H219" s="249">
        <v>14</v>
      </c>
      <c r="I219" s="250"/>
      <c r="J219" s="251">
        <f>ROUND(I219*H219,2)</f>
        <v>0</v>
      </c>
      <c r="K219" s="247" t="s">
        <v>135</v>
      </c>
      <c r="L219" s="252"/>
      <c r="M219" s="253" t="s">
        <v>1</v>
      </c>
      <c r="N219" s="254" t="s">
        <v>38</v>
      </c>
      <c r="O219" s="89"/>
      <c r="P219" s="225">
        <f>O219*H219</f>
        <v>0</v>
      </c>
      <c r="Q219" s="225">
        <v>0.00035</v>
      </c>
      <c r="R219" s="225">
        <f>Q219*H219</f>
        <v>0.0049</v>
      </c>
      <c r="S219" s="225">
        <v>0</v>
      </c>
      <c r="T219" s="226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27" t="s">
        <v>171</v>
      </c>
      <c r="AT219" s="227" t="s">
        <v>228</v>
      </c>
      <c r="AU219" s="227" t="s">
        <v>83</v>
      </c>
      <c r="AY219" s="15" t="s">
        <v>129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5" t="s">
        <v>81</v>
      </c>
      <c r="BK219" s="228">
        <f>ROUND(I219*H219,2)</f>
        <v>0</v>
      </c>
      <c r="BL219" s="15" t="s">
        <v>136</v>
      </c>
      <c r="BM219" s="227" t="s">
        <v>353</v>
      </c>
    </row>
    <row r="220" spans="1:65" s="2" customFormat="1" ht="16.5" customHeight="1">
      <c r="A220" s="36"/>
      <c r="B220" s="37"/>
      <c r="C220" s="245" t="s">
        <v>354</v>
      </c>
      <c r="D220" s="245" t="s">
        <v>228</v>
      </c>
      <c r="E220" s="246" t="s">
        <v>355</v>
      </c>
      <c r="F220" s="247" t="s">
        <v>356</v>
      </c>
      <c r="G220" s="248" t="s">
        <v>262</v>
      </c>
      <c r="H220" s="249">
        <v>4</v>
      </c>
      <c r="I220" s="250"/>
      <c r="J220" s="251">
        <f>ROUND(I220*H220,2)</f>
        <v>0</v>
      </c>
      <c r="K220" s="247" t="s">
        <v>135</v>
      </c>
      <c r="L220" s="252"/>
      <c r="M220" s="253" t="s">
        <v>1</v>
      </c>
      <c r="N220" s="254" t="s">
        <v>38</v>
      </c>
      <c r="O220" s="89"/>
      <c r="P220" s="225">
        <f>O220*H220</f>
        <v>0</v>
      </c>
      <c r="Q220" s="225">
        <v>0.0001</v>
      </c>
      <c r="R220" s="225">
        <f>Q220*H220</f>
        <v>0.0004</v>
      </c>
      <c r="S220" s="225">
        <v>0</v>
      </c>
      <c r="T220" s="226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27" t="s">
        <v>171</v>
      </c>
      <c r="AT220" s="227" t="s">
        <v>228</v>
      </c>
      <c r="AU220" s="227" t="s">
        <v>83</v>
      </c>
      <c r="AY220" s="15" t="s">
        <v>129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5" t="s">
        <v>81</v>
      </c>
      <c r="BK220" s="228">
        <f>ROUND(I220*H220,2)</f>
        <v>0</v>
      </c>
      <c r="BL220" s="15" t="s">
        <v>136</v>
      </c>
      <c r="BM220" s="227" t="s">
        <v>357</v>
      </c>
    </row>
    <row r="221" spans="1:65" s="2" customFormat="1" ht="24.15" customHeight="1">
      <c r="A221" s="36"/>
      <c r="B221" s="37"/>
      <c r="C221" s="216" t="s">
        <v>358</v>
      </c>
      <c r="D221" s="216" t="s">
        <v>131</v>
      </c>
      <c r="E221" s="217" t="s">
        <v>359</v>
      </c>
      <c r="F221" s="218" t="s">
        <v>360</v>
      </c>
      <c r="G221" s="219" t="s">
        <v>134</v>
      </c>
      <c r="H221" s="220">
        <v>64</v>
      </c>
      <c r="I221" s="221"/>
      <c r="J221" s="222">
        <f>ROUND(I221*H221,2)</f>
        <v>0</v>
      </c>
      <c r="K221" s="218" t="s">
        <v>135</v>
      </c>
      <c r="L221" s="42"/>
      <c r="M221" s="223" t="s">
        <v>1</v>
      </c>
      <c r="N221" s="224" t="s">
        <v>38</v>
      </c>
      <c r="O221" s="89"/>
      <c r="P221" s="225">
        <f>O221*H221</f>
        <v>0</v>
      </c>
      <c r="Q221" s="225">
        <v>0.0012</v>
      </c>
      <c r="R221" s="225">
        <f>Q221*H221</f>
        <v>0.0768</v>
      </c>
      <c r="S221" s="225">
        <v>0</v>
      </c>
      <c r="T221" s="226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27" t="s">
        <v>136</v>
      </c>
      <c r="AT221" s="227" t="s">
        <v>131</v>
      </c>
      <c r="AU221" s="227" t="s">
        <v>83</v>
      </c>
      <c r="AY221" s="15" t="s">
        <v>129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5" t="s">
        <v>81</v>
      </c>
      <c r="BK221" s="228">
        <f>ROUND(I221*H221,2)</f>
        <v>0</v>
      </c>
      <c r="BL221" s="15" t="s">
        <v>136</v>
      </c>
      <c r="BM221" s="227" t="s">
        <v>361</v>
      </c>
    </row>
    <row r="222" spans="1:47" s="2" customFormat="1" ht="12">
      <c r="A222" s="36"/>
      <c r="B222" s="37"/>
      <c r="C222" s="38"/>
      <c r="D222" s="231" t="s">
        <v>149</v>
      </c>
      <c r="E222" s="38"/>
      <c r="F222" s="241" t="s">
        <v>362</v>
      </c>
      <c r="G222" s="38"/>
      <c r="H222" s="38"/>
      <c r="I222" s="242"/>
      <c r="J222" s="38"/>
      <c r="K222" s="38"/>
      <c r="L222" s="42"/>
      <c r="M222" s="243"/>
      <c r="N222" s="244"/>
      <c r="O222" s="89"/>
      <c r="P222" s="89"/>
      <c r="Q222" s="89"/>
      <c r="R222" s="89"/>
      <c r="S222" s="89"/>
      <c r="T222" s="90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5" t="s">
        <v>149</v>
      </c>
      <c r="AU222" s="15" t="s">
        <v>83</v>
      </c>
    </row>
    <row r="223" spans="1:65" s="2" customFormat="1" ht="16.5" customHeight="1">
      <c r="A223" s="36"/>
      <c r="B223" s="37"/>
      <c r="C223" s="216" t="s">
        <v>363</v>
      </c>
      <c r="D223" s="216" t="s">
        <v>131</v>
      </c>
      <c r="E223" s="217" t="s">
        <v>364</v>
      </c>
      <c r="F223" s="218" t="s">
        <v>365</v>
      </c>
      <c r="G223" s="219" t="s">
        <v>134</v>
      </c>
      <c r="H223" s="220">
        <v>64</v>
      </c>
      <c r="I223" s="221"/>
      <c r="J223" s="222">
        <f>ROUND(I223*H223,2)</f>
        <v>0</v>
      </c>
      <c r="K223" s="218" t="s">
        <v>135</v>
      </c>
      <c r="L223" s="42"/>
      <c r="M223" s="223" t="s">
        <v>1</v>
      </c>
      <c r="N223" s="224" t="s">
        <v>38</v>
      </c>
      <c r="O223" s="89"/>
      <c r="P223" s="225">
        <f>O223*H223</f>
        <v>0</v>
      </c>
      <c r="Q223" s="225">
        <v>1E-05</v>
      </c>
      <c r="R223" s="225">
        <f>Q223*H223</f>
        <v>0.00064</v>
      </c>
      <c r="S223" s="225">
        <v>0</v>
      </c>
      <c r="T223" s="226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27" t="s">
        <v>136</v>
      </c>
      <c r="AT223" s="227" t="s">
        <v>131</v>
      </c>
      <c r="AU223" s="227" t="s">
        <v>83</v>
      </c>
      <c r="AY223" s="15" t="s">
        <v>129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5" t="s">
        <v>81</v>
      </c>
      <c r="BK223" s="228">
        <f>ROUND(I223*H223,2)</f>
        <v>0</v>
      </c>
      <c r="BL223" s="15" t="s">
        <v>136</v>
      </c>
      <c r="BM223" s="227" t="s">
        <v>366</v>
      </c>
    </row>
    <row r="224" spans="1:65" s="2" customFormat="1" ht="33" customHeight="1">
      <c r="A224" s="36"/>
      <c r="B224" s="37"/>
      <c r="C224" s="216" t="s">
        <v>367</v>
      </c>
      <c r="D224" s="216" t="s">
        <v>131</v>
      </c>
      <c r="E224" s="217" t="s">
        <v>368</v>
      </c>
      <c r="F224" s="218" t="s">
        <v>369</v>
      </c>
      <c r="G224" s="219" t="s">
        <v>305</v>
      </c>
      <c r="H224" s="220">
        <v>267.5</v>
      </c>
      <c r="I224" s="221"/>
      <c r="J224" s="222">
        <f>ROUND(I224*H224,2)</f>
        <v>0</v>
      </c>
      <c r="K224" s="218" t="s">
        <v>135</v>
      </c>
      <c r="L224" s="42"/>
      <c r="M224" s="223" t="s">
        <v>1</v>
      </c>
      <c r="N224" s="224" t="s">
        <v>38</v>
      </c>
      <c r="O224" s="89"/>
      <c r="P224" s="225">
        <f>O224*H224</f>
        <v>0</v>
      </c>
      <c r="Q224" s="225">
        <v>0.1554</v>
      </c>
      <c r="R224" s="225">
        <f>Q224*H224</f>
        <v>41.569500000000005</v>
      </c>
      <c r="S224" s="225">
        <v>0</v>
      </c>
      <c r="T224" s="226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27" t="s">
        <v>136</v>
      </c>
      <c r="AT224" s="227" t="s">
        <v>131</v>
      </c>
      <c r="AU224" s="227" t="s">
        <v>83</v>
      </c>
      <c r="AY224" s="15" t="s">
        <v>129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5" t="s">
        <v>81</v>
      </c>
      <c r="BK224" s="228">
        <f>ROUND(I224*H224,2)</f>
        <v>0</v>
      </c>
      <c r="BL224" s="15" t="s">
        <v>136</v>
      </c>
      <c r="BM224" s="227" t="s">
        <v>370</v>
      </c>
    </row>
    <row r="225" spans="1:65" s="2" customFormat="1" ht="16.5" customHeight="1">
      <c r="A225" s="36"/>
      <c r="B225" s="37"/>
      <c r="C225" s="245" t="s">
        <v>371</v>
      </c>
      <c r="D225" s="245" t="s">
        <v>228</v>
      </c>
      <c r="E225" s="246" t="s">
        <v>372</v>
      </c>
      <c r="F225" s="247" t="s">
        <v>373</v>
      </c>
      <c r="G225" s="248" t="s">
        <v>305</v>
      </c>
      <c r="H225" s="249">
        <v>186</v>
      </c>
      <c r="I225" s="250"/>
      <c r="J225" s="251">
        <f>ROUND(I225*H225,2)</f>
        <v>0</v>
      </c>
      <c r="K225" s="247" t="s">
        <v>135</v>
      </c>
      <c r="L225" s="252"/>
      <c r="M225" s="253" t="s">
        <v>1</v>
      </c>
      <c r="N225" s="254" t="s">
        <v>38</v>
      </c>
      <c r="O225" s="89"/>
      <c r="P225" s="225">
        <f>O225*H225</f>
        <v>0</v>
      </c>
      <c r="Q225" s="225">
        <v>0.102</v>
      </c>
      <c r="R225" s="225">
        <f>Q225*H225</f>
        <v>18.971999999999998</v>
      </c>
      <c r="S225" s="225">
        <v>0</v>
      </c>
      <c r="T225" s="22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27" t="s">
        <v>171</v>
      </c>
      <c r="AT225" s="227" t="s">
        <v>228</v>
      </c>
      <c r="AU225" s="227" t="s">
        <v>83</v>
      </c>
      <c r="AY225" s="15" t="s">
        <v>129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5" t="s">
        <v>81</v>
      </c>
      <c r="BK225" s="228">
        <f>ROUND(I225*H225,2)</f>
        <v>0</v>
      </c>
      <c r="BL225" s="15" t="s">
        <v>136</v>
      </c>
      <c r="BM225" s="227" t="s">
        <v>374</v>
      </c>
    </row>
    <row r="226" spans="1:65" s="2" customFormat="1" ht="16.5" customHeight="1">
      <c r="A226" s="36"/>
      <c r="B226" s="37"/>
      <c r="C226" s="245" t="s">
        <v>375</v>
      </c>
      <c r="D226" s="245" t="s">
        <v>228</v>
      </c>
      <c r="E226" s="246" t="s">
        <v>376</v>
      </c>
      <c r="F226" s="247" t="s">
        <v>377</v>
      </c>
      <c r="G226" s="248" t="s">
        <v>305</v>
      </c>
      <c r="H226" s="249">
        <v>70.98</v>
      </c>
      <c r="I226" s="250"/>
      <c r="J226" s="251">
        <f>ROUND(I226*H226,2)</f>
        <v>0</v>
      </c>
      <c r="K226" s="247" t="s">
        <v>135</v>
      </c>
      <c r="L226" s="252"/>
      <c r="M226" s="253" t="s">
        <v>1</v>
      </c>
      <c r="N226" s="254" t="s">
        <v>38</v>
      </c>
      <c r="O226" s="89"/>
      <c r="P226" s="225">
        <f>O226*H226</f>
        <v>0</v>
      </c>
      <c r="Q226" s="225">
        <v>0.055</v>
      </c>
      <c r="R226" s="225">
        <f>Q226*H226</f>
        <v>3.9039</v>
      </c>
      <c r="S226" s="225">
        <v>0</v>
      </c>
      <c r="T226" s="226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27" t="s">
        <v>171</v>
      </c>
      <c r="AT226" s="227" t="s">
        <v>228</v>
      </c>
      <c r="AU226" s="227" t="s">
        <v>83</v>
      </c>
      <c r="AY226" s="15" t="s">
        <v>129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5" t="s">
        <v>81</v>
      </c>
      <c r="BK226" s="228">
        <f>ROUND(I226*H226,2)</f>
        <v>0</v>
      </c>
      <c r="BL226" s="15" t="s">
        <v>136</v>
      </c>
      <c r="BM226" s="227" t="s">
        <v>378</v>
      </c>
    </row>
    <row r="227" spans="1:51" s="13" customFormat="1" ht="12">
      <c r="A227" s="13"/>
      <c r="B227" s="229"/>
      <c r="C227" s="230"/>
      <c r="D227" s="231" t="s">
        <v>138</v>
      </c>
      <c r="E227" s="232" t="s">
        <v>1</v>
      </c>
      <c r="F227" s="233" t="s">
        <v>379</v>
      </c>
      <c r="G227" s="230"/>
      <c r="H227" s="234">
        <v>70.98</v>
      </c>
      <c r="I227" s="235"/>
      <c r="J227" s="230"/>
      <c r="K227" s="230"/>
      <c r="L227" s="236"/>
      <c r="M227" s="237"/>
      <c r="N227" s="238"/>
      <c r="O227" s="238"/>
      <c r="P227" s="238"/>
      <c r="Q227" s="238"/>
      <c r="R227" s="238"/>
      <c r="S227" s="238"/>
      <c r="T227" s="23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0" t="s">
        <v>138</v>
      </c>
      <c r="AU227" s="240" t="s">
        <v>83</v>
      </c>
      <c r="AV227" s="13" t="s">
        <v>83</v>
      </c>
      <c r="AW227" s="13" t="s">
        <v>30</v>
      </c>
      <c r="AX227" s="13" t="s">
        <v>81</v>
      </c>
      <c r="AY227" s="240" t="s">
        <v>129</v>
      </c>
    </row>
    <row r="228" spans="1:65" s="2" customFormat="1" ht="24.15" customHeight="1">
      <c r="A228" s="36"/>
      <c r="B228" s="37"/>
      <c r="C228" s="245" t="s">
        <v>380</v>
      </c>
      <c r="D228" s="245" t="s">
        <v>228</v>
      </c>
      <c r="E228" s="246" t="s">
        <v>381</v>
      </c>
      <c r="F228" s="247" t="s">
        <v>382</v>
      </c>
      <c r="G228" s="248" t="s">
        <v>305</v>
      </c>
      <c r="H228" s="249">
        <v>4</v>
      </c>
      <c r="I228" s="250"/>
      <c r="J228" s="251">
        <f>ROUND(I228*H228,2)</f>
        <v>0</v>
      </c>
      <c r="K228" s="247" t="s">
        <v>383</v>
      </c>
      <c r="L228" s="252"/>
      <c r="M228" s="253" t="s">
        <v>1</v>
      </c>
      <c r="N228" s="254" t="s">
        <v>38</v>
      </c>
      <c r="O228" s="89"/>
      <c r="P228" s="225">
        <f>O228*H228</f>
        <v>0</v>
      </c>
      <c r="Q228" s="225">
        <v>0.062</v>
      </c>
      <c r="R228" s="225">
        <f>Q228*H228</f>
        <v>0.248</v>
      </c>
      <c r="S228" s="225">
        <v>0</v>
      </c>
      <c r="T228" s="226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27" t="s">
        <v>171</v>
      </c>
      <c r="AT228" s="227" t="s">
        <v>228</v>
      </c>
      <c r="AU228" s="227" t="s">
        <v>83</v>
      </c>
      <c r="AY228" s="15" t="s">
        <v>129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5" t="s">
        <v>81</v>
      </c>
      <c r="BK228" s="228">
        <f>ROUND(I228*H228,2)</f>
        <v>0</v>
      </c>
      <c r="BL228" s="15" t="s">
        <v>136</v>
      </c>
      <c r="BM228" s="227" t="s">
        <v>384</v>
      </c>
    </row>
    <row r="229" spans="1:65" s="2" customFormat="1" ht="24.15" customHeight="1">
      <c r="A229" s="36"/>
      <c r="B229" s="37"/>
      <c r="C229" s="245" t="s">
        <v>385</v>
      </c>
      <c r="D229" s="245" t="s">
        <v>228</v>
      </c>
      <c r="E229" s="246" t="s">
        <v>386</v>
      </c>
      <c r="F229" s="247" t="s">
        <v>387</v>
      </c>
      <c r="G229" s="248" t="s">
        <v>305</v>
      </c>
      <c r="H229" s="249">
        <v>20</v>
      </c>
      <c r="I229" s="250"/>
      <c r="J229" s="251">
        <f>ROUND(I229*H229,2)</f>
        <v>0</v>
      </c>
      <c r="K229" s="247" t="s">
        <v>383</v>
      </c>
      <c r="L229" s="252"/>
      <c r="M229" s="253" t="s">
        <v>1</v>
      </c>
      <c r="N229" s="254" t="s">
        <v>38</v>
      </c>
      <c r="O229" s="89"/>
      <c r="P229" s="225">
        <f>O229*H229</f>
        <v>0</v>
      </c>
      <c r="Q229" s="225">
        <v>0.07</v>
      </c>
      <c r="R229" s="225">
        <f>Q229*H229</f>
        <v>1.4000000000000001</v>
      </c>
      <c r="S229" s="225">
        <v>0</v>
      </c>
      <c r="T229" s="226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27" t="s">
        <v>171</v>
      </c>
      <c r="AT229" s="227" t="s">
        <v>228</v>
      </c>
      <c r="AU229" s="227" t="s">
        <v>83</v>
      </c>
      <c r="AY229" s="15" t="s">
        <v>129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5" t="s">
        <v>81</v>
      </c>
      <c r="BK229" s="228">
        <f>ROUND(I229*H229,2)</f>
        <v>0</v>
      </c>
      <c r="BL229" s="15" t="s">
        <v>136</v>
      </c>
      <c r="BM229" s="227" t="s">
        <v>388</v>
      </c>
    </row>
    <row r="230" spans="1:65" s="2" customFormat="1" ht="24.15" customHeight="1">
      <c r="A230" s="36"/>
      <c r="B230" s="37"/>
      <c r="C230" s="216" t="s">
        <v>389</v>
      </c>
      <c r="D230" s="216" t="s">
        <v>131</v>
      </c>
      <c r="E230" s="217" t="s">
        <v>390</v>
      </c>
      <c r="F230" s="218" t="s">
        <v>391</v>
      </c>
      <c r="G230" s="219" t="s">
        <v>305</v>
      </c>
      <c r="H230" s="220">
        <v>216.6</v>
      </c>
      <c r="I230" s="221"/>
      <c r="J230" s="222">
        <f>ROUND(I230*H230,2)</f>
        <v>0</v>
      </c>
      <c r="K230" s="218" t="s">
        <v>135</v>
      </c>
      <c r="L230" s="42"/>
      <c r="M230" s="223" t="s">
        <v>1</v>
      </c>
      <c r="N230" s="224" t="s">
        <v>38</v>
      </c>
      <c r="O230" s="89"/>
      <c r="P230" s="225">
        <f>O230*H230</f>
        <v>0</v>
      </c>
      <c r="Q230" s="225">
        <v>0.12095</v>
      </c>
      <c r="R230" s="225">
        <f>Q230*H230</f>
        <v>26.19777</v>
      </c>
      <c r="S230" s="225">
        <v>0</v>
      </c>
      <c r="T230" s="226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27" t="s">
        <v>136</v>
      </c>
      <c r="AT230" s="227" t="s">
        <v>131</v>
      </c>
      <c r="AU230" s="227" t="s">
        <v>83</v>
      </c>
      <c r="AY230" s="15" t="s">
        <v>129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5" t="s">
        <v>81</v>
      </c>
      <c r="BK230" s="228">
        <f>ROUND(I230*H230,2)</f>
        <v>0</v>
      </c>
      <c r="BL230" s="15" t="s">
        <v>136</v>
      </c>
      <c r="BM230" s="227" t="s">
        <v>392</v>
      </c>
    </row>
    <row r="231" spans="1:65" s="2" customFormat="1" ht="21.75" customHeight="1">
      <c r="A231" s="36"/>
      <c r="B231" s="37"/>
      <c r="C231" s="245" t="s">
        <v>393</v>
      </c>
      <c r="D231" s="245" t="s">
        <v>228</v>
      </c>
      <c r="E231" s="246" t="s">
        <v>253</v>
      </c>
      <c r="F231" s="247" t="s">
        <v>254</v>
      </c>
      <c r="G231" s="248" t="s">
        <v>134</v>
      </c>
      <c r="H231" s="249">
        <v>22.74</v>
      </c>
      <c r="I231" s="250"/>
      <c r="J231" s="251">
        <f>ROUND(I231*H231,2)</f>
        <v>0</v>
      </c>
      <c r="K231" s="247" t="s">
        <v>135</v>
      </c>
      <c r="L231" s="252"/>
      <c r="M231" s="253" t="s">
        <v>1</v>
      </c>
      <c r="N231" s="254" t="s">
        <v>38</v>
      </c>
      <c r="O231" s="89"/>
      <c r="P231" s="225">
        <f>O231*H231</f>
        <v>0</v>
      </c>
      <c r="Q231" s="225">
        <v>0.176</v>
      </c>
      <c r="R231" s="225">
        <f>Q231*H231</f>
        <v>4.00224</v>
      </c>
      <c r="S231" s="225">
        <v>0</v>
      </c>
      <c r="T231" s="22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27" t="s">
        <v>171</v>
      </c>
      <c r="AT231" s="227" t="s">
        <v>228</v>
      </c>
      <c r="AU231" s="227" t="s">
        <v>83</v>
      </c>
      <c r="AY231" s="15" t="s">
        <v>129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5" t="s">
        <v>81</v>
      </c>
      <c r="BK231" s="228">
        <f>ROUND(I231*H231,2)</f>
        <v>0</v>
      </c>
      <c r="BL231" s="15" t="s">
        <v>136</v>
      </c>
      <c r="BM231" s="227" t="s">
        <v>394</v>
      </c>
    </row>
    <row r="232" spans="1:47" s="2" customFormat="1" ht="12">
      <c r="A232" s="36"/>
      <c r="B232" s="37"/>
      <c r="C232" s="38"/>
      <c r="D232" s="231" t="s">
        <v>149</v>
      </c>
      <c r="E232" s="38"/>
      <c r="F232" s="241" t="s">
        <v>395</v>
      </c>
      <c r="G232" s="38"/>
      <c r="H232" s="38"/>
      <c r="I232" s="242"/>
      <c r="J232" s="38"/>
      <c r="K232" s="38"/>
      <c r="L232" s="42"/>
      <c r="M232" s="243"/>
      <c r="N232" s="244"/>
      <c r="O232" s="89"/>
      <c r="P232" s="89"/>
      <c r="Q232" s="89"/>
      <c r="R232" s="89"/>
      <c r="S232" s="89"/>
      <c r="T232" s="90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5" t="s">
        <v>149</v>
      </c>
      <c r="AU232" s="15" t="s">
        <v>83</v>
      </c>
    </row>
    <row r="233" spans="1:65" s="2" customFormat="1" ht="33" customHeight="1">
      <c r="A233" s="36"/>
      <c r="B233" s="37"/>
      <c r="C233" s="216" t="s">
        <v>396</v>
      </c>
      <c r="D233" s="216" t="s">
        <v>131</v>
      </c>
      <c r="E233" s="217" t="s">
        <v>397</v>
      </c>
      <c r="F233" s="218" t="s">
        <v>398</v>
      </c>
      <c r="G233" s="219" t="s">
        <v>305</v>
      </c>
      <c r="H233" s="220">
        <v>45.3</v>
      </c>
      <c r="I233" s="221"/>
      <c r="J233" s="222">
        <f>ROUND(I233*H233,2)</f>
        <v>0</v>
      </c>
      <c r="K233" s="218" t="s">
        <v>135</v>
      </c>
      <c r="L233" s="42"/>
      <c r="M233" s="223" t="s">
        <v>1</v>
      </c>
      <c r="N233" s="224" t="s">
        <v>38</v>
      </c>
      <c r="O233" s="89"/>
      <c r="P233" s="225">
        <f>O233*H233</f>
        <v>0</v>
      </c>
      <c r="Q233" s="225">
        <v>0.1295</v>
      </c>
      <c r="R233" s="225">
        <f>Q233*H233</f>
        <v>5.86635</v>
      </c>
      <c r="S233" s="225">
        <v>0</v>
      </c>
      <c r="T233" s="226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27" t="s">
        <v>136</v>
      </c>
      <c r="AT233" s="227" t="s">
        <v>131</v>
      </c>
      <c r="AU233" s="227" t="s">
        <v>83</v>
      </c>
      <c r="AY233" s="15" t="s">
        <v>129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5" t="s">
        <v>81</v>
      </c>
      <c r="BK233" s="228">
        <f>ROUND(I233*H233,2)</f>
        <v>0</v>
      </c>
      <c r="BL233" s="15" t="s">
        <v>136</v>
      </c>
      <c r="BM233" s="227" t="s">
        <v>399</v>
      </c>
    </row>
    <row r="234" spans="1:47" s="2" customFormat="1" ht="12">
      <c r="A234" s="36"/>
      <c r="B234" s="37"/>
      <c r="C234" s="38"/>
      <c r="D234" s="231" t="s">
        <v>149</v>
      </c>
      <c r="E234" s="38"/>
      <c r="F234" s="241" t="s">
        <v>400</v>
      </c>
      <c r="G234" s="38"/>
      <c r="H234" s="38"/>
      <c r="I234" s="242"/>
      <c r="J234" s="38"/>
      <c r="K234" s="38"/>
      <c r="L234" s="42"/>
      <c r="M234" s="243"/>
      <c r="N234" s="244"/>
      <c r="O234" s="89"/>
      <c r="P234" s="89"/>
      <c r="Q234" s="89"/>
      <c r="R234" s="89"/>
      <c r="S234" s="89"/>
      <c r="T234" s="90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5" t="s">
        <v>149</v>
      </c>
      <c r="AU234" s="15" t="s">
        <v>83</v>
      </c>
    </row>
    <row r="235" spans="1:65" s="2" customFormat="1" ht="21.75" customHeight="1">
      <c r="A235" s="36"/>
      <c r="B235" s="37"/>
      <c r="C235" s="245" t="s">
        <v>401</v>
      </c>
      <c r="D235" s="245" t="s">
        <v>228</v>
      </c>
      <c r="E235" s="246" t="s">
        <v>402</v>
      </c>
      <c r="F235" s="247" t="s">
        <v>403</v>
      </c>
      <c r="G235" s="248" t="s">
        <v>262</v>
      </c>
      <c r="H235" s="249">
        <v>95.13</v>
      </c>
      <c r="I235" s="250"/>
      <c r="J235" s="251">
        <f>ROUND(I235*H235,2)</f>
        <v>0</v>
      </c>
      <c r="K235" s="247" t="s">
        <v>135</v>
      </c>
      <c r="L235" s="252"/>
      <c r="M235" s="253" t="s">
        <v>1</v>
      </c>
      <c r="N235" s="254" t="s">
        <v>38</v>
      </c>
      <c r="O235" s="89"/>
      <c r="P235" s="225">
        <f>O235*H235</f>
        <v>0</v>
      </c>
      <c r="Q235" s="225">
        <v>0.024</v>
      </c>
      <c r="R235" s="225">
        <f>Q235*H235</f>
        <v>2.28312</v>
      </c>
      <c r="S235" s="225">
        <v>0</v>
      </c>
      <c r="T235" s="22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27" t="s">
        <v>171</v>
      </c>
      <c r="AT235" s="227" t="s">
        <v>228</v>
      </c>
      <c r="AU235" s="227" t="s">
        <v>83</v>
      </c>
      <c r="AY235" s="15" t="s">
        <v>129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15" t="s">
        <v>81</v>
      </c>
      <c r="BK235" s="228">
        <f>ROUND(I235*H235,2)</f>
        <v>0</v>
      </c>
      <c r="BL235" s="15" t="s">
        <v>136</v>
      </c>
      <c r="BM235" s="227" t="s">
        <v>404</v>
      </c>
    </row>
    <row r="236" spans="1:51" s="13" customFormat="1" ht="12">
      <c r="A236" s="13"/>
      <c r="B236" s="229"/>
      <c r="C236" s="230"/>
      <c r="D236" s="231" t="s">
        <v>138</v>
      </c>
      <c r="E236" s="232" t="s">
        <v>1</v>
      </c>
      <c r="F236" s="233" t="s">
        <v>405</v>
      </c>
      <c r="G236" s="230"/>
      <c r="H236" s="234">
        <v>95.13</v>
      </c>
      <c r="I236" s="235"/>
      <c r="J236" s="230"/>
      <c r="K236" s="230"/>
      <c r="L236" s="236"/>
      <c r="M236" s="237"/>
      <c r="N236" s="238"/>
      <c r="O236" s="238"/>
      <c r="P236" s="238"/>
      <c r="Q236" s="238"/>
      <c r="R236" s="238"/>
      <c r="S236" s="238"/>
      <c r="T236" s="23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0" t="s">
        <v>138</v>
      </c>
      <c r="AU236" s="240" t="s">
        <v>83</v>
      </c>
      <c r="AV236" s="13" t="s">
        <v>83</v>
      </c>
      <c r="AW236" s="13" t="s">
        <v>30</v>
      </c>
      <c r="AX236" s="13" t="s">
        <v>81</v>
      </c>
      <c r="AY236" s="240" t="s">
        <v>129</v>
      </c>
    </row>
    <row r="237" spans="1:65" s="2" customFormat="1" ht="24.15" customHeight="1">
      <c r="A237" s="36"/>
      <c r="B237" s="37"/>
      <c r="C237" s="216" t="s">
        <v>406</v>
      </c>
      <c r="D237" s="216" t="s">
        <v>131</v>
      </c>
      <c r="E237" s="217" t="s">
        <v>407</v>
      </c>
      <c r="F237" s="218" t="s">
        <v>408</v>
      </c>
      <c r="G237" s="219" t="s">
        <v>262</v>
      </c>
      <c r="H237" s="220">
        <v>2</v>
      </c>
      <c r="I237" s="221"/>
      <c r="J237" s="222">
        <f>ROUND(I237*H237,2)</f>
        <v>0</v>
      </c>
      <c r="K237" s="218" t="s">
        <v>135</v>
      </c>
      <c r="L237" s="42"/>
      <c r="M237" s="223" t="s">
        <v>1</v>
      </c>
      <c r="N237" s="224" t="s">
        <v>38</v>
      </c>
      <c r="O237" s="89"/>
      <c r="P237" s="225">
        <f>O237*H237</f>
        <v>0</v>
      </c>
      <c r="Q237" s="225">
        <v>0</v>
      </c>
      <c r="R237" s="225">
        <f>Q237*H237</f>
        <v>0</v>
      </c>
      <c r="S237" s="225">
        <v>0.082</v>
      </c>
      <c r="T237" s="226">
        <f>S237*H237</f>
        <v>0.164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27" t="s">
        <v>136</v>
      </c>
      <c r="AT237" s="227" t="s">
        <v>131</v>
      </c>
      <c r="AU237" s="227" t="s">
        <v>83</v>
      </c>
      <c r="AY237" s="15" t="s">
        <v>129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5" t="s">
        <v>81</v>
      </c>
      <c r="BK237" s="228">
        <f>ROUND(I237*H237,2)</f>
        <v>0</v>
      </c>
      <c r="BL237" s="15" t="s">
        <v>136</v>
      </c>
      <c r="BM237" s="227" t="s">
        <v>409</v>
      </c>
    </row>
    <row r="238" spans="1:65" s="2" customFormat="1" ht="24.15" customHeight="1">
      <c r="A238" s="36"/>
      <c r="B238" s="37"/>
      <c r="C238" s="216" t="s">
        <v>410</v>
      </c>
      <c r="D238" s="216" t="s">
        <v>131</v>
      </c>
      <c r="E238" s="217" t="s">
        <v>411</v>
      </c>
      <c r="F238" s="218" t="s">
        <v>412</v>
      </c>
      <c r="G238" s="219" t="s">
        <v>164</v>
      </c>
      <c r="H238" s="220">
        <v>3</v>
      </c>
      <c r="I238" s="221"/>
      <c r="J238" s="222">
        <f>ROUND(I238*H238,2)</f>
        <v>0</v>
      </c>
      <c r="K238" s="218" t="s">
        <v>135</v>
      </c>
      <c r="L238" s="42"/>
      <c r="M238" s="223" t="s">
        <v>1</v>
      </c>
      <c r="N238" s="224" t="s">
        <v>38</v>
      </c>
      <c r="O238" s="89"/>
      <c r="P238" s="225">
        <f>O238*H238</f>
        <v>0</v>
      </c>
      <c r="Q238" s="225">
        <v>0</v>
      </c>
      <c r="R238" s="225">
        <f>Q238*H238</f>
        <v>0</v>
      </c>
      <c r="S238" s="225">
        <v>1</v>
      </c>
      <c r="T238" s="226">
        <f>S238*H238</f>
        <v>3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27" t="s">
        <v>136</v>
      </c>
      <c r="AT238" s="227" t="s">
        <v>131</v>
      </c>
      <c r="AU238" s="227" t="s">
        <v>83</v>
      </c>
      <c r="AY238" s="15" t="s">
        <v>129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5" t="s">
        <v>81</v>
      </c>
      <c r="BK238" s="228">
        <f>ROUND(I238*H238,2)</f>
        <v>0</v>
      </c>
      <c r="BL238" s="15" t="s">
        <v>136</v>
      </c>
      <c r="BM238" s="227" t="s">
        <v>413</v>
      </c>
    </row>
    <row r="239" spans="1:65" s="2" customFormat="1" ht="16.5" customHeight="1">
      <c r="A239" s="36"/>
      <c r="B239" s="37"/>
      <c r="C239" s="216" t="s">
        <v>414</v>
      </c>
      <c r="D239" s="216" t="s">
        <v>131</v>
      </c>
      <c r="E239" s="217" t="s">
        <v>415</v>
      </c>
      <c r="F239" s="218" t="s">
        <v>416</v>
      </c>
      <c r="G239" s="219" t="s">
        <v>305</v>
      </c>
      <c r="H239" s="220">
        <v>3.16</v>
      </c>
      <c r="I239" s="221"/>
      <c r="J239" s="222">
        <f>ROUND(I239*H239,2)</f>
        <v>0</v>
      </c>
      <c r="K239" s="218" t="s">
        <v>135</v>
      </c>
      <c r="L239" s="42"/>
      <c r="M239" s="223" t="s">
        <v>1</v>
      </c>
      <c r="N239" s="224" t="s">
        <v>38</v>
      </c>
      <c r="O239" s="89"/>
      <c r="P239" s="225">
        <f>O239*H239</f>
        <v>0</v>
      </c>
      <c r="Q239" s="225">
        <v>8E-05</v>
      </c>
      <c r="R239" s="225">
        <f>Q239*H239</f>
        <v>0.0002528</v>
      </c>
      <c r="S239" s="225">
        <v>0.018</v>
      </c>
      <c r="T239" s="226">
        <f>S239*H239</f>
        <v>0.05688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27" t="s">
        <v>136</v>
      </c>
      <c r="AT239" s="227" t="s">
        <v>131</v>
      </c>
      <c r="AU239" s="227" t="s">
        <v>83</v>
      </c>
      <c r="AY239" s="15" t="s">
        <v>129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5" t="s">
        <v>81</v>
      </c>
      <c r="BK239" s="228">
        <f>ROUND(I239*H239,2)</f>
        <v>0</v>
      </c>
      <c r="BL239" s="15" t="s">
        <v>136</v>
      </c>
      <c r="BM239" s="227" t="s">
        <v>417</v>
      </c>
    </row>
    <row r="240" spans="1:63" s="12" customFormat="1" ht="22.8" customHeight="1">
      <c r="A240" s="12"/>
      <c r="B240" s="200"/>
      <c r="C240" s="201"/>
      <c r="D240" s="202" t="s">
        <v>72</v>
      </c>
      <c r="E240" s="214" t="s">
        <v>418</v>
      </c>
      <c r="F240" s="214" t="s">
        <v>419</v>
      </c>
      <c r="G240" s="201"/>
      <c r="H240" s="201"/>
      <c r="I240" s="204"/>
      <c r="J240" s="215">
        <f>BK240</f>
        <v>0</v>
      </c>
      <c r="K240" s="201"/>
      <c r="L240" s="206"/>
      <c r="M240" s="207"/>
      <c r="N240" s="208"/>
      <c r="O240" s="208"/>
      <c r="P240" s="209">
        <f>SUM(P241:P245)</f>
        <v>0</v>
      </c>
      <c r="Q240" s="208"/>
      <c r="R240" s="209">
        <f>SUM(R241:R245)</f>
        <v>0</v>
      </c>
      <c r="S240" s="208"/>
      <c r="T240" s="210">
        <f>SUM(T241:T245)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11" t="s">
        <v>81</v>
      </c>
      <c r="AT240" s="212" t="s">
        <v>72</v>
      </c>
      <c r="AU240" s="212" t="s">
        <v>81</v>
      </c>
      <c r="AY240" s="211" t="s">
        <v>129</v>
      </c>
      <c r="BK240" s="213">
        <f>SUM(BK241:BK245)</f>
        <v>0</v>
      </c>
    </row>
    <row r="241" spans="1:65" s="2" customFormat="1" ht="21.75" customHeight="1">
      <c r="A241" s="36"/>
      <c r="B241" s="37"/>
      <c r="C241" s="216" t="s">
        <v>420</v>
      </c>
      <c r="D241" s="216" t="s">
        <v>131</v>
      </c>
      <c r="E241" s="217" t="s">
        <v>421</v>
      </c>
      <c r="F241" s="218" t="s">
        <v>422</v>
      </c>
      <c r="G241" s="219" t="s">
        <v>164</v>
      </c>
      <c r="H241" s="220">
        <v>78.938</v>
      </c>
      <c r="I241" s="221"/>
      <c r="J241" s="222">
        <f>ROUND(I241*H241,2)</f>
        <v>0</v>
      </c>
      <c r="K241" s="218" t="s">
        <v>135</v>
      </c>
      <c r="L241" s="42"/>
      <c r="M241" s="223" t="s">
        <v>1</v>
      </c>
      <c r="N241" s="224" t="s">
        <v>38</v>
      </c>
      <c r="O241" s="89"/>
      <c r="P241" s="225">
        <f>O241*H241</f>
        <v>0</v>
      </c>
      <c r="Q241" s="225">
        <v>0</v>
      </c>
      <c r="R241" s="225">
        <f>Q241*H241</f>
        <v>0</v>
      </c>
      <c r="S241" s="225">
        <v>0</v>
      </c>
      <c r="T241" s="226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27" t="s">
        <v>136</v>
      </c>
      <c r="AT241" s="227" t="s">
        <v>131</v>
      </c>
      <c r="AU241" s="227" t="s">
        <v>83</v>
      </c>
      <c r="AY241" s="15" t="s">
        <v>129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5" t="s">
        <v>81</v>
      </c>
      <c r="BK241" s="228">
        <f>ROUND(I241*H241,2)</f>
        <v>0</v>
      </c>
      <c r="BL241" s="15" t="s">
        <v>136</v>
      </c>
      <c r="BM241" s="227" t="s">
        <v>423</v>
      </c>
    </row>
    <row r="242" spans="1:47" s="2" customFormat="1" ht="12">
      <c r="A242" s="36"/>
      <c r="B242" s="37"/>
      <c r="C242" s="38"/>
      <c r="D242" s="231" t="s">
        <v>149</v>
      </c>
      <c r="E242" s="38"/>
      <c r="F242" s="241" t="s">
        <v>424</v>
      </c>
      <c r="G242" s="38"/>
      <c r="H242" s="38"/>
      <c r="I242" s="242"/>
      <c r="J242" s="38"/>
      <c r="K242" s="38"/>
      <c r="L242" s="42"/>
      <c r="M242" s="243"/>
      <c r="N242" s="244"/>
      <c r="O242" s="89"/>
      <c r="P242" s="89"/>
      <c r="Q242" s="89"/>
      <c r="R242" s="89"/>
      <c r="S242" s="89"/>
      <c r="T242" s="90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5" t="s">
        <v>149</v>
      </c>
      <c r="AU242" s="15" t="s">
        <v>83</v>
      </c>
    </row>
    <row r="243" spans="1:65" s="2" customFormat="1" ht="24.15" customHeight="1">
      <c r="A243" s="36"/>
      <c r="B243" s="37"/>
      <c r="C243" s="216" t="s">
        <v>425</v>
      </c>
      <c r="D243" s="216" t="s">
        <v>131</v>
      </c>
      <c r="E243" s="217" t="s">
        <v>426</v>
      </c>
      <c r="F243" s="218" t="s">
        <v>427</v>
      </c>
      <c r="G243" s="219" t="s">
        <v>164</v>
      </c>
      <c r="H243" s="220">
        <v>1184.07</v>
      </c>
      <c r="I243" s="221"/>
      <c r="J243" s="222">
        <f>ROUND(I243*H243,2)</f>
        <v>0</v>
      </c>
      <c r="K243" s="218" t="s">
        <v>383</v>
      </c>
      <c r="L243" s="42"/>
      <c r="M243" s="223" t="s">
        <v>1</v>
      </c>
      <c r="N243" s="224" t="s">
        <v>38</v>
      </c>
      <c r="O243" s="89"/>
      <c r="P243" s="225">
        <f>O243*H243</f>
        <v>0</v>
      </c>
      <c r="Q243" s="225">
        <v>0</v>
      </c>
      <c r="R243" s="225">
        <f>Q243*H243</f>
        <v>0</v>
      </c>
      <c r="S243" s="225">
        <v>0</v>
      </c>
      <c r="T243" s="226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27" t="s">
        <v>136</v>
      </c>
      <c r="AT243" s="227" t="s">
        <v>131</v>
      </c>
      <c r="AU243" s="227" t="s">
        <v>83</v>
      </c>
      <c r="AY243" s="15" t="s">
        <v>129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5" t="s">
        <v>81</v>
      </c>
      <c r="BK243" s="228">
        <f>ROUND(I243*H243,2)</f>
        <v>0</v>
      </c>
      <c r="BL243" s="15" t="s">
        <v>136</v>
      </c>
      <c r="BM243" s="227" t="s">
        <v>428</v>
      </c>
    </row>
    <row r="244" spans="1:51" s="13" customFormat="1" ht="12">
      <c r="A244" s="13"/>
      <c r="B244" s="229"/>
      <c r="C244" s="230"/>
      <c r="D244" s="231" t="s">
        <v>138</v>
      </c>
      <c r="E244" s="232" t="s">
        <v>1</v>
      </c>
      <c r="F244" s="233" t="s">
        <v>429</v>
      </c>
      <c r="G244" s="230"/>
      <c r="H244" s="234">
        <v>1184.07</v>
      </c>
      <c r="I244" s="235"/>
      <c r="J244" s="230"/>
      <c r="K244" s="230"/>
      <c r="L244" s="236"/>
      <c r="M244" s="237"/>
      <c r="N244" s="238"/>
      <c r="O244" s="238"/>
      <c r="P244" s="238"/>
      <c r="Q244" s="238"/>
      <c r="R244" s="238"/>
      <c r="S244" s="238"/>
      <c r="T244" s="23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0" t="s">
        <v>138</v>
      </c>
      <c r="AU244" s="240" t="s">
        <v>83</v>
      </c>
      <c r="AV244" s="13" t="s">
        <v>83</v>
      </c>
      <c r="AW244" s="13" t="s">
        <v>30</v>
      </c>
      <c r="AX244" s="13" t="s">
        <v>81</v>
      </c>
      <c r="AY244" s="240" t="s">
        <v>129</v>
      </c>
    </row>
    <row r="245" spans="1:65" s="2" customFormat="1" ht="44.25" customHeight="1">
      <c r="A245" s="36"/>
      <c r="B245" s="37"/>
      <c r="C245" s="216" t="s">
        <v>430</v>
      </c>
      <c r="D245" s="216" t="s">
        <v>131</v>
      </c>
      <c r="E245" s="217" t="s">
        <v>431</v>
      </c>
      <c r="F245" s="218" t="s">
        <v>432</v>
      </c>
      <c r="G245" s="219" t="s">
        <v>164</v>
      </c>
      <c r="H245" s="220">
        <v>78.938</v>
      </c>
      <c r="I245" s="221"/>
      <c r="J245" s="222">
        <f>ROUND(I245*H245,2)</f>
        <v>0</v>
      </c>
      <c r="K245" s="218" t="s">
        <v>383</v>
      </c>
      <c r="L245" s="42"/>
      <c r="M245" s="223" t="s">
        <v>1</v>
      </c>
      <c r="N245" s="224" t="s">
        <v>38</v>
      </c>
      <c r="O245" s="89"/>
      <c r="P245" s="225">
        <f>O245*H245</f>
        <v>0</v>
      </c>
      <c r="Q245" s="225">
        <v>0</v>
      </c>
      <c r="R245" s="225">
        <f>Q245*H245</f>
        <v>0</v>
      </c>
      <c r="S245" s="225">
        <v>0</v>
      </c>
      <c r="T245" s="226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27" t="s">
        <v>136</v>
      </c>
      <c r="AT245" s="227" t="s">
        <v>131</v>
      </c>
      <c r="AU245" s="227" t="s">
        <v>83</v>
      </c>
      <c r="AY245" s="15" t="s">
        <v>129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5" t="s">
        <v>81</v>
      </c>
      <c r="BK245" s="228">
        <f>ROUND(I245*H245,2)</f>
        <v>0</v>
      </c>
      <c r="BL245" s="15" t="s">
        <v>136</v>
      </c>
      <c r="BM245" s="227" t="s">
        <v>433</v>
      </c>
    </row>
    <row r="246" spans="1:63" s="12" customFormat="1" ht="22.8" customHeight="1">
      <c r="A246" s="12"/>
      <c r="B246" s="200"/>
      <c r="C246" s="201"/>
      <c r="D246" s="202" t="s">
        <v>72</v>
      </c>
      <c r="E246" s="214" t="s">
        <v>434</v>
      </c>
      <c r="F246" s="214" t="s">
        <v>435</v>
      </c>
      <c r="G246" s="201"/>
      <c r="H246" s="201"/>
      <c r="I246" s="204"/>
      <c r="J246" s="215">
        <f>BK246</f>
        <v>0</v>
      </c>
      <c r="K246" s="201"/>
      <c r="L246" s="206"/>
      <c r="M246" s="207"/>
      <c r="N246" s="208"/>
      <c r="O246" s="208"/>
      <c r="P246" s="209">
        <f>P247</f>
        <v>0</v>
      </c>
      <c r="Q246" s="208"/>
      <c r="R246" s="209">
        <f>R247</f>
        <v>0</v>
      </c>
      <c r="S246" s="208"/>
      <c r="T246" s="210">
        <f>T247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1" t="s">
        <v>81</v>
      </c>
      <c r="AT246" s="212" t="s">
        <v>72</v>
      </c>
      <c r="AU246" s="212" t="s">
        <v>81</v>
      </c>
      <c r="AY246" s="211" t="s">
        <v>129</v>
      </c>
      <c r="BK246" s="213">
        <f>BK247</f>
        <v>0</v>
      </c>
    </row>
    <row r="247" spans="1:65" s="2" customFormat="1" ht="24.15" customHeight="1">
      <c r="A247" s="36"/>
      <c r="B247" s="37"/>
      <c r="C247" s="216" t="s">
        <v>436</v>
      </c>
      <c r="D247" s="216" t="s">
        <v>131</v>
      </c>
      <c r="E247" s="217" t="s">
        <v>437</v>
      </c>
      <c r="F247" s="218" t="s">
        <v>438</v>
      </c>
      <c r="G247" s="219" t="s">
        <v>164</v>
      </c>
      <c r="H247" s="220">
        <v>601.751</v>
      </c>
      <c r="I247" s="221"/>
      <c r="J247" s="222">
        <f>ROUND(I247*H247,2)</f>
        <v>0</v>
      </c>
      <c r="K247" s="218" t="s">
        <v>135</v>
      </c>
      <c r="L247" s="42"/>
      <c r="M247" s="223" t="s">
        <v>1</v>
      </c>
      <c r="N247" s="224" t="s">
        <v>38</v>
      </c>
      <c r="O247" s="89"/>
      <c r="P247" s="225">
        <f>O247*H247</f>
        <v>0</v>
      </c>
      <c r="Q247" s="225">
        <v>0</v>
      </c>
      <c r="R247" s="225">
        <f>Q247*H247</f>
        <v>0</v>
      </c>
      <c r="S247" s="225">
        <v>0</v>
      </c>
      <c r="T247" s="226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27" t="s">
        <v>136</v>
      </c>
      <c r="AT247" s="227" t="s">
        <v>131</v>
      </c>
      <c r="AU247" s="227" t="s">
        <v>83</v>
      </c>
      <c r="AY247" s="15" t="s">
        <v>129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5" t="s">
        <v>81</v>
      </c>
      <c r="BK247" s="228">
        <f>ROUND(I247*H247,2)</f>
        <v>0</v>
      </c>
      <c r="BL247" s="15" t="s">
        <v>136</v>
      </c>
      <c r="BM247" s="227" t="s">
        <v>439</v>
      </c>
    </row>
    <row r="248" spans="1:63" s="12" customFormat="1" ht="25.9" customHeight="1">
      <c r="A248" s="12"/>
      <c r="B248" s="200"/>
      <c r="C248" s="201"/>
      <c r="D248" s="202" t="s">
        <v>72</v>
      </c>
      <c r="E248" s="203" t="s">
        <v>440</v>
      </c>
      <c r="F248" s="203" t="s">
        <v>441</v>
      </c>
      <c r="G248" s="201"/>
      <c r="H248" s="201"/>
      <c r="I248" s="204"/>
      <c r="J248" s="205">
        <f>BK248</f>
        <v>0</v>
      </c>
      <c r="K248" s="201"/>
      <c r="L248" s="206"/>
      <c r="M248" s="207"/>
      <c r="N248" s="208"/>
      <c r="O248" s="208"/>
      <c r="P248" s="209">
        <f>P249</f>
        <v>0</v>
      </c>
      <c r="Q248" s="208"/>
      <c r="R248" s="209">
        <f>R249</f>
        <v>0.0036854999999999995</v>
      </c>
      <c r="S248" s="208"/>
      <c r="T248" s="210">
        <f>T249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1" t="s">
        <v>83</v>
      </c>
      <c r="AT248" s="212" t="s">
        <v>72</v>
      </c>
      <c r="AU248" s="212" t="s">
        <v>73</v>
      </c>
      <c r="AY248" s="211" t="s">
        <v>129</v>
      </c>
      <c r="BK248" s="213">
        <f>BK249</f>
        <v>0</v>
      </c>
    </row>
    <row r="249" spans="1:63" s="12" customFormat="1" ht="22.8" customHeight="1">
      <c r="A249" s="12"/>
      <c r="B249" s="200"/>
      <c r="C249" s="201"/>
      <c r="D249" s="202" t="s">
        <v>72</v>
      </c>
      <c r="E249" s="214" t="s">
        <v>442</v>
      </c>
      <c r="F249" s="214" t="s">
        <v>443</v>
      </c>
      <c r="G249" s="201"/>
      <c r="H249" s="201"/>
      <c r="I249" s="204"/>
      <c r="J249" s="215">
        <f>BK249</f>
        <v>0</v>
      </c>
      <c r="K249" s="201"/>
      <c r="L249" s="206"/>
      <c r="M249" s="207"/>
      <c r="N249" s="208"/>
      <c r="O249" s="208"/>
      <c r="P249" s="209">
        <f>SUM(P250:P255)</f>
        <v>0</v>
      </c>
      <c r="Q249" s="208"/>
      <c r="R249" s="209">
        <f>SUM(R250:R255)</f>
        <v>0.0036854999999999995</v>
      </c>
      <c r="S249" s="208"/>
      <c r="T249" s="210">
        <f>SUM(T250:T255)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1" t="s">
        <v>83</v>
      </c>
      <c r="AT249" s="212" t="s">
        <v>72</v>
      </c>
      <c r="AU249" s="212" t="s">
        <v>81</v>
      </c>
      <c r="AY249" s="211" t="s">
        <v>129</v>
      </c>
      <c r="BK249" s="213">
        <f>SUM(BK250:BK255)</f>
        <v>0</v>
      </c>
    </row>
    <row r="250" spans="1:65" s="2" customFormat="1" ht="24.15" customHeight="1">
      <c r="A250" s="36"/>
      <c r="B250" s="37"/>
      <c r="C250" s="216" t="s">
        <v>444</v>
      </c>
      <c r="D250" s="216" t="s">
        <v>131</v>
      </c>
      <c r="E250" s="217" t="s">
        <v>445</v>
      </c>
      <c r="F250" s="218" t="s">
        <v>446</v>
      </c>
      <c r="G250" s="219" t="s">
        <v>134</v>
      </c>
      <c r="H250" s="220">
        <v>14.175</v>
      </c>
      <c r="I250" s="221"/>
      <c r="J250" s="222">
        <f>ROUND(I250*H250,2)</f>
        <v>0</v>
      </c>
      <c r="K250" s="218" t="s">
        <v>135</v>
      </c>
      <c r="L250" s="42"/>
      <c r="M250" s="223" t="s">
        <v>1</v>
      </c>
      <c r="N250" s="224" t="s">
        <v>38</v>
      </c>
      <c r="O250" s="89"/>
      <c r="P250" s="225">
        <f>O250*H250</f>
        <v>0</v>
      </c>
      <c r="Q250" s="225">
        <v>0.00014</v>
      </c>
      <c r="R250" s="225">
        <f>Q250*H250</f>
        <v>0.0019844999999999997</v>
      </c>
      <c r="S250" s="225">
        <v>0</v>
      </c>
      <c r="T250" s="226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27" t="s">
        <v>217</v>
      </c>
      <c r="AT250" s="227" t="s">
        <v>131</v>
      </c>
      <c r="AU250" s="227" t="s">
        <v>83</v>
      </c>
      <c r="AY250" s="15" t="s">
        <v>129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5" t="s">
        <v>81</v>
      </c>
      <c r="BK250" s="228">
        <f>ROUND(I250*H250,2)</f>
        <v>0</v>
      </c>
      <c r="BL250" s="15" t="s">
        <v>217</v>
      </c>
      <c r="BM250" s="227" t="s">
        <v>447</v>
      </c>
    </row>
    <row r="251" spans="1:47" s="2" customFormat="1" ht="12">
      <c r="A251" s="36"/>
      <c r="B251" s="37"/>
      <c r="C251" s="38"/>
      <c r="D251" s="231" t="s">
        <v>149</v>
      </c>
      <c r="E251" s="38"/>
      <c r="F251" s="241" t="s">
        <v>448</v>
      </c>
      <c r="G251" s="38"/>
      <c r="H251" s="38"/>
      <c r="I251" s="242"/>
      <c r="J251" s="38"/>
      <c r="K251" s="38"/>
      <c r="L251" s="42"/>
      <c r="M251" s="243"/>
      <c r="N251" s="244"/>
      <c r="O251" s="89"/>
      <c r="P251" s="89"/>
      <c r="Q251" s="89"/>
      <c r="R251" s="89"/>
      <c r="S251" s="89"/>
      <c r="T251" s="90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5" t="s">
        <v>149</v>
      </c>
      <c r="AU251" s="15" t="s">
        <v>83</v>
      </c>
    </row>
    <row r="252" spans="1:51" s="13" customFormat="1" ht="12">
      <c r="A252" s="13"/>
      <c r="B252" s="229"/>
      <c r="C252" s="230"/>
      <c r="D252" s="231" t="s">
        <v>138</v>
      </c>
      <c r="E252" s="232" t="s">
        <v>1</v>
      </c>
      <c r="F252" s="233" t="s">
        <v>449</v>
      </c>
      <c r="G252" s="230"/>
      <c r="H252" s="234">
        <v>14.175</v>
      </c>
      <c r="I252" s="235"/>
      <c r="J252" s="230"/>
      <c r="K252" s="230"/>
      <c r="L252" s="236"/>
      <c r="M252" s="237"/>
      <c r="N252" s="238"/>
      <c r="O252" s="238"/>
      <c r="P252" s="238"/>
      <c r="Q252" s="238"/>
      <c r="R252" s="238"/>
      <c r="S252" s="238"/>
      <c r="T252" s="23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0" t="s">
        <v>138</v>
      </c>
      <c r="AU252" s="240" t="s">
        <v>83</v>
      </c>
      <c r="AV252" s="13" t="s">
        <v>83</v>
      </c>
      <c r="AW252" s="13" t="s">
        <v>30</v>
      </c>
      <c r="AX252" s="13" t="s">
        <v>81</v>
      </c>
      <c r="AY252" s="240" t="s">
        <v>129</v>
      </c>
    </row>
    <row r="253" spans="1:65" s="2" customFormat="1" ht="24.15" customHeight="1">
      <c r="A253" s="36"/>
      <c r="B253" s="37"/>
      <c r="C253" s="216" t="s">
        <v>450</v>
      </c>
      <c r="D253" s="216" t="s">
        <v>131</v>
      </c>
      <c r="E253" s="217" t="s">
        <v>451</v>
      </c>
      <c r="F253" s="218" t="s">
        <v>452</v>
      </c>
      <c r="G253" s="219" t="s">
        <v>134</v>
      </c>
      <c r="H253" s="220">
        <v>14.175</v>
      </c>
      <c r="I253" s="221"/>
      <c r="J253" s="222">
        <f>ROUND(I253*H253,2)</f>
        <v>0</v>
      </c>
      <c r="K253" s="218" t="s">
        <v>135</v>
      </c>
      <c r="L253" s="42"/>
      <c r="M253" s="223" t="s">
        <v>1</v>
      </c>
      <c r="N253" s="224" t="s">
        <v>38</v>
      </c>
      <c r="O253" s="89"/>
      <c r="P253" s="225">
        <f>O253*H253</f>
        <v>0</v>
      </c>
      <c r="Q253" s="225">
        <v>0.00012</v>
      </c>
      <c r="R253" s="225">
        <f>Q253*H253</f>
        <v>0.001701</v>
      </c>
      <c r="S253" s="225">
        <v>0</v>
      </c>
      <c r="T253" s="226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27" t="s">
        <v>217</v>
      </c>
      <c r="AT253" s="227" t="s">
        <v>131</v>
      </c>
      <c r="AU253" s="227" t="s">
        <v>83</v>
      </c>
      <c r="AY253" s="15" t="s">
        <v>129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5" t="s">
        <v>81</v>
      </c>
      <c r="BK253" s="228">
        <f>ROUND(I253*H253,2)</f>
        <v>0</v>
      </c>
      <c r="BL253" s="15" t="s">
        <v>217</v>
      </c>
      <c r="BM253" s="227" t="s">
        <v>453</v>
      </c>
    </row>
    <row r="254" spans="1:47" s="2" customFormat="1" ht="12">
      <c r="A254" s="36"/>
      <c r="B254" s="37"/>
      <c r="C254" s="38"/>
      <c r="D254" s="231" t="s">
        <v>149</v>
      </c>
      <c r="E254" s="38"/>
      <c r="F254" s="241" t="s">
        <v>448</v>
      </c>
      <c r="G254" s="38"/>
      <c r="H254" s="38"/>
      <c r="I254" s="242"/>
      <c r="J254" s="38"/>
      <c r="K254" s="38"/>
      <c r="L254" s="42"/>
      <c r="M254" s="243"/>
      <c r="N254" s="244"/>
      <c r="O254" s="89"/>
      <c r="P254" s="89"/>
      <c r="Q254" s="89"/>
      <c r="R254" s="89"/>
      <c r="S254" s="89"/>
      <c r="T254" s="90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5" t="s">
        <v>149</v>
      </c>
      <c r="AU254" s="15" t="s">
        <v>83</v>
      </c>
    </row>
    <row r="255" spans="1:51" s="13" customFormat="1" ht="12">
      <c r="A255" s="13"/>
      <c r="B255" s="229"/>
      <c r="C255" s="230"/>
      <c r="D255" s="231" t="s">
        <v>138</v>
      </c>
      <c r="E255" s="232" t="s">
        <v>1</v>
      </c>
      <c r="F255" s="233" t="s">
        <v>449</v>
      </c>
      <c r="G255" s="230"/>
      <c r="H255" s="234">
        <v>14.175</v>
      </c>
      <c r="I255" s="235"/>
      <c r="J255" s="230"/>
      <c r="K255" s="230"/>
      <c r="L255" s="236"/>
      <c r="M255" s="237"/>
      <c r="N255" s="238"/>
      <c r="O255" s="238"/>
      <c r="P255" s="238"/>
      <c r="Q255" s="238"/>
      <c r="R255" s="238"/>
      <c r="S255" s="238"/>
      <c r="T255" s="23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0" t="s">
        <v>138</v>
      </c>
      <c r="AU255" s="240" t="s">
        <v>83</v>
      </c>
      <c r="AV255" s="13" t="s">
        <v>83</v>
      </c>
      <c r="AW255" s="13" t="s">
        <v>30</v>
      </c>
      <c r="AX255" s="13" t="s">
        <v>81</v>
      </c>
      <c r="AY255" s="240" t="s">
        <v>129</v>
      </c>
    </row>
    <row r="256" spans="1:63" s="12" customFormat="1" ht="25.9" customHeight="1">
      <c r="A256" s="12"/>
      <c r="B256" s="200"/>
      <c r="C256" s="201"/>
      <c r="D256" s="202" t="s">
        <v>72</v>
      </c>
      <c r="E256" s="203" t="s">
        <v>454</v>
      </c>
      <c r="F256" s="203" t="s">
        <v>455</v>
      </c>
      <c r="G256" s="201"/>
      <c r="H256" s="201"/>
      <c r="I256" s="204"/>
      <c r="J256" s="205">
        <f>BK256</f>
        <v>0</v>
      </c>
      <c r="K256" s="201"/>
      <c r="L256" s="206"/>
      <c r="M256" s="207"/>
      <c r="N256" s="208"/>
      <c r="O256" s="208"/>
      <c r="P256" s="209">
        <f>P257+P262+P264+P266+P268</f>
        <v>0</v>
      </c>
      <c r="Q256" s="208"/>
      <c r="R256" s="209">
        <f>R257+R262+R264+R266+R268</f>
        <v>0</v>
      </c>
      <c r="S256" s="208"/>
      <c r="T256" s="210">
        <f>T257+T262+T264+T266+T268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1" t="s">
        <v>155</v>
      </c>
      <c r="AT256" s="212" t="s">
        <v>72</v>
      </c>
      <c r="AU256" s="212" t="s">
        <v>73</v>
      </c>
      <c r="AY256" s="211" t="s">
        <v>129</v>
      </c>
      <c r="BK256" s="213">
        <f>BK257+BK262+BK264+BK266+BK268</f>
        <v>0</v>
      </c>
    </row>
    <row r="257" spans="1:63" s="12" customFormat="1" ht="22.8" customHeight="1">
      <c r="A257" s="12"/>
      <c r="B257" s="200"/>
      <c r="C257" s="201"/>
      <c r="D257" s="202" t="s">
        <v>72</v>
      </c>
      <c r="E257" s="214" t="s">
        <v>456</v>
      </c>
      <c r="F257" s="214" t="s">
        <v>457</v>
      </c>
      <c r="G257" s="201"/>
      <c r="H257" s="201"/>
      <c r="I257" s="204"/>
      <c r="J257" s="215">
        <f>BK257</f>
        <v>0</v>
      </c>
      <c r="K257" s="201"/>
      <c r="L257" s="206"/>
      <c r="M257" s="207"/>
      <c r="N257" s="208"/>
      <c r="O257" s="208"/>
      <c r="P257" s="209">
        <f>SUM(P258:P261)</f>
        <v>0</v>
      </c>
      <c r="Q257" s="208"/>
      <c r="R257" s="209">
        <f>SUM(R258:R261)</f>
        <v>0</v>
      </c>
      <c r="S257" s="208"/>
      <c r="T257" s="210">
        <f>SUM(T258:T261)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1" t="s">
        <v>155</v>
      </c>
      <c r="AT257" s="212" t="s">
        <v>72</v>
      </c>
      <c r="AU257" s="212" t="s">
        <v>81</v>
      </c>
      <c r="AY257" s="211" t="s">
        <v>129</v>
      </c>
      <c r="BK257" s="213">
        <f>SUM(BK258:BK261)</f>
        <v>0</v>
      </c>
    </row>
    <row r="258" spans="1:65" s="2" customFormat="1" ht="16.5" customHeight="1">
      <c r="A258" s="36"/>
      <c r="B258" s="37"/>
      <c r="C258" s="216" t="s">
        <v>458</v>
      </c>
      <c r="D258" s="216" t="s">
        <v>131</v>
      </c>
      <c r="E258" s="217" t="s">
        <v>459</v>
      </c>
      <c r="F258" s="218" t="s">
        <v>460</v>
      </c>
      <c r="G258" s="219" t="s">
        <v>461</v>
      </c>
      <c r="H258" s="220">
        <v>1</v>
      </c>
      <c r="I258" s="221"/>
      <c r="J258" s="222">
        <f>ROUND(I258*H258,2)</f>
        <v>0</v>
      </c>
      <c r="K258" s="218" t="s">
        <v>135</v>
      </c>
      <c r="L258" s="42"/>
      <c r="M258" s="223" t="s">
        <v>1</v>
      </c>
      <c r="N258" s="224" t="s">
        <v>38</v>
      </c>
      <c r="O258" s="89"/>
      <c r="P258" s="225">
        <f>O258*H258</f>
        <v>0</v>
      </c>
      <c r="Q258" s="225">
        <v>0</v>
      </c>
      <c r="R258" s="225">
        <f>Q258*H258</f>
        <v>0</v>
      </c>
      <c r="S258" s="225">
        <v>0</v>
      </c>
      <c r="T258" s="226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27" t="s">
        <v>462</v>
      </c>
      <c r="AT258" s="227" t="s">
        <v>131</v>
      </c>
      <c r="AU258" s="227" t="s">
        <v>83</v>
      </c>
      <c r="AY258" s="15" t="s">
        <v>129</v>
      </c>
      <c r="BE258" s="228">
        <f>IF(N258="základní",J258,0)</f>
        <v>0</v>
      </c>
      <c r="BF258" s="228">
        <f>IF(N258="snížená",J258,0)</f>
        <v>0</v>
      </c>
      <c r="BG258" s="228">
        <f>IF(N258="zákl. přenesená",J258,0)</f>
        <v>0</v>
      </c>
      <c r="BH258" s="228">
        <f>IF(N258="sníž. přenesená",J258,0)</f>
        <v>0</v>
      </c>
      <c r="BI258" s="228">
        <f>IF(N258="nulová",J258,0)</f>
        <v>0</v>
      </c>
      <c r="BJ258" s="15" t="s">
        <v>81</v>
      </c>
      <c r="BK258" s="228">
        <f>ROUND(I258*H258,2)</f>
        <v>0</v>
      </c>
      <c r="BL258" s="15" t="s">
        <v>462</v>
      </c>
      <c r="BM258" s="227" t="s">
        <v>463</v>
      </c>
    </row>
    <row r="259" spans="1:65" s="2" customFormat="1" ht="16.5" customHeight="1">
      <c r="A259" s="36"/>
      <c r="B259" s="37"/>
      <c r="C259" s="216" t="s">
        <v>464</v>
      </c>
      <c r="D259" s="216" t="s">
        <v>131</v>
      </c>
      <c r="E259" s="217" t="s">
        <v>465</v>
      </c>
      <c r="F259" s="218" t="s">
        <v>466</v>
      </c>
      <c r="G259" s="219" t="s">
        <v>461</v>
      </c>
      <c r="H259" s="220">
        <v>1</v>
      </c>
      <c r="I259" s="221"/>
      <c r="J259" s="222">
        <f>ROUND(I259*H259,2)</f>
        <v>0</v>
      </c>
      <c r="K259" s="218" t="s">
        <v>135</v>
      </c>
      <c r="L259" s="42"/>
      <c r="M259" s="223" t="s">
        <v>1</v>
      </c>
      <c r="N259" s="224" t="s">
        <v>38</v>
      </c>
      <c r="O259" s="89"/>
      <c r="P259" s="225">
        <f>O259*H259</f>
        <v>0</v>
      </c>
      <c r="Q259" s="225">
        <v>0</v>
      </c>
      <c r="R259" s="225">
        <f>Q259*H259</f>
        <v>0</v>
      </c>
      <c r="S259" s="225">
        <v>0</v>
      </c>
      <c r="T259" s="226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27" t="s">
        <v>462</v>
      </c>
      <c r="AT259" s="227" t="s">
        <v>131</v>
      </c>
      <c r="AU259" s="227" t="s">
        <v>83</v>
      </c>
      <c r="AY259" s="15" t="s">
        <v>129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5" t="s">
        <v>81</v>
      </c>
      <c r="BK259" s="228">
        <f>ROUND(I259*H259,2)</f>
        <v>0</v>
      </c>
      <c r="BL259" s="15" t="s">
        <v>462</v>
      </c>
      <c r="BM259" s="227" t="s">
        <v>467</v>
      </c>
    </row>
    <row r="260" spans="1:65" s="2" customFormat="1" ht="16.5" customHeight="1">
      <c r="A260" s="36"/>
      <c r="B260" s="37"/>
      <c r="C260" s="216" t="s">
        <v>468</v>
      </c>
      <c r="D260" s="216" t="s">
        <v>131</v>
      </c>
      <c r="E260" s="217" t="s">
        <v>469</v>
      </c>
      <c r="F260" s="218" t="s">
        <v>470</v>
      </c>
      <c r="G260" s="219" t="s">
        <v>461</v>
      </c>
      <c r="H260" s="220">
        <v>1</v>
      </c>
      <c r="I260" s="221"/>
      <c r="J260" s="222">
        <f>ROUND(I260*H260,2)</f>
        <v>0</v>
      </c>
      <c r="K260" s="218" t="s">
        <v>135</v>
      </c>
      <c r="L260" s="42"/>
      <c r="M260" s="223" t="s">
        <v>1</v>
      </c>
      <c r="N260" s="224" t="s">
        <v>38</v>
      </c>
      <c r="O260" s="89"/>
      <c r="P260" s="225">
        <f>O260*H260</f>
        <v>0</v>
      </c>
      <c r="Q260" s="225">
        <v>0</v>
      </c>
      <c r="R260" s="225">
        <f>Q260*H260</f>
        <v>0</v>
      </c>
      <c r="S260" s="225">
        <v>0</v>
      </c>
      <c r="T260" s="226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27" t="s">
        <v>462</v>
      </c>
      <c r="AT260" s="227" t="s">
        <v>131</v>
      </c>
      <c r="AU260" s="227" t="s">
        <v>83</v>
      </c>
      <c r="AY260" s="15" t="s">
        <v>129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5" t="s">
        <v>81</v>
      </c>
      <c r="BK260" s="228">
        <f>ROUND(I260*H260,2)</f>
        <v>0</v>
      </c>
      <c r="BL260" s="15" t="s">
        <v>462</v>
      </c>
      <c r="BM260" s="227" t="s">
        <v>471</v>
      </c>
    </row>
    <row r="261" spans="1:65" s="2" customFormat="1" ht="16.5" customHeight="1">
      <c r="A261" s="36"/>
      <c r="B261" s="37"/>
      <c r="C261" s="216" t="s">
        <v>472</v>
      </c>
      <c r="D261" s="216" t="s">
        <v>131</v>
      </c>
      <c r="E261" s="217" t="s">
        <v>473</v>
      </c>
      <c r="F261" s="218" t="s">
        <v>474</v>
      </c>
      <c r="G261" s="219" t="s">
        <v>461</v>
      </c>
      <c r="H261" s="220">
        <v>1</v>
      </c>
      <c r="I261" s="221"/>
      <c r="J261" s="222">
        <f>ROUND(I261*H261,2)</f>
        <v>0</v>
      </c>
      <c r="K261" s="218" t="s">
        <v>135</v>
      </c>
      <c r="L261" s="42"/>
      <c r="M261" s="223" t="s">
        <v>1</v>
      </c>
      <c r="N261" s="224" t="s">
        <v>38</v>
      </c>
      <c r="O261" s="89"/>
      <c r="P261" s="225">
        <f>O261*H261</f>
        <v>0</v>
      </c>
      <c r="Q261" s="225">
        <v>0</v>
      </c>
      <c r="R261" s="225">
        <f>Q261*H261</f>
        <v>0</v>
      </c>
      <c r="S261" s="225">
        <v>0</v>
      </c>
      <c r="T261" s="226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27" t="s">
        <v>462</v>
      </c>
      <c r="AT261" s="227" t="s">
        <v>131</v>
      </c>
      <c r="AU261" s="227" t="s">
        <v>83</v>
      </c>
      <c r="AY261" s="15" t="s">
        <v>129</v>
      </c>
      <c r="BE261" s="228">
        <f>IF(N261="základní",J261,0)</f>
        <v>0</v>
      </c>
      <c r="BF261" s="228">
        <f>IF(N261="snížená",J261,0)</f>
        <v>0</v>
      </c>
      <c r="BG261" s="228">
        <f>IF(N261="zákl. přenesená",J261,0)</f>
        <v>0</v>
      </c>
      <c r="BH261" s="228">
        <f>IF(N261="sníž. přenesená",J261,0)</f>
        <v>0</v>
      </c>
      <c r="BI261" s="228">
        <f>IF(N261="nulová",J261,0)</f>
        <v>0</v>
      </c>
      <c r="BJ261" s="15" t="s">
        <v>81</v>
      </c>
      <c r="BK261" s="228">
        <f>ROUND(I261*H261,2)</f>
        <v>0</v>
      </c>
      <c r="BL261" s="15" t="s">
        <v>462</v>
      </c>
      <c r="BM261" s="227" t="s">
        <v>475</v>
      </c>
    </row>
    <row r="262" spans="1:63" s="12" customFormat="1" ht="22.8" customHeight="1">
      <c r="A262" s="12"/>
      <c r="B262" s="200"/>
      <c r="C262" s="201"/>
      <c r="D262" s="202" t="s">
        <v>72</v>
      </c>
      <c r="E262" s="214" t="s">
        <v>476</v>
      </c>
      <c r="F262" s="214" t="s">
        <v>477</v>
      </c>
      <c r="G262" s="201"/>
      <c r="H262" s="201"/>
      <c r="I262" s="204"/>
      <c r="J262" s="215">
        <f>BK262</f>
        <v>0</v>
      </c>
      <c r="K262" s="201"/>
      <c r="L262" s="206"/>
      <c r="M262" s="207"/>
      <c r="N262" s="208"/>
      <c r="O262" s="208"/>
      <c r="P262" s="209">
        <f>P263</f>
        <v>0</v>
      </c>
      <c r="Q262" s="208"/>
      <c r="R262" s="209">
        <f>R263</f>
        <v>0</v>
      </c>
      <c r="S262" s="208"/>
      <c r="T262" s="210">
        <f>T263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1" t="s">
        <v>155</v>
      </c>
      <c r="AT262" s="212" t="s">
        <v>72</v>
      </c>
      <c r="AU262" s="212" t="s">
        <v>81</v>
      </c>
      <c r="AY262" s="211" t="s">
        <v>129</v>
      </c>
      <c r="BK262" s="213">
        <f>BK263</f>
        <v>0</v>
      </c>
    </row>
    <row r="263" spans="1:65" s="2" customFormat="1" ht="16.5" customHeight="1">
      <c r="A263" s="36"/>
      <c r="B263" s="37"/>
      <c r="C263" s="216" t="s">
        <v>478</v>
      </c>
      <c r="D263" s="216" t="s">
        <v>131</v>
      </c>
      <c r="E263" s="217" t="s">
        <v>479</v>
      </c>
      <c r="F263" s="218" t="s">
        <v>477</v>
      </c>
      <c r="G263" s="219" t="s">
        <v>461</v>
      </c>
      <c r="H263" s="220">
        <v>1</v>
      </c>
      <c r="I263" s="221"/>
      <c r="J263" s="222">
        <f>ROUND(I263*H263,2)</f>
        <v>0</v>
      </c>
      <c r="K263" s="218" t="s">
        <v>135</v>
      </c>
      <c r="L263" s="42"/>
      <c r="M263" s="223" t="s">
        <v>1</v>
      </c>
      <c r="N263" s="224" t="s">
        <v>38</v>
      </c>
      <c r="O263" s="89"/>
      <c r="P263" s="225">
        <f>O263*H263</f>
        <v>0</v>
      </c>
      <c r="Q263" s="225">
        <v>0</v>
      </c>
      <c r="R263" s="225">
        <f>Q263*H263</f>
        <v>0</v>
      </c>
      <c r="S263" s="225">
        <v>0</v>
      </c>
      <c r="T263" s="226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27" t="s">
        <v>462</v>
      </c>
      <c r="AT263" s="227" t="s">
        <v>131</v>
      </c>
      <c r="AU263" s="227" t="s">
        <v>83</v>
      </c>
      <c r="AY263" s="15" t="s">
        <v>129</v>
      </c>
      <c r="BE263" s="228">
        <f>IF(N263="základní",J263,0)</f>
        <v>0</v>
      </c>
      <c r="BF263" s="228">
        <f>IF(N263="snížená",J263,0)</f>
        <v>0</v>
      </c>
      <c r="BG263" s="228">
        <f>IF(N263="zákl. přenesená",J263,0)</f>
        <v>0</v>
      </c>
      <c r="BH263" s="228">
        <f>IF(N263="sníž. přenesená",J263,0)</f>
        <v>0</v>
      </c>
      <c r="BI263" s="228">
        <f>IF(N263="nulová",J263,0)</f>
        <v>0</v>
      </c>
      <c r="BJ263" s="15" t="s">
        <v>81</v>
      </c>
      <c r="BK263" s="228">
        <f>ROUND(I263*H263,2)</f>
        <v>0</v>
      </c>
      <c r="BL263" s="15" t="s">
        <v>462</v>
      </c>
      <c r="BM263" s="227" t="s">
        <v>480</v>
      </c>
    </row>
    <row r="264" spans="1:63" s="12" customFormat="1" ht="22.8" customHeight="1">
      <c r="A264" s="12"/>
      <c r="B264" s="200"/>
      <c r="C264" s="201"/>
      <c r="D264" s="202" t="s">
        <v>72</v>
      </c>
      <c r="E264" s="214" t="s">
        <v>481</v>
      </c>
      <c r="F264" s="214" t="s">
        <v>482</v>
      </c>
      <c r="G264" s="201"/>
      <c r="H264" s="201"/>
      <c r="I264" s="204"/>
      <c r="J264" s="215">
        <f>BK264</f>
        <v>0</v>
      </c>
      <c r="K264" s="201"/>
      <c r="L264" s="206"/>
      <c r="M264" s="207"/>
      <c r="N264" s="208"/>
      <c r="O264" s="208"/>
      <c r="P264" s="209">
        <f>P265</f>
        <v>0</v>
      </c>
      <c r="Q264" s="208"/>
      <c r="R264" s="209">
        <f>R265</f>
        <v>0</v>
      </c>
      <c r="S264" s="208"/>
      <c r="T264" s="210">
        <f>T265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1" t="s">
        <v>155</v>
      </c>
      <c r="AT264" s="212" t="s">
        <v>72</v>
      </c>
      <c r="AU264" s="212" t="s">
        <v>81</v>
      </c>
      <c r="AY264" s="211" t="s">
        <v>129</v>
      </c>
      <c r="BK264" s="213">
        <f>BK265</f>
        <v>0</v>
      </c>
    </row>
    <row r="265" spans="1:65" s="2" customFormat="1" ht="16.5" customHeight="1">
      <c r="A265" s="36"/>
      <c r="B265" s="37"/>
      <c r="C265" s="216" t="s">
        <v>483</v>
      </c>
      <c r="D265" s="216" t="s">
        <v>131</v>
      </c>
      <c r="E265" s="217" t="s">
        <v>484</v>
      </c>
      <c r="F265" s="218" t="s">
        <v>485</v>
      </c>
      <c r="G265" s="219" t="s">
        <v>486</v>
      </c>
      <c r="H265" s="220">
        <v>2</v>
      </c>
      <c r="I265" s="221"/>
      <c r="J265" s="222">
        <f>ROUND(I265*H265,2)</f>
        <v>0</v>
      </c>
      <c r="K265" s="218" t="s">
        <v>135</v>
      </c>
      <c r="L265" s="42"/>
      <c r="M265" s="223" t="s">
        <v>1</v>
      </c>
      <c r="N265" s="224" t="s">
        <v>38</v>
      </c>
      <c r="O265" s="89"/>
      <c r="P265" s="225">
        <f>O265*H265</f>
        <v>0</v>
      </c>
      <c r="Q265" s="225">
        <v>0</v>
      </c>
      <c r="R265" s="225">
        <f>Q265*H265</f>
        <v>0</v>
      </c>
      <c r="S265" s="225">
        <v>0</v>
      </c>
      <c r="T265" s="226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27" t="s">
        <v>462</v>
      </c>
      <c r="AT265" s="227" t="s">
        <v>131</v>
      </c>
      <c r="AU265" s="227" t="s">
        <v>83</v>
      </c>
      <c r="AY265" s="15" t="s">
        <v>129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5" t="s">
        <v>81</v>
      </c>
      <c r="BK265" s="228">
        <f>ROUND(I265*H265,2)</f>
        <v>0</v>
      </c>
      <c r="BL265" s="15" t="s">
        <v>462</v>
      </c>
      <c r="BM265" s="227" t="s">
        <v>487</v>
      </c>
    </row>
    <row r="266" spans="1:63" s="12" customFormat="1" ht="22.8" customHeight="1">
      <c r="A266" s="12"/>
      <c r="B266" s="200"/>
      <c r="C266" s="201"/>
      <c r="D266" s="202" t="s">
        <v>72</v>
      </c>
      <c r="E266" s="214" t="s">
        <v>488</v>
      </c>
      <c r="F266" s="214" t="s">
        <v>489</v>
      </c>
      <c r="G266" s="201"/>
      <c r="H266" s="201"/>
      <c r="I266" s="204"/>
      <c r="J266" s="215">
        <f>BK266</f>
        <v>0</v>
      </c>
      <c r="K266" s="201"/>
      <c r="L266" s="206"/>
      <c r="M266" s="207"/>
      <c r="N266" s="208"/>
      <c r="O266" s="208"/>
      <c r="P266" s="209">
        <f>P267</f>
        <v>0</v>
      </c>
      <c r="Q266" s="208"/>
      <c r="R266" s="209">
        <f>R267</f>
        <v>0</v>
      </c>
      <c r="S266" s="208"/>
      <c r="T266" s="210">
        <f>T267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1" t="s">
        <v>155</v>
      </c>
      <c r="AT266" s="212" t="s">
        <v>72</v>
      </c>
      <c r="AU266" s="212" t="s">
        <v>81</v>
      </c>
      <c r="AY266" s="211" t="s">
        <v>129</v>
      </c>
      <c r="BK266" s="213">
        <f>BK267</f>
        <v>0</v>
      </c>
    </row>
    <row r="267" spans="1:65" s="2" customFormat="1" ht="24.15" customHeight="1">
      <c r="A267" s="36"/>
      <c r="B267" s="37"/>
      <c r="C267" s="216" t="s">
        <v>490</v>
      </c>
      <c r="D267" s="216" t="s">
        <v>131</v>
      </c>
      <c r="E267" s="217" t="s">
        <v>491</v>
      </c>
      <c r="F267" s="218" t="s">
        <v>492</v>
      </c>
      <c r="G267" s="219" t="s">
        <v>461</v>
      </c>
      <c r="H267" s="220">
        <v>1</v>
      </c>
      <c r="I267" s="221"/>
      <c r="J267" s="222">
        <f>ROUND(I267*H267,2)</f>
        <v>0</v>
      </c>
      <c r="K267" s="218" t="s">
        <v>135</v>
      </c>
      <c r="L267" s="42"/>
      <c r="M267" s="223" t="s">
        <v>1</v>
      </c>
      <c r="N267" s="224" t="s">
        <v>38</v>
      </c>
      <c r="O267" s="89"/>
      <c r="P267" s="225">
        <f>O267*H267</f>
        <v>0</v>
      </c>
      <c r="Q267" s="225">
        <v>0</v>
      </c>
      <c r="R267" s="225">
        <f>Q267*H267</f>
        <v>0</v>
      </c>
      <c r="S267" s="225">
        <v>0</v>
      </c>
      <c r="T267" s="226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27" t="s">
        <v>462</v>
      </c>
      <c r="AT267" s="227" t="s">
        <v>131</v>
      </c>
      <c r="AU267" s="227" t="s">
        <v>83</v>
      </c>
      <c r="AY267" s="15" t="s">
        <v>129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5" t="s">
        <v>81</v>
      </c>
      <c r="BK267" s="228">
        <f>ROUND(I267*H267,2)</f>
        <v>0</v>
      </c>
      <c r="BL267" s="15" t="s">
        <v>462</v>
      </c>
      <c r="BM267" s="227" t="s">
        <v>493</v>
      </c>
    </row>
    <row r="268" spans="1:63" s="12" customFormat="1" ht="22.8" customHeight="1">
      <c r="A268" s="12"/>
      <c r="B268" s="200"/>
      <c r="C268" s="201"/>
      <c r="D268" s="202" t="s">
        <v>72</v>
      </c>
      <c r="E268" s="214" t="s">
        <v>494</v>
      </c>
      <c r="F268" s="214" t="s">
        <v>495</v>
      </c>
      <c r="G268" s="201"/>
      <c r="H268" s="201"/>
      <c r="I268" s="204"/>
      <c r="J268" s="215">
        <f>BK268</f>
        <v>0</v>
      </c>
      <c r="K268" s="201"/>
      <c r="L268" s="206"/>
      <c r="M268" s="207"/>
      <c r="N268" s="208"/>
      <c r="O268" s="208"/>
      <c r="P268" s="209">
        <f>P269</f>
        <v>0</v>
      </c>
      <c r="Q268" s="208"/>
      <c r="R268" s="209">
        <f>R269</f>
        <v>0</v>
      </c>
      <c r="S268" s="208"/>
      <c r="T268" s="210">
        <f>T269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11" t="s">
        <v>155</v>
      </c>
      <c r="AT268" s="212" t="s">
        <v>72</v>
      </c>
      <c r="AU268" s="212" t="s">
        <v>81</v>
      </c>
      <c r="AY268" s="211" t="s">
        <v>129</v>
      </c>
      <c r="BK268" s="213">
        <f>BK269</f>
        <v>0</v>
      </c>
    </row>
    <row r="269" spans="1:65" s="2" customFormat="1" ht="21.75" customHeight="1">
      <c r="A269" s="36"/>
      <c r="B269" s="37"/>
      <c r="C269" s="216" t="s">
        <v>496</v>
      </c>
      <c r="D269" s="216" t="s">
        <v>131</v>
      </c>
      <c r="E269" s="217" t="s">
        <v>497</v>
      </c>
      <c r="F269" s="218" t="s">
        <v>498</v>
      </c>
      <c r="G269" s="219" t="s">
        <v>461</v>
      </c>
      <c r="H269" s="220">
        <v>1</v>
      </c>
      <c r="I269" s="221"/>
      <c r="J269" s="222">
        <f>ROUND(I269*H269,2)</f>
        <v>0</v>
      </c>
      <c r="K269" s="218" t="s">
        <v>135</v>
      </c>
      <c r="L269" s="42"/>
      <c r="M269" s="255" t="s">
        <v>1</v>
      </c>
      <c r="N269" s="256" t="s">
        <v>38</v>
      </c>
      <c r="O269" s="257"/>
      <c r="P269" s="258">
        <f>O269*H269</f>
        <v>0</v>
      </c>
      <c r="Q269" s="258">
        <v>0</v>
      </c>
      <c r="R269" s="258">
        <f>Q269*H269</f>
        <v>0</v>
      </c>
      <c r="S269" s="258">
        <v>0</v>
      </c>
      <c r="T269" s="259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27" t="s">
        <v>462</v>
      </c>
      <c r="AT269" s="227" t="s">
        <v>131</v>
      </c>
      <c r="AU269" s="227" t="s">
        <v>83</v>
      </c>
      <c r="AY269" s="15" t="s">
        <v>129</v>
      </c>
      <c r="BE269" s="228">
        <f>IF(N269="základní",J269,0)</f>
        <v>0</v>
      </c>
      <c r="BF269" s="228">
        <f>IF(N269="snížená",J269,0)</f>
        <v>0</v>
      </c>
      <c r="BG269" s="228">
        <f>IF(N269="zákl. přenesená",J269,0)</f>
        <v>0</v>
      </c>
      <c r="BH269" s="228">
        <f>IF(N269="sníž. přenesená",J269,0)</f>
        <v>0</v>
      </c>
      <c r="BI269" s="228">
        <f>IF(N269="nulová",J269,0)</f>
        <v>0</v>
      </c>
      <c r="BJ269" s="15" t="s">
        <v>81</v>
      </c>
      <c r="BK269" s="228">
        <f>ROUND(I269*H269,2)</f>
        <v>0</v>
      </c>
      <c r="BL269" s="15" t="s">
        <v>462</v>
      </c>
      <c r="BM269" s="227" t="s">
        <v>499</v>
      </c>
    </row>
    <row r="270" spans="1:31" s="2" customFormat="1" ht="6.95" customHeight="1">
      <c r="A270" s="36"/>
      <c r="B270" s="64"/>
      <c r="C270" s="65"/>
      <c r="D270" s="65"/>
      <c r="E270" s="65"/>
      <c r="F270" s="65"/>
      <c r="G270" s="65"/>
      <c r="H270" s="65"/>
      <c r="I270" s="65"/>
      <c r="J270" s="65"/>
      <c r="K270" s="65"/>
      <c r="L270" s="42"/>
      <c r="M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</row>
  </sheetData>
  <sheetProtection password="CC35" sheet="1" objects="1" scenarios="1" formatColumns="0" formatRows="0" autoFilter="0"/>
  <autoFilter ref="C134:K269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83</v>
      </c>
    </row>
    <row r="4" spans="2:46" s="1" customFormat="1" ht="24.95" customHeight="1">
      <c r="B4" s="18"/>
      <c r="D4" s="136" t="s">
        <v>87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Pačejov úprava před školou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88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500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6. 1. 2023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26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27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29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26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31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26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32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33</v>
      </c>
      <c r="E30" s="36"/>
      <c r="F30" s="36"/>
      <c r="G30" s="36"/>
      <c r="H30" s="36"/>
      <c r="I30" s="36"/>
      <c r="J30" s="149">
        <f>ROUND(J127,2)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35</v>
      </c>
      <c r="G32" s="36"/>
      <c r="H32" s="36"/>
      <c r="I32" s="150" t="s">
        <v>34</v>
      </c>
      <c r="J32" s="150" t="s">
        <v>36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37</v>
      </c>
      <c r="E33" s="138" t="s">
        <v>38</v>
      </c>
      <c r="F33" s="152">
        <f>ROUND((SUM(BE127:BE158)),2)</f>
        <v>0</v>
      </c>
      <c r="G33" s="36"/>
      <c r="H33" s="36"/>
      <c r="I33" s="153">
        <v>0.21</v>
      </c>
      <c r="J33" s="152">
        <f>ROUND(((SUM(BE127:BE158))*I33),2)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39</v>
      </c>
      <c r="F34" s="152">
        <f>ROUND((SUM(BF127:BF158)),2)</f>
        <v>0</v>
      </c>
      <c r="G34" s="36"/>
      <c r="H34" s="36"/>
      <c r="I34" s="153">
        <v>0.15</v>
      </c>
      <c r="J34" s="152">
        <f>ROUND(((SUM(BF127:BF158))*I34),2)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40</v>
      </c>
      <c r="F35" s="152">
        <f>ROUND((SUM(BG127:BG158)),2)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41</v>
      </c>
      <c r="F36" s="152">
        <f>ROUND((SUM(BH127:BH158)),2)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42</v>
      </c>
      <c r="F37" s="152">
        <f>ROUND((SUM(BI127:BI158)),2)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43</v>
      </c>
      <c r="E39" s="156"/>
      <c r="F39" s="156"/>
      <c r="G39" s="157" t="s">
        <v>44</v>
      </c>
      <c r="H39" s="158" t="s">
        <v>45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46</v>
      </c>
      <c r="E50" s="162"/>
      <c r="F50" s="162"/>
      <c r="G50" s="161" t="s">
        <v>47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48</v>
      </c>
      <c r="E61" s="164"/>
      <c r="F61" s="165" t="s">
        <v>49</v>
      </c>
      <c r="G61" s="163" t="s">
        <v>48</v>
      </c>
      <c r="H61" s="164"/>
      <c r="I61" s="164"/>
      <c r="J61" s="166" t="s">
        <v>49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50</v>
      </c>
      <c r="E65" s="167"/>
      <c r="F65" s="167"/>
      <c r="G65" s="161" t="s">
        <v>51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48</v>
      </c>
      <c r="E76" s="164"/>
      <c r="F76" s="165" t="s">
        <v>49</v>
      </c>
      <c r="G76" s="163" t="s">
        <v>48</v>
      </c>
      <c r="H76" s="164"/>
      <c r="I76" s="164"/>
      <c r="J76" s="166" t="s">
        <v>49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Pačejov úprava před školou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88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202209022 - Komunikace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7" t="str">
        <f>IF(J12="","",J12)</f>
        <v>6. 1. 2023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29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31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91</v>
      </c>
      <c r="D94" s="174"/>
      <c r="E94" s="174"/>
      <c r="F94" s="174"/>
      <c r="G94" s="174"/>
      <c r="H94" s="174"/>
      <c r="I94" s="174"/>
      <c r="J94" s="175" t="s">
        <v>92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93</v>
      </c>
      <c r="D96" s="38"/>
      <c r="E96" s="38"/>
      <c r="F96" s="38"/>
      <c r="G96" s="38"/>
      <c r="H96" s="38"/>
      <c r="I96" s="38"/>
      <c r="J96" s="108">
        <f>J127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94</v>
      </c>
    </row>
    <row r="97" spans="1:31" s="9" customFormat="1" ht="24.95" customHeight="1">
      <c r="A97" s="9"/>
      <c r="B97" s="177"/>
      <c r="C97" s="178"/>
      <c r="D97" s="179" t="s">
        <v>95</v>
      </c>
      <c r="E97" s="180"/>
      <c r="F97" s="180"/>
      <c r="G97" s="180"/>
      <c r="H97" s="180"/>
      <c r="I97" s="180"/>
      <c r="J97" s="181">
        <f>J128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96</v>
      </c>
      <c r="E98" s="186"/>
      <c r="F98" s="186"/>
      <c r="G98" s="186"/>
      <c r="H98" s="186"/>
      <c r="I98" s="186"/>
      <c r="J98" s="187">
        <f>J129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100</v>
      </c>
      <c r="E99" s="186"/>
      <c r="F99" s="186"/>
      <c r="G99" s="186"/>
      <c r="H99" s="186"/>
      <c r="I99" s="186"/>
      <c r="J99" s="187">
        <f>J133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101</v>
      </c>
      <c r="E100" s="186"/>
      <c r="F100" s="186"/>
      <c r="G100" s="186"/>
      <c r="H100" s="186"/>
      <c r="I100" s="186"/>
      <c r="J100" s="187">
        <f>J142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104</v>
      </c>
      <c r="E101" s="186"/>
      <c r="F101" s="186"/>
      <c r="G101" s="186"/>
      <c r="H101" s="186"/>
      <c r="I101" s="186"/>
      <c r="J101" s="187">
        <f>J145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105</v>
      </c>
      <c r="E102" s="186"/>
      <c r="F102" s="186"/>
      <c r="G102" s="186"/>
      <c r="H102" s="186"/>
      <c r="I102" s="186"/>
      <c r="J102" s="187">
        <f>J148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7"/>
      <c r="C103" s="178"/>
      <c r="D103" s="179" t="s">
        <v>108</v>
      </c>
      <c r="E103" s="180"/>
      <c r="F103" s="180"/>
      <c r="G103" s="180"/>
      <c r="H103" s="180"/>
      <c r="I103" s="180"/>
      <c r="J103" s="181">
        <f>J150</f>
        <v>0</v>
      </c>
      <c r="K103" s="178"/>
      <c r="L103" s="18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3"/>
      <c r="C104" s="184"/>
      <c r="D104" s="185" t="s">
        <v>110</v>
      </c>
      <c r="E104" s="186"/>
      <c r="F104" s="186"/>
      <c r="G104" s="186"/>
      <c r="H104" s="186"/>
      <c r="I104" s="186"/>
      <c r="J104" s="187">
        <f>J151</f>
        <v>0</v>
      </c>
      <c r="K104" s="184"/>
      <c r="L104" s="18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3"/>
      <c r="C105" s="184"/>
      <c r="D105" s="185" t="s">
        <v>111</v>
      </c>
      <c r="E105" s="186"/>
      <c r="F105" s="186"/>
      <c r="G105" s="186"/>
      <c r="H105" s="186"/>
      <c r="I105" s="186"/>
      <c r="J105" s="187">
        <f>J153</f>
        <v>0</v>
      </c>
      <c r="K105" s="184"/>
      <c r="L105" s="18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3"/>
      <c r="C106" s="184"/>
      <c r="D106" s="185" t="s">
        <v>112</v>
      </c>
      <c r="E106" s="186"/>
      <c r="F106" s="186"/>
      <c r="G106" s="186"/>
      <c r="H106" s="186"/>
      <c r="I106" s="186"/>
      <c r="J106" s="187">
        <f>J155</f>
        <v>0</v>
      </c>
      <c r="K106" s="184"/>
      <c r="L106" s="18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3"/>
      <c r="C107" s="184"/>
      <c r="D107" s="185" t="s">
        <v>113</v>
      </c>
      <c r="E107" s="186"/>
      <c r="F107" s="186"/>
      <c r="G107" s="186"/>
      <c r="H107" s="186"/>
      <c r="I107" s="186"/>
      <c r="J107" s="187">
        <f>J157</f>
        <v>0</v>
      </c>
      <c r="K107" s="184"/>
      <c r="L107" s="18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64"/>
      <c r="C109" s="65"/>
      <c r="D109" s="65"/>
      <c r="E109" s="65"/>
      <c r="F109" s="65"/>
      <c r="G109" s="65"/>
      <c r="H109" s="65"/>
      <c r="I109" s="65"/>
      <c r="J109" s="65"/>
      <c r="K109" s="65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3" spans="1:31" s="2" customFormat="1" ht="6.95" customHeight="1">
      <c r="A113" s="36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24.95" customHeight="1">
      <c r="A114" s="36"/>
      <c r="B114" s="37"/>
      <c r="C114" s="21" t="s">
        <v>114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16</v>
      </c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6.5" customHeight="1">
      <c r="A117" s="36"/>
      <c r="B117" s="37"/>
      <c r="C117" s="38"/>
      <c r="D117" s="38"/>
      <c r="E117" s="172" t="str">
        <f>E7</f>
        <v>Pačejov úprava před školou</v>
      </c>
      <c r="F117" s="30"/>
      <c r="G117" s="30"/>
      <c r="H117" s="30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88</v>
      </c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6.5" customHeight="1">
      <c r="A119" s="36"/>
      <c r="B119" s="37"/>
      <c r="C119" s="38"/>
      <c r="D119" s="38"/>
      <c r="E119" s="74" t="str">
        <f>E9</f>
        <v>202209022 - Komunikace</v>
      </c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2" customHeight="1">
      <c r="A121" s="36"/>
      <c r="B121" s="37"/>
      <c r="C121" s="30" t="s">
        <v>20</v>
      </c>
      <c r="D121" s="38"/>
      <c r="E121" s="38"/>
      <c r="F121" s="25" t="str">
        <f>F12</f>
        <v xml:space="preserve"> </v>
      </c>
      <c r="G121" s="38"/>
      <c r="H121" s="38"/>
      <c r="I121" s="30" t="s">
        <v>22</v>
      </c>
      <c r="J121" s="77" t="str">
        <f>IF(J12="","",J12)</f>
        <v>6. 1. 2023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6.95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15" customHeight="1">
      <c r="A123" s="36"/>
      <c r="B123" s="37"/>
      <c r="C123" s="30" t="s">
        <v>24</v>
      </c>
      <c r="D123" s="38"/>
      <c r="E123" s="38"/>
      <c r="F123" s="25" t="str">
        <f>E15</f>
        <v xml:space="preserve"> </v>
      </c>
      <c r="G123" s="38"/>
      <c r="H123" s="38"/>
      <c r="I123" s="30" t="s">
        <v>29</v>
      </c>
      <c r="J123" s="34" t="str">
        <f>E21</f>
        <v xml:space="preserve"> </v>
      </c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5.15" customHeight="1">
      <c r="A124" s="36"/>
      <c r="B124" s="37"/>
      <c r="C124" s="30" t="s">
        <v>27</v>
      </c>
      <c r="D124" s="38"/>
      <c r="E124" s="38"/>
      <c r="F124" s="25" t="str">
        <f>IF(E18="","",E18)</f>
        <v>Vyplň údaj</v>
      </c>
      <c r="G124" s="38"/>
      <c r="H124" s="38"/>
      <c r="I124" s="30" t="s">
        <v>31</v>
      </c>
      <c r="J124" s="34" t="str">
        <f>E24</f>
        <v xml:space="preserve"> </v>
      </c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0.3" customHeight="1">
      <c r="A125" s="36"/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11" customFormat="1" ht="29.25" customHeight="1">
      <c r="A126" s="189"/>
      <c r="B126" s="190"/>
      <c r="C126" s="191" t="s">
        <v>115</v>
      </c>
      <c r="D126" s="192" t="s">
        <v>58</v>
      </c>
      <c r="E126" s="192" t="s">
        <v>54</v>
      </c>
      <c r="F126" s="192" t="s">
        <v>55</v>
      </c>
      <c r="G126" s="192" t="s">
        <v>116</v>
      </c>
      <c r="H126" s="192" t="s">
        <v>117</v>
      </c>
      <c r="I126" s="192" t="s">
        <v>118</v>
      </c>
      <c r="J126" s="192" t="s">
        <v>92</v>
      </c>
      <c r="K126" s="193" t="s">
        <v>119</v>
      </c>
      <c r="L126" s="194"/>
      <c r="M126" s="98" t="s">
        <v>1</v>
      </c>
      <c r="N126" s="99" t="s">
        <v>37</v>
      </c>
      <c r="O126" s="99" t="s">
        <v>120</v>
      </c>
      <c r="P126" s="99" t="s">
        <v>121</v>
      </c>
      <c r="Q126" s="99" t="s">
        <v>122</v>
      </c>
      <c r="R126" s="99" t="s">
        <v>123</v>
      </c>
      <c r="S126" s="99" t="s">
        <v>124</v>
      </c>
      <c r="T126" s="100" t="s">
        <v>125</v>
      </c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</row>
    <row r="127" spans="1:63" s="2" customFormat="1" ht="22.8" customHeight="1">
      <c r="A127" s="36"/>
      <c r="B127" s="37"/>
      <c r="C127" s="105" t="s">
        <v>126</v>
      </c>
      <c r="D127" s="38"/>
      <c r="E127" s="38"/>
      <c r="F127" s="38"/>
      <c r="G127" s="38"/>
      <c r="H127" s="38"/>
      <c r="I127" s="38"/>
      <c r="J127" s="195">
        <f>BK127</f>
        <v>0</v>
      </c>
      <c r="K127" s="38"/>
      <c r="L127" s="42"/>
      <c r="M127" s="101"/>
      <c r="N127" s="196"/>
      <c r="O127" s="102"/>
      <c r="P127" s="197">
        <f>P128+P150</f>
        <v>0</v>
      </c>
      <c r="Q127" s="102"/>
      <c r="R127" s="197">
        <f>R128+R150</f>
        <v>212.02387064</v>
      </c>
      <c r="S127" s="102"/>
      <c r="T127" s="198">
        <f>T128+T150</f>
        <v>243.97680000000003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72</v>
      </c>
      <c r="AU127" s="15" t="s">
        <v>94</v>
      </c>
      <c r="BK127" s="199">
        <f>BK128+BK150</f>
        <v>0</v>
      </c>
    </row>
    <row r="128" spans="1:63" s="12" customFormat="1" ht="25.9" customHeight="1">
      <c r="A128" s="12"/>
      <c r="B128" s="200"/>
      <c r="C128" s="201"/>
      <c r="D128" s="202" t="s">
        <v>72</v>
      </c>
      <c r="E128" s="203" t="s">
        <v>127</v>
      </c>
      <c r="F128" s="203" t="s">
        <v>128</v>
      </c>
      <c r="G128" s="201"/>
      <c r="H128" s="201"/>
      <c r="I128" s="204"/>
      <c r="J128" s="205">
        <f>BK128</f>
        <v>0</v>
      </c>
      <c r="K128" s="201"/>
      <c r="L128" s="206"/>
      <c r="M128" s="207"/>
      <c r="N128" s="208"/>
      <c r="O128" s="208"/>
      <c r="P128" s="209">
        <f>P129+P133+P142+P145+P148</f>
        <v>0</v>
      </c>
      <c r="Q128" s="208"/>
      <c r="R128" s="209">
        <f>R129+R133+R142+R145+R148</f>
        <v>212.02387064</v>
      </c>
      <c r="S128" s="208"/>
      <c r="T128" s="210">
        <f>T129+T133+T142+T145+T148</f>
        <v>243.97680000000003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81</v>
      </c>
      <c r="AT128" s="212" t="s">
        <v>72</v>
      </c>
      <c r="AU128" s="212" t="s">
        <v>73</v>
      </c>
      <c r="AY128" s="211" t="s">
        <v>129</v>
      </c>
      <c r="BK128" s="213">
        <f>BK129+BK133+BK142+BK145+BK148</f>
        <v>0</v>
      </c>
    </row>
    <row r="129" spans="1:63" s="12" customFormat="1" ht="22.8" customHeight="1">
      <c r="A129" s="12"/>
      <c r="B129" s="200"/>
      <c r="C129" s="201"/>
      <c r="D129" s="202" t="s">
        <v>72</v>
      </c>
      <c r="E129" s="214" t="s">
        <v>81</v>
      </c>
      <c r="F129" s="214" t="s">
        <v>130</v>
      </c>
      <c r="G129" s="201"/>
      <c r="H129" s="201"/>
      <c r="I129" s="204"/>
      <c r="J129" s="215">
        <f>BK129</f>
        <v>0</v>
      </c>
      <c r="K129" s="201"/>
      <c r="L129" s="206"/>
      <c r="M129" s="207"/>
      <c r="N129" s="208"/>
      <c r="O129" s="208"/>
      <c r="P129" s="209">
        <f>SUM(P130:P132)</f>
        <v>0</v>
      </c>
      <c r="Q129" s="208"/>
      <c r="R129" s="209">
        <f>SUM(R130:R132)</f>
        <v>0.06090560000000001</v>
      </c>
      <c r="S129" s="208"/>
      <c r="T129" s="210">
        <f>SUM(T130:T132)</f>
        <v>243.97680000000003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1" t="s">
        <v>81</v>
      </c>
      <c r="AT129" s="212" t="s">
        <v>72</v>
      </c>
      <c r="AU129" s="212" t="s">
        <v>81</v>
      </c>
      <c r="AY129" s="211" t="s">
        <v>129</v>
      </c>
      <c r="BK129" s="213">
        <f>SUM(BK130:BK132)</f>
        <v>0</v>
      </c>
    </row>
    <row r="130" spans="1:65" s="2" customFormat="1" ht="24.15" customHeight="1">
      <c r="A130" s="36"/>
      <c r="B130" s="37"/>
      <c r="C130" s="216" t="s">
        <v>81</v>
      </c>
      <c r="D130" s="216" t="s">
        <v>131</v>
      </c>
      <c r="E130" s="217" t="s">
        <v>501</v>
      </c>
      <c r="F130" s="218" t="s">
        <v>502</v>
      </c>
      <c r="G130" s="219" t="s">
        <v>134</v>
      </c>
      <c r="H130" s="220">
        <v>313.06</v>
      </c>
      <c r="I130" s="221"/>
      <c r="J130" s="222">
        <f>ROUND(I130*H130,2)</f>
        <v>0</v>
      </c>
      <c r="K130" s="218" t="s">
        <v>135</v>
      </c>
      <c r="L130" s="42"/>
      <c r="M130" s="223" t="s">
        <v>1</v>
      </c>
      <c r="N130" s="224" t="s">
        <v>38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0.22</v>
      </c>
      <c r="T130" s="226">
        <f>S130*H130</f>
        <v>68.8732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136</v>
      </c>
      <c r="AT130" s="227" t="s">
        <v>131</v>
      </c>
      <c r="AU130" s="227" t="s">
        <v>83</v>
      </c>
      <c r="AY130" s="15" t="s">
        <v>129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81</v>
      </c>
      <c r="BK130" s="228">
        <f>ROUND(I130*H130,2)</f>
        <v>0</v>
      </c>
      <c r="BL130" s="15" t="s">
        <v>136</v>
      </c>
      <c r="BM130" s="227" t="s">
        <v>503</v>
      </c>
    </row>
    <row r="131" spans="1:51" s="13" customFormat="1" ht="12">
      <c r="A131" s="13"/>
      <c r="B131" s="229"/>
      <c r="C131" s="230"/>
      <c r="D131" s="231" t="s">
        <v>138</v>
      </c>
      <c r="E131" s="232" t="s">
        <v>1</v>
      </c>
      <c r="F131" s="233" t="s">
        <v>504</v>
      </c>
      <c r="G131" s="230"/>
      <c r="H131" s="234">
        <v>313.06</v>
      </c>
      <c r="I131" s="235"/>
      <c r="J131" s="230"/>
      <c r="K131" s="230"/>
      <c r="L131" s="236"/>
      <c r="M131" s="237"/>
      <c r="N131" s="238"/>
      <c r="O131" s="238"/>
      <c r="P131" s="238"/>
      <c r="Q131" s="238"/>
      <c r="R131" s="238"/>
      <c r="S131" s="238"/>
      <c r="T131" s="23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0" t="s">
        <v>138</v>
      </c>
      <c r="AU131" s="240" t="s">
        <v>83</v>
      </c>
      <c r="AV131" s="13" t="s">
        <v>83</v>
      </c>
      <c r="AW131" s="13" t="s">
        <v>30</v>
      </c>
      <c r="AX131" s="13" t="s">
        <v>81</v>
      </c>
      <c r="AY131" s="240" t="s">
        <v>129</v>
      </c>
    </row>
    <row r="132" spans="1:65" s="2" customFormat="1" ht="24.15" customHeight="1">
      <c r="A132" s="36"/>
      <c r="B132" s="37"/>
      <c r="C132" s="216" t="s">
        <v>83</v>
      </c>
      <c r="D132" s="216" t="s">
        <v>131</v>
      </c>
      <c r="E132" s="217" t="s">
        <v>505</v>
      </c>
      <c r="F132" s="218" t="s">
        <v>506</v>
      </c>
      <c r="G132" s="219" t="s">
        <v>134</v>
      </c>
      <c r="H132" s="220">
        <v>761.32</v>
      </c>
      <c r="I132" s="221"/>
      <c r="J132" s="222">
        <f>ROUND(I132*H132,2)</f>
        <v>0</v>
      </c>
      <c r="K132" s="218" t="s">
        <v>135</v>
      </c>
      <c r="L132" s="42"/>
      <c r="M132" s="223" t="s">
        <v>1</v>
      </c>
      <c r="N132" s="224" t="s">
        <v>38</v>
      </c>
      <c r="O132" s="89"/>
      <c r="P132" s="225">
        <f>O132*H132</f>
        <v>0</v>
      </c>
      <c r="Q132" s="225">
        <v>8E-05</v>
      </c>
      <c r="R132" s="225">
        <f>Q132*H132</f>
        <v>0.06090560000000001</v>
      </c>
      <c r="S132" s="225">
        <v>0.23</v>
      </c>
      <c r="T132" s="226">
        <f>S132*H132</f>
        <v>175.10360000000003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7" t="s">
        <v>136</v>
      </c>
      <c r="AT132" s="227" t="s">
        <v>131</v>
      </c>
      <c r="AU132" s="227" t="s">
        <v>83</v>
      </c>
      <c r="AY132" s="15" t="s">
        <v>129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5" t="s">
        <v>81</v>
      </c>
      <c r="BK132" s="228">
        <f>ROUND(I132*H132,2)</f>
        <v>0</v>
      </c>
      <c r="BL132" s="15" t="s">
        <v>136</v>
      </c>
      <c r="BM132" s="227" t="s">
        <v>507</v>
      </c>
    </row>
    <row r="133" spans="1:63" s="12" customFormat="1" ht="22.8" customHeight="1">
      <c r="A133" s="12"/>
      <c r="B133" s="200"/>
      <c r="C133" s="201"/>
      <c r="D133" s="202" t="s">
        <v>72</v>
      </c>
      <c r="E133" s="214" t="s">
        <v>155</v>
      </c>
      <c r="F133" s="214" t="s">
        <v>202</v>
      </c>
      <c r="G133" s="201"/>
      <c r="H133" s="201"/>
      <c r="I133" s="204"/>
      <c r="J133" s="215">
        <f>BK133</f>
        <v>0</v>
      </c>
      <c r="K133" s="201"/>
      <c r="L133" s="206"/>
      <c r="M133" s="207"/>
      <c r="N133" s="208"/>
      <c r="O133" s="208"/>
      <c r="P133" s="209">
        <f>SUM(P134:P141)</f>
        <v>0</v>
      </c>
      <c r="Q133" s="208"/>
      <c r="R133" s="209">
        <f>SUM(R134:R141)</f>
        <v>208.41328504</v>
      </c>
      <c r="S133" s="208"/>
      <c r="T133" s="210">
        <f>SUM(T134:T141)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1" t="s">
        <v>81</v>
      </c>
      <c r="AT133" s="212" t="s">
        <v>72</v>
      </c>
      <c r="AU133" s="212" t="s">
        <v>81</v>
      </c>
      <c r="AY133" s="211" t="s">
        <v>129</v>
      </c>
      <c r="BK133" s="213">
        <f>SUM(BK134:BK141)</f>
        <v>0</v>
      </c>
    </row>
    <row r="134" spans="1:65" s="2" customFormat="1" ht="24.15" customHeight="1">
      <c r="A134" s="36"/>
      <c r="B134" s="37"/>
      <c r="C134" s="216" t="s">
        <v>145</v>
      </c>
      <c r="D134" s="216" t="s">
        <v>131</v>
      </c>
      <c r="E134" s="217" t="s">
        <v>508</v>
      </c>
      <c r="F134" s="218" t="s">
        <v>509</v>
      </c>
      <c r="G134" s="219" t="s">
        <v>134</v>
      </c>
      <c r="H134" s="220">
        <v>479.632</v>
      </c>
      <c r="I134" s="221"/>
      <c r="J134" s="222">
        <f>ROUND(I134*H134,2)</f>
        <v>0</v>
      </c>
      <c r="K134" s="218" t="s">
        <v>135</v>
      </c>
      <c r="L134" s="42"/>
      <c r="M134" s="223" t="s">
        <v>1</v>
      </c>
      <c r="N134" s="224" t="s">
        <v>38</v>
      </c>
      <c r="O134" s="89"/>
      <c r="P134" s="225">
        <f>O134*H134</f>
        <v>0</v>
      </c>
      <c r="Q134" s="225">
        <v>0.26376</v>
      </c>
      <c r="R134" s="225">
        <f>Q134*H134</f>
        <v>126.50773631999999</v>
      </c>
      <c r="S134" s="225">
        <v>0</v>
      </c>
      <c r="T134" s="22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136</v>
      </c>
      <c r="AT134" s="227" t="s">
        <v>131</v>
      </c>
      <c r="AU134" s="227" t="s">
        <v>83</v>
      </c>
      <c r="AY134" s="15" t="s">
        <v>129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5" t="s">
        <v>81</v>
      </c>
      <c r="BK134" s="228">
        <f>ROUND(I134*H134,2)</f>
        <v>0</v>
      </c>
      <c r="BL134" s="15" t="s">
        <v>136</v>
      </c>
      <c r="BM134" s="227" t="s">
        <v>510</v>
      </c>
    </row>
    <row r="135" spans="1:47" s="2" customFormat="1" ht="12">
      <c r="A135" s="36"/>
      <c r="B135" s="37"/>
      <c r="C135" s="38"/>
      <c r="D135" s="231" t="s">
        <v>149</v>
      </c>
      <c r="E135" s="38"/>
      <c r="F135" s="241" t="s">
        <v>511</v>
      </c>
      <c r="G135" s="38"/>
      <c r="H135" s="38"/>
      <c r="I135" s="242"/>
      <c r="J135" s="38"/>
      <c r="K135" s="38"/>
      <c r="L135" s="42"/>
      <c r="M135" s="243"/>
      <c r="N135" s="244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149</v>
      </c>
      <c r="AU135" s="15" t="s">
        <v>83</v>
      </c>
    </row>
    <row r="136" spans="1:51" s="13" customFormat="1" ht="12">
      <c r="A136" s="13"/>
      <c r="B136" s="229"/>
      <c r="C136" s="230"/>
      <c r="D136" s="231" t="s">
        <v>138</v>
      </c>
      <c r="E136" s="232" t="s">
        <v>1</v>
      </c>
      <c r="F136" s="233" t="s">
        <v>512</v>
      </c>
      <c r="G136" s="230"/>
      <c r="H136" s="234">
        <v>479.632</v>
      </c>
      <c r="I136" s="235"/>
      <c r="J136" s="230"/>
      <c r="K136" s="230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138</v>
      </c>
      <c r="AU136" s="240" t="s">
        <v>83</v>
      </c>
      <c r="AV136" s="13" t="s">
        <v>83</v>
      </c>
      <c r="AW136" s="13" t="s">
        <v>30</v>
      </c>
      <c r="AX136" s="13" t="s">
        <v>81</v>
      </c>
      <c r="AY136" s="240" t="s">
        <v>129</v>
      </c>
    </row>
    <row r="137" spans="1:65" s="2" customFormat="1" ht="24.15" customHeight="1">
      <c r="A137" s="36"/>
      <c r="B137" s="37"/>
      <c r="C137" s="216" t="s">
        <v>136</v>
      </c>
      <c r="D137" s="216" t="s">
        <v>131</v>
      </c>
      <c r="E137" s="217" t="s">
        <v>513</v>
      </c>
      <c r="F137" s="218" t="s">
        <v>514</v>
      </c>
      <c r="G137" s="219" t="s">
        <v>134</v>
      </c>
      <c r="H137" s="220">
        <v>479.632</v>
      </c>
      <c r="I137" s="221"/>
      <c r="J137" s="222">
        <f>ROUND(I137*H137,2)</f>
        <v>0</v>
      </c>
      <c r="K137" s="218" t="s">
        <v>135</v>
      </c>
      <c r="L137" s="42"/>
      <c r="M137" s="223" t="s">
        <v>1</v>
      </c>
      <c r="N137" s="224" t="s">
        <v>38</v>
      </c>
      <c r="O137" s="89"/>
      <c r="P137" s="225">
        <f>O137*H137</f>
        <v>0</v>
      </c>
      <c r="Q137" s="225">
        <v>0.00561</v>
      </c>
      <c r="R137" s="225">
        <f>Q137*H137</f>
        <v>2.69073552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136</v>
      </c>
      <c r="AT137" s="227" t="s">
        <v>131</v>
      </c>
      <c r="AU137" s="227" t="s">
        <v>83</v>
      </c>
      <c r="AY137" s="15" t="s">
        <v>129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5" t="s">
        <v>81</v>
      </c>
      <c r="BK137" s="228">
        <f>ROUND(I137*H137,2)</f>
        <v>0</v>
      </c>
      <c r="BL137" s="15" t="s">
        <v>136</v>
      </c>
      <c r="BM137" s="227" t="s">
        <v>515</v>
      </c>
    </row>
    <row r="138" spans="1:51" s="13" customFormat="1" ht="12">
      <c r="A138" s="13"/>
      <c r="B138" s="229"/>
      <c r="C138" s="230"/>
      <c r="D138" s="231" t="s">
        <v>138</v>
      </c>
      <c r="E138" s="232" t="s">
        <v>1</v>
      </c>
      <c r="F138" s="233" t="s">
        <v>512</v>
      </c>
      <c r="G138" s="230"/>
      <c r="H138" s="234">
        <v>479.632</v>
      </c>
      <c r="I138" s="235"/>
      <c r="J138" s="230"/>
      <c r="K138" s="230"/>
      <c r="L138" s="236"/>
      <c r="M138" s="237"/>
      <c r="N138" s="238"/>
      <c r="O138" s="238"/>
      <c r="P138" s="238"/>
      <c r="Q138" s="238"/>
      <c r="R138" s="238"/>
      <c r="S138" s="238"/>
      <c r="T138" s="23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0" t="s">
        <v>138</v>
      </c>
      <c r="AU138" s="240" t="s">
        <v>83</v>
      </c>
      <c r="AV138" s="13" t="s">
        <v>83</v>
      </c>
      <c r="AW138" s="13" t="s">
        <v>30</v>
      </c>
      <c r="AX138" s="13" t="s">
        <v>81</v>
      </c>
      <c r="AY138" s="240" t="s">
        <v>129</v>
      </c>
    </row>
    <row r="139" spans="1:65" s="2" customFormat="1" ht="21.75" customHeight="1">
      <c r="A139" s="36"/>
      <c r="B139" s="37"/>
      <c r="C139" s="216" t="s">
        <v>155</v>
      </c>
      <c r="D139" s="216" t="s">
        <v>131</v>
      </c>
      <c r="E139" s="217" t="s">
        <v>516</v>
      </c>
      <c r="F139" s="218" t="s">
        <v>517</v>
      </c>
      <c r="G139" s="219" t="s">
        <v>134</v>
      </c>
      <c r="H139" s="220">
        <v>784.16</v>
      </c>
      <c r="I139" s="221"/>
      <c r="J139" s="222">
        <f>ROUND(I139*H139,2)</f>
        <v>0</v>
      </c>
      <c r="K139" s="218" t="s">
        <v>135</v>
      </c>
      <c r="L139" s="42"/>
      <c r="M139" s="223" t="s">
        <v>1</v>
      </c>
      <c r="N139" s="224" t="s">
        <v>38</v>
      </c>
      <c r="O139" s="89"/>
      <c r="P139" s="225">
        <f>O139*H139</f>
        <v>0</v>
      </c>
      <c r="Q139" s="225">
        <v>0.00031</v>
      </c>
      <c r="R139" s="225">
        <f>Q139*H139</f>
        <v>0.2430896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136</v>
      </c>
      <c r="AT139" s="227" t="s">
        <v>131</v>
      </c>
      <c r="AU139" s="227" t="s">
        <v>83</v>
      </c>
      <c r="AY139" s="15" t="s">
        <v>129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81</v>
      </c>
      <c r="BK139" s="228">
        <f>ROUND(I139*H139,2)</f>
        <v>0</v>
      </c>
      <c r="BL139" s="15" t="s">
        <v>136</v>
      </c>
      <c r="BM139" s="227" t="s">
        <v>518</v>
      </c>
    </row>
    <row r="140" spans="1:51" s="13" customFormat="1" ht="12">
      <c r="A140" s="13"/>
      <c r="B140" s="229"/>
      <c r="C140" s="230"/>
      <c r="D140" s="231" t="s">
        <v>138</v>
      </c>
      <c r="E140" s="232" t="s">
        <v>1</v>
      </c>
      <c r="F140" s="233" t="s">
        <v>519</v>
      </c>
      <c r="G140" s="230"/>
      <c r="H140" s="234">
        <v>784.16</v>
      </c>
      <c r="I140" s="235"/>
      <c r="J140" s="230"/>
      <c r="K140" s="230"/>
      <c r="L140" s="236"/>
      <c r="M140" s="237"/>
      <c r="N140" s="238"/>
      <c r="O140" s="238"/>
      <c r="P140" s="238"/>
      <c r="Q140" s="238"/>
      <c r="R140" s="238"/>
      <c r="S140" s="238"/>
      <c r="T140" s="23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0" t="s">
        <v>138</v>
      </c>
      <c r="AU140" s="240" t="s">
        <v>83</v>
      </c>
      <c r="AV140" s="13" t="s">
        <v>83</v>
      </c>
      <c r="AW140" s="13" t="s">
        <v>30</v>
      </c>
      <c r="AX140" s="13" t="s">
        <v>81</v>
      </c>
      <c r="AY140" s="240" t="s">
        <v>129</v>
      </c>
    </row>
    <row r="141" spans="1:65" s="2" customFormat="1" ht="33" customHeight="1">
      <c r="A141" s="36"/>
      <c r="B141" s="37"/>
      <c r="C141" s="216" t="s">
        <v>161</v>
      </c>
      <c r="D141" s="216" t="s">
        <v>131</v>
      </c>
      <c r="E141" s="217" t="s">
        <v>520</v>
      </c>
      <c r="F141" s="218" t="s">
        <v>521</v>
      </c>
      <c r="G141" s="219" t="s">
        <v>134</v>
      </c>
      <c r="H141" s="220">
        <v>761.32</v>
      </c>
      <c r="I141" s="221"/>
      <c r="J141" s="222">
        <f>ROUND(I141*H141,2)</f>
        <v>0</v>
      </c>
      <c r="K141" s="218" t="s">
        <v>135</v>
      </c>
      <c r="L141" s="42"/>
      <c r="M141" s="223" t="s">
        <v>1</v>
      </c>
      <c r="N141" s="224" t="s">
        <v>38</v>
      </c>
      <c r="O141" s="89"/>
      <c r="P141" s="225">
        <f>O141*H141</f>
        <v>0</v>
      </c>
      <c r="Q141" s="225">
        <v>0.10373</v>
      </c>
      <c r="R141" s="225">
        <f>Q141*H141</f>
        <v>78.9717236</v>
      </c>
      <c r="S141" s="225">
        <v>0</v>
      </c>
      <c r="T141" s="22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7" t="s">
        <v>136</v>
      </c>
      <c r="AT141" s="227" t="s">
        <v>131</v>
      </c>
      <c r="AU141" s="227" t="s">
        <v>83</v>
      </c>
      <c r="AY141" s="15" t="s">
        <v>129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5" t="s">
        <v>81</v>
      </c>
      <c r="BK141" s="228">
        <f>ROUND(I141*H141,2)</f>
        <v>0</v>
      </c>
      <c r="BL141" s="15" t="s">
        <v>136</v>
      </c>
      <c r="BM141" s="227" t="s">
        <v>522</v>
      </c>
    </row>
    <row r="142" spans="1:63" s="12" customFormat="1" ht="22.8" customHeight="1">
      <c r="A142" s="12"/>
      <c r="B142" s="200"/>
      <c r="C142" s="201"/>
      <c r="D142" s="202" t="s">
        <v>72</v>
      </c>
      <c r="E142" s="214" t="s">
        <v>171</v>
      </c>
      <c r="F142" s="214" t="s">
        <v>258</v>
      </c>
      <c r="G142" s="201"/>
      <c r="H142" s="201"/>
      <c r="I142" s="204"/>
      <c r="J142" s="215">
        <f>BK142</f>
        <v>0</v>
      </c>
      <c r="K142" s="201"/>
      <c r="L142" s="206"/>
      <c r="M142" s="207"/>
      <c r="N142" s="208"/>
      <c r="O142" s="208"/>
      <c r="P142" s="209">
        <f>SUM(P143:P144)</f>
        <v>0</v>
      </c>
      <c r="Q142" s="208"/>
      <c r="R142" s="209">
        <f>SUM(R143:R144)</f>
        <v>3.5496800000000004</v>
      </c>
      <c r="S142" s="208"/>
      <c r="T142" s="210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1" t="s">
        <v>81</v>
      </c>
      <c r="AT142" s="212" t="s">
        <v>72</v>
      </c>
      <c r="AU142" s="212" t="s">
        <v>81</v>
      </c>
      <c r="AY142" s="211" t="s">
        <v>129</v>
      </c>
      <c r="BK142" s="213">
        <f>SUM(BK143:BK144)</f>
        <v>0</v>
      </c>
    </row>
    <row r="143" spans="1:65" s="2" customFormat="1" ht="24.15" customHeight="1">
      <c r="A143" s="36"/>
      <c r="B143" s="37"/>
      <c r="C143" s="216" t="s">
        <v>167</v>
      </c>
      <c r="D143" s="216" t="s">
        <v>131</v>
      </c>
      <c r="E143" s="217" t="s">
        <v>523</v>
      </c>
      <c r="F143" s="218" t="s">
        <v>524</v>
      </c>
      <c r="G143" s="219" t="s">
        <v>262</v>
      </c>
      <c r="H143" s="220">
        <v>4</v>
      </c>
      <c r="I143" s="221"/>
      <c r="J143" s="222">
        <f>ROUND(I143*H143,2)</f>
        <v>0</v>
      </c>
      <c r="K143" s="218" t="s">
        <v>135</v>
      </c>
      <c r="L143" s="42"/>
      <c r="M143" s="223" t="s">
        <v>1</v>
      </c>
      <c r="N143" s="224" t="s">
        <v>38</v>
      </c>
      <c r="O143" s="89"/>
      <c r="P143" s="225">
        <f>O143*H143</f>
        <v>0</v>
      </c>
      <c r="Q143" s="225">
        <v>0.4208</v>
      </c>
      <c r="R143" s="225">
        <f>Q143*H143</f>
        <v>1.6832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136</v>
      </c>
      <c r="AT143" s="227" t="s">
        <v>131</v>
      </c>
      <c r="AU143" s="227" t="s">
        <v>83</v>
      </c>
      <c r="AY143" s="15" t="s">
        <v>129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81</v>
      </c>
      <c r="BK143" s="228">
        <f>ROUND(I143*H143,2)</f>
        <v>0</v>
      </c>
      <c r="BL143" s="15" t="s">
        <v>136</v>
      </c>
      <c r="BM143" s="227" t="s">
        <v>525</v>
      </c>
    </row>
    <row r="144" spans="1:65" s="2" customFormat="1" ht="33" customHeight="1">
      <c r="A144" s="36"/>
      <c r="B144" s="37"/>
      <c r="C144" s="216" t="s">
        <v>171</v>
      </c>
      <c r="D144" s="216" t="s">
        <v>131</v>
      </c>
      <c r="E144" s="217" t="s">
        <v>526</v>
      </c>
      <c r="F144" s="218" t="s">
        <v>527</v>
      </c>
      <c r="G144" s="219" t="s">
        <v>262</v>
      </c>
      <c r="H144" s="220">
        <v>6</v>
      </c>
      <c r="I144" s="221"/>
      <c r="J144" s="222">
        <f>ROUND(I144*H144,2)</f>
        <v>0</v>
      </c>
      <c r="K144" s="218" t="s">
        <v>135</v>
      </c>
      <c r="L144" s="42"/>
      <c r="M144" s="223" t="s">
        <v>1</v>
      </c>
      <c r="N144" s="224" t="s">
        <v>38</v>
      </c>
      <c r="O144" s="89"/>
      <c r="P144" s="225">
        <f>O144*H144</f>
        <v>0</v>
      </c>
      <c r="Q144" s="225">
        <v>0.31108</v>
      </c>
      <c r="R144" s="225">
        <f>Q144*H144</f>
        <v>1.8664800000000001</v>
      </c>
      <c r="S144" s="225">
        <v>0</v>
      </c>
      <c r="T144" s="22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136</v>
      </c>
      <c r="AT144" s="227" t="s">
        <v>131</v>
      </c>
      <c r="AU144" s="227" t="s">
        <v>83</v>
      </c>
      <c r="AY144" s="15" t="s">
        <v>129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5" t="s">
        <v>81</v>
      </c>
      <c r="BK144" s="228">
        <f>ROUND(I144*H144,2)</f>
        <v>0</v>
      </c>
      <c r="BL144" s="15" t="s">
        <v>136</v>
      </c>
      <c r="BM144" s="227" t="s">
        <v>528</v>
      </c>
    </row>
    <row r="145" spans="1:63" s="12" customFormat="1" ht="22.8" customHeight="1">
      <c r="A145" s="12"/>
      <c r="B145" s="200"/>
      <c r="C145" s="201"/>
      <c r="D145" s="202" t="s">
        <v>72</v>
      </c>
      <c r="E145" s="214" t="s">
        <v>418</v>
      </c>
      <c r="F145" s="214" t="s">
        <v>419</v>
      </c>
      <c r="G145" s="201"/>
      <c r="H145" s="201"/>
      <c r="I145" s="204"/>
      <c r="J145" s="215">
        <f>BK145</f>
        <v>0</v>
      </c>
      <c r="K145" s="201"/>
      <c r="L145" s="206"/>
      <c r="M145" s="207"/>
      <c r="N145" s="208"/>
      <c r="O145" s="208"/>
      <c r="P145" s="209">
        <f>SUM(P146:P147)</f>
        <v>0</v>
      </c>
      <c r="Q145" s="208"/>
      <c r="R145" s="209">
        <f>SUM(R146:R147)</f>
        <v>0</v>
      </c>
      <c r="S145" s="208"/>
      <c r="T145" s="210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1" t="s">
        <v>81</v>
      </c>
      <c r="AT145" s="212" t="s">
        <v>72</v>
      </c>
      <c r="AU145" s="212" t="s">
        <v>81</v>
      </c>
      <c r="AY145" s="211" t="s">
        <v>129</v>
      </c>
      <c r="BK145" s="213">
        <f>SUM(BK146:BK147)</f>
        <v>0</v>
      </c>
    </row>
    <row r="146" spans="1:65" s="2" customFormat="1" ht="24.15" customHeight="1">
      <c r="A146" s="36"/>
      <c r="B146" s="37"/>
      <c r="C146" s="216" t="s">
        <v>176</v>
      </c>
      <c r="D146" s="216" t="s">
        <v>131</v>
      </c>
      <c r="E146" s="217" t="s">
        <v>421</v>
      </c>
      <c r="F146" s="218" t="s">
        <v>529</v>
      </c>
      <c r="G146" s="219" t="s">
        <v>164</v>
      </c>
      <c r="H146" s="220">
        <v>121.988</v>
      </c>
      <c r="I146" s="221"/>
      <c r="J146" s="222">
        <f>ROUND(I146*H146,2)</f>
        <v>0</v>
      </c>
      <c r="K146" s="218" t="s">
        <v>135</v>
      </c>
      <c r="L146" s="42"/>
      <c r="M146" s="223" t="s">
        <v>1</v>
      </c>
      <c r="N146" s="224" t="s">
        <v>38</v>
      </c>
      <c r="O146" s="8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136</v>
      </c>
      <c r="AT146" s="227" t="s">
        <v>131</v>
      </c>
      <c r="AU146" s="227" t="s">
        <v>83</v>
      </c>
      <c r="AY146" s="15" t="s">
        <v>129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81</v>
      </c>
      <c r="BK146" s="228">
        <f>ROUND(I146*H146,2)</f>
        <v>0</v>
      </c>
      <c r="BL146" s="15" t="s">
        <v>136</v>
      </c>
      <c r="BM146" s="227" t="s">
        <v>530</v>
      </c>
    </row>
    <row r="147" spans="1:65" s="2" customFormat="1" ht="24.15" customHeight="1">
      <c r="A147" s="36"/>
      <c r="B147" s="37"/>
      <c r="C147" s="216" t="s">
        <v>182</v>
      </c>
      <c r="D147" s="216" t="s">
        <v>131</v>
      </c>
      <c r="E147" s="217" t="s">
        <v>531</v>
      </c>
      <c r="F147" s="218" t="s">
        <v>532</v>
      </c>
      <c r="G147" s="219" t="s">
        <v>164</v>
      </c>
      <c r="H147" s="220">
        <v>121.989</v>
      </c>
      <c r="I147" s="221"/>
      <c r="J147" s="222">
        <f>ROUND(I147*H147,2)</f>
        <v>0</v>
      </c>
      <c r="K147" s="218" t="s">
        <v>1</v>
      </c>
      <c r="L147" s="42"/>
      <c r="M147" s="223" t="s">
        <v>1</v>
      </c>
      <c r="N147" s="224" t="s">
        <v>38</v>
      </c>
      <c r="O147" s="89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136</v>
      </c>
      <c r="AT147" s="227" t="s">
        <v>131</v>
      </c>
      <c r="AU147" s="227" t="s">
        <v>83</v>
      </c>
      <c r="AY147" s="15" t="s">
        <v>129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5" t="s">
        <v>81</v>
      </c>
      <c r="BK147" s="228">
        <f>ROUND(I147*H147,2)</f>
        <v>0</v>
      </c>
      <c r="BL147" s="15" t="s">
        <v>136</v>
      </c>
      <c r="BM147" s="227" t="s">
        <v>533</v>
      </c>
    </row>
    <row r="148" spans="1:63" s="12" customFormat="1" ht="22.8" customHeight="1">
      <c r="A148" s="12"/>
      <c r="B148" s="200"/>
      <c r="C148" s="201"/>
      <c r="D148" s="202" t="s">
        <v>72</v>
      </c>
      <c r="E148" s="214" t="s">
        <v>434</v>
      </c>
      <c r="F148" s="214" t="s">
        <v>435</v>
      </c>
      <c r="G148" s="201"/>
      <c r="H148" s="201"/>
      <c r="I148" s="204"/>
      <c r="J148" s="215">
        <f>BK148</f>
        <v>0</v>
      </c>
      <c r="K148" s="201"/>
      <c r="L148" s="206"/>
      <c r="M148" s="207"/>
      <c r="N148" s="208"/>
      <c r="O148" s="208"/>
      <c r="P148" s="209">
        <f>P149</f>
        <v>0</v>
      </c>
      <c r="Q148" s="208"/>
      <c r="R148" s="209">
        <f>R149</f>
        <v>0</v>
      </c>
      <c r="S148" s="208"/>
      <c r="T148" s="210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1" t="s">
        <v>81</v>
      </c>
      <c r="AT148" s="212" t="s">
        <v>72</v>
      </c>
      <c r="AU148" s="212" t="s">
        <v>81</v>
      </c>
      <c r="AY148" s="211" t="s">
        <v>129</v>
      </c>
      <c r="BK148" s="213">
        <f>BK149</f>
        <v>0</v>
      </c>
    </row>
    <row r="149" spans="1:65" s="2" customFormat="1" ht="24.15" customHeight="1">
      <c r="A149" s="36"/>
      <c r="B149" s="37"/>
      <c r="C149" s="216" t="s">
        <v>189</v>
      </c>
      <c r="D149" s="216" t="s">
        <v>131</v>
      </c>
      <c r="E149" s="217" t="s">
        <v>437</v>
      </c>
      <c r="F149" s="218" t="s">
        <v>438</v>
      </c>
      <c r="G149" s="219" t="s">
        <v>164</v>
      </c>
      <c r="H149" s="220">
        <v>212.024</v>
      </c>
      <c r="I149" s="221"/>
      <c r="J149" s="222">
        <f>ROUND(I149*H149,2)</f>
        <v>0</v>
      </c>
      <c r="K149" s="218" t="s">
        <v>135</v>
      </c>
      <c r="L149" s="42"/>
      <c r="M149" s="223" t="s">
        <v>1</v>
      </c>
      <c r="N149" s="224" t="s">
        <v>38</v>
      </c>
      <c r="O149" s="8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136</v>
      </c>
      <c r="AT149" s="227" t="s">
        <v>131</v>
      </c>
      <c r="AU149" s="227" t="s">
        <v>83</v>
      </c>
      <c r="AY149" s="15" t="s">
        <v>129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5" t="s">
        <v>81</v>
      </c>
      <c r="BK149" s="228">
        <f>ROUND(I149*H149,2)</f>
        <v>0</v>
      </c>
      <c r="BL149" s="15" t="s">
        <v>136</v>
      </c>
      <c r="BM149" s="227" t="s">
        <v>534</v>
      </c>
    </row>
    <row r="150" spans="1:63" s="12" customFormat="1" ht="25.9" customHeight="1">
      <c r="A150" s="12"/>
      <c r="B150" s="200"/>
      <c r="C150" s="201"/>
      <c r="D150" s="202" t="s">
        <v>72</v>
      </c>
      <c r="E150" s="203" t="s">
        <v>454</v>
      </c>
      <c r="F150" s="203" t="s">
        <v>455</v>
      </c>
      <c r="G150" s="201"/>
      <c r="H150" s="201"/>
      <c r="I150" s="204"/>
      <c r="J150" s="205">
        <f>BK150</f>
        <v>0</v>
      </c>
      <c r="K150" s="201"/>
      <c r="L150" s="206"/>
      <c r="M150" s="207"/>
      <c r="N150" s="208"/>
      <c r="O150" s="208"/>
      <c r="P150" s="209">
        <f>P151+P153+P155+P157</f>
        <v>0</v>
      </c>
      <c r="Q150" s="208"/>
      <c r="R150" s="209">
        <f>R151+R153+R155+R157</f>
        <v>0</v>
      </c>
      <c r="S150" s="208"/>
      <c r="T150" s="210">
        <f>T151+T153+T155+T157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1" t="s">
        <v>155</v>
      </c>
      <c r="AT150" s="212" t="s">
        <v>72</v>
      </c>
      <c r="AU150" s="212" t="s">
        <v>73</v>
      </c>
      <c r="AY150" s="211" t="s">
        <v>129</v>
      </c>
      <c r="BK150" s="213">
        <f>BK151+BK153+BK155+BK157</f>
        <v>0</v>
      </c>
    </row>
    <row r="151" spans="1:63" s="12" customFormat="1" ht="22.8" customHeight="1">
      <c r="A151" s="12"/>
      <c r="B151" s="200"/>
      <c r="C151" s="201"/>
      <c r="D151" s="202" t="s">
        <v>72</v>
      </c>
      <c r="E151" s="214" t="s">
        <v>476</v>
      </c>
      <c r="F151" s="214" t="s">
        <v>477</v>
      </c>
      <c r="G151" s="201"/>
      <c r="H151" s="201"/>
      <c r="I151" s="204"/>
      <c r="J151" s="215">
        <f>BK151</f>
        <v>0</v>
      </c>
      <c r="K151" s="201"/>
      <c r="L151" s="206"/>
      <c r="M151" s="207"/>
      <c r="N151" s="208"/>
      <c r="O151" s="208"/>
      <c r="P151" s="209">
        <f>P152</f>
        <v>0</v>
      </c>
      <c r="Q151" s="208"/>
      <c r="R151" s="209">
        <f>R152</f>
        <v>0</v>
      </c>
      <c r="S151" s="208"/>
      <c r="T151" s="210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1" t="s">
        <v>155</v>
      </c>
      <c r="AT151" s="212" t="s">
        <v>72</v>
      </c>
      <c r="AU151" s="212" t="s">
        <v>81</v>
      </c>
      <c r="AY151" s="211" t="s">
        <v>129</v>
      </c>
      <c r="BK151" s="213">
        <f>BK152</f>
        <v>0</v>
      </c>
    </row>
    <row r="152" spans="1:65" s="2" customFormat="1" ht="16.5" customHeight="1">
      <c r="A152" s="36"/>
      <c r="B152" s="37"/>
      <c r="C152" s="216" t="s">
        <v>196</v>
      </c>
      <c r="D152" s="216" t="s">
        <v>131</v>
      </c>
      <c r="E152" s="217" t="s">
        <v>479</v>
      </c>
      <c r="F152" s="218" t="s">
        <v>477</v>
      </c>
      <c r="G152" s="219" t="s">
        <v>461</v>
      </c>
      <c r="H152" s="220">
        <v>1</v>
      </c>
      <c r="I152" s="221"/>
      <c r="J152" s="222">
        <f>ROUND(I152*H152,2)</f>
        <v>0</v>
      </c>
      <c r="K152" s="218" t="s">
        <v>135</v>
      </c>
      <c r="L152" s="42"/>
      <c r="M152" s="223" t="s">
        <v>1</v>
      </c>
      <c r="N152" s="224" t="s">
        <v>38</v>
      </c>
      <c r="O152" s="89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462</v>
      </c>
      <c r="AT152" s="227" t="s">
        <v>131</v>
      </c>
      <c r="AU152" s="227" t="s">
        <v>83</v>
      </c>
      <c r="AY152" s="15" t="s">
        <v>129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5" t="s">
        <v>81</v>
      </c>
      <c r="BK152" s="228">
        <f>ROUND(I152*H152,2)</f>
        <v>0</v>
      </c>
      <c r="BL152" s="15" t="s">
        <v>462</v>
      </c>
      <c r="BM152" s="227" t="s">
        <v>535</v>
      </c>
    </row>
    <row r="153" spans="1:63" s="12" customFormat="1" ht="22.8" customHeight="1">
      <c r="A153" s="12"/>
      <c r="B153" s="200"/>
      <c r="C153" s="201"/>
      <c r="D153" s="202" t="s">
        <v>72</v>
      </c>
      <c r="E153" s="214" t="s">
        <v>481</v>
      </c>
      <c r="F153" s="214" t="s">
        <v>482</v>
      </c>
      <c r="G153" s="201"/>
      <c r="H153" s="201"/>
      <c r="I153" s="204"/>
      <c r="J153" s="215">
        <f>BK153</f>
        <v>0</v>
      </c>
      <c r="K153" s="201"/>
      <c r="L153" s="206"/>
      <c r="M153" s="207"/>
      <c r="N153" s="208"/>
      <c r="O153" s="208"/>
      <c r="P153" s="209">
        <f>P154</f>
        <v>0</v>
      </c>
      <c r="Q153" s="208"/>
      <c r="R153" s="209">
        <f>R154</f>
        <v>0</v>
      </c>
      <c r="S153" s="208"/>
      <c r="T153" s="210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1" t="s">
        <v>155</v>
      </c>
      <c r="AT153" s="212" t="s">
        <v>72</v>
      </c>
      <c r="AU153" s="212" t="s">
        <v>81</v>
      </c>
      <c r="AY153" s="211" t="s">
        <v>129</v>
      </c>
      <c r="BK153" s="213">
        <f>BK154</f>
        <v>0</v>
      </c>
    </row>
    <row r="154" spans="1:65" s="2" customFormat="1" ht="16.5" customHeight="1">
      <c r="A154" s="36"/>
      <c r="B154" s="37"/>
      <c r="C154" s="216" t="s">
        <v>203</v>
      </c>
      <c r="D154" s="216" t="s">
        <v>131</v>
      </c>
      <c r="E154" s="217" t="s">
        <v>484</v>
      </c>
      <c r="F154" s="218" t="s">
        <v>485</v>
      </c>
      <c r="G154" s="219" t="s">
        <v>486</v>
      </c>
      <c r="H154" s="220">
        <v>2</v>
      </c>
      <c r="I154" s="221"/>
      <c r="J154" s="222">
        <f>ROUND(I154*H154,2)</f>
        <v>0</v>
      </c>
      <c r="K154" s="218" t="s">
        <v>135</v>
      </c>
      <c r="L154" s="42"/>
      <c r="M154" s="223" t="s">
        <v>1</v>
      </c>
      <c r="N154" s="224" t="s">
        <v>38</v>
      </c>
      <c r="O154" s="8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462</v>
      </c>
      <c r="AT154" s="227" t="s">
        <v>131</v>
      </c>
      <c r="AU154" s="227" t="s">
        <v>83</v>
      </c>
      <c r="AY154" s="15" t="s">
        <v>129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81</v>
      </c>
      <c r="BK154" s="228">
        <f>ROUND(I154*H154,2)</f>
        <v>0</v>
      </c>
      <c r="BL154" s="15" t="s">
        <v>462</v>
      </c>
      <c r="BM154" s="227" t="s">
        <v>536</v>
      </c>
    </row>
    <row r="155" spans="1:63" s="12" customFormat="1" ht="22.8" customHeight="1">
      <c r="A155" s="12"/>
      <c r="B155" s="200"/>
      <c r="C155" s="201"/>
      <c r="D155" s="202" t="s">
        <v>72</v>
      </c>
      <c r="E155" s="214" t="s">
        <v>488</v>
      </c>
      <c r="F155" s="214" t="s">
        <v>489</v>
      </c>
      <c r="G155" s="201"/>
      <c r="H155" s="201"/>
      <c r="I155" s="204"/>
      <c r="J155" s="215">
        <f>BK155</f>
        <v>0</v>
      </c>
      <c r="K155" s="201"/>
      <c r="L155" s="206"/>
      <c r="M155" s="207"/>
      <c r="N155" s="208"/>
      <c r="O155" s="208"/>
      <c r="P155" s="209">
        <f>P156</f>
        <v>0</v>
      </c>
      <c r="Q155" s="208"/>
      <c r="R155" s="209">
        <f>R156</f>
        <v>0</v>
      </c>
      <c r="S155" s="208"/>
      <c r="T155" s="210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1" t="s">
        <v>155</v>
      </c>
      <c r="AT155" s="212" t="s">
        <v>72</v>
      </c>
      <c r="AU155" s="212" t="s">
        <v>81</v>
      </c>
      <c r="AY155" s="211" t="s">
        <v>129</v>
      </c>
      <c r="BK155" s="213">
        <f>BK156</f>
        <v>0</v>
      </c>
    </row>
    <row r="156" spans="1:65" s="2" customFormat="1" ht="24.15" customHeight="1">
      <c r="A156" s="36"/>
      <c r="B156" s="37"/>
      <c r="C156" s="216" t="s">
        <v>208</v>
      </c>
      <c r="D156" s="216" t="s">
        <v>131</v>
      </c>
      <c r="E156" s="217" t="s">
        <v>491</v>
      </c>
      <c r="F156" s="218" t="s">
        <v>492</v>
      </c>
      <c r="G156" s="219" t="s">
        <v>461</v>
      </c>
      <c r="H156" s="220">
        <v>1</v>
      </c>
      <c r="I156" s="221"/>
      <c r="J156" s="222">
        <f>ROUND(I156*H156,2)</f>
        <v>0</v>
      </c>
      <c r="K156" s="218" t="s">
        <v>135</v>
      </c>
      <c r="L156" s="42"/>
      <c r="M156" s="223" t="s">
        <v>1</v>
      </c>
      <c r="N156" s="224" t="s">
        <v>38</v>
      </c>
      <c r="O156" s="89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462</v>
      </c>
      <c r="AT156" s="227" t="s">
        <v>131</v>
      </c>
      <c r="AU156" s="227" t="s">
        <v>83</v>
      </c>
      <c r="AY156" s="15" t="s">
        <v>129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5" t="s">
        <v>81</v>
      </c>
      <c r="BK156" s="228">
        <f>ROUND(I156*H156,2)</f>
        <v>0</v>
      </c>
      <c r="BL156" s="15" t="s">
        <v>462</v>
      </c>
      <c r="BM156" s="227" t="s">
        <v>537</v>
      </c>
    </row>
    <row r="157" spans="1:63" s="12" customFormat="1" ht="22.8" customHeight="1">
      <c r="A157" s="12"/>
      <c r="B157" s="200"/>
      <c r="C157" s="201"/>
      <c r="D157" s="202" t="s">
        <v>72</v>
      </c>
      <c r="E157" s="214" t="s">
        <v>494</v>
      </c>
      <c r="F157" s="214" t="s">
        <v>495</v>
      </c>
      <c r="G157" s="201"/>
      <c r="H157" s="201"/>
      <c r="I157" s="204"/>
      <c r="J157" s="215">
        <f>BK157</f>
        <v>0</v>
      </c>
      <c r="K157" s="201"/>
      <c r="L157" s="206"/>
      <c r="M157" s="207"/>
      <c r="N157" s="208"/>
      <c r="O157" s="208"/>
      <c r="P157" s="209">
        <f>P158</f>
        <v>0</v>
      </c>
      <c r="Q157" s="208"/>
      <c r="R157" s="209">
        <f>R158</f>
        <v>0</v>
      </c>
      <c r="S157" s="208"/>
      <c r="T157" s="210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1" t="s">
        <v>155</v>
      </c>
      <c r="AT157" s="212" t="s">
        <v>72</v>
      </c>
      <c r="AU157" s="212" t="s">
        <v>81</v>
      </c>
      <c r="AY157" s="211" t="s">
        <v>129</v>
      </c>
      <c r="BK157" s="213">
        <f>BK158</f>
        <v>0</v>
      </c>
    </row>
    <row r="158" spans="1:65" s="2" customFormat="1" ht="21.75" customHeight="1">
      <c r="A158" s="36"/>
      <c r="B158" s="37"/>
      <c r="C158" s="216" t="s">
        <v>8</v>
      </c>
      <c r="D158" s="216" t="s">
        <v>131</v>
      </c>
      <c r="E158" s="217" t="s">
        <v>497</v>
      </c>
      <c r="F158" s="218" t="s">
        <v>498</v>
      </c>
      <c r="G158" s="219" t="s">
        <v>461</v>
      </c>
      <c r="H158" s="220">
        <v>1</v>
      </c>
      <c r="I158" s="221"/>
      <c r="J158" s="222">
        <f>ROUND(I158*H158,2)</f>
        <v>0</v>
      </c>
      <c r="K158" s="218" t="s">
        <v>135</v>
      </c>
      <c r="L158" s="42"/>
      <c r="M158" s="255" t="s">
        <v>1</v>
      </c>
      <c r="N158" s="256" t="s">
        <v>38</v>
      </c>
      <c r="O158" s="257"/>
      <c r="P158" s="258">
        <f>O158*H158</f>
        <v>0</v>
      </c>
      <c r="Q158" s="258">
        <v>0</v>
      </c>
      <c r="R158" s="258">
        <f>Q158*H158</f>
        <v>0</v>
      </c>
      <c r="S158" s="258">
        <v>0</v>
      </c>
      <c r="T158" s="259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462</v>
      </c>
      <c r="AT158" s="227" t="s">
        <v>131</v>
      </c>
      <c r="AU158" s="227" t="s">
        <v>83</v>
      </c>
      <c r="AY158" s="15" t="s">
        <v>129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81</v>
      </c>
      <c r="BK158" s="228">
        <f>ROUND(I158*H158,2)</f>
        <v>0</v>
      </c>
      <c r="BL158" s="15" t="s">
        <v>462</v>
      </c>
      <c r="BM158" s="227" t="s">
        <v>538</v>
      </c>
    </row>
    <row r="159" spans="1:31" s="2" customFormat="1" ht="6.95" customHeight="1">
      <c r="A159" s="36"/>
      <c r="B159" s="64"/>
      <c r="C159" s="65"/>
      <c r="D159" s="65"/>
      <c r="E159" s="65"/>
      <c r="F159" s="65"/>
      <c r="G159" s="65"/>
      <c r="H159" s="65"/>
      <c r="I159" s="65"/>
      <c r="J159" s="65"/>
      <c r="K159" s="65"/>
      <c r="L159" s="42"/>
      <c r="M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</row>
  </sheetData>
  <sheetProtection password="CC35" sheet="1" objects="1" scenarios="1" formatColumns="0" formatRows="0" autoFilter="0"/>
  <autoFilter ref="C126:K158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PC-SLOVACEK-W10\PC</dc:creator>
  <cp:keywords/>
  <dc:description/>
  <cp:lastModifiedBy>PC-SLOVACEK-W10\PC</cp:lastModifiedBy>
  <dcterms:created xsi:type="dcterms:W3CDTF">2023-02-15T09:05:23Z</dcterms:created>
  <dcterms:modified xsi:type="dcterms:W3CDTF">2023-02-15T09:05:26Z</dcterms:modified>
  <cp:category/>
  <cp:version/>
  <cp:contentType/>
  <cp:contentStatus/>
</cp:coreProperties>
</file>