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ST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  <sheet name="SO 181" sheetId="4" r:id="rId4"/>
    <sheet name="SO 201" sheetId="5" r:id="rId5"/>
  </sheets>
  <definedNames/>
  <calcPr/>
  <webPublishing/>
</workbook>
</file>

<file path=xl/sharedStrings.xml><?xml version="1.0" encoding="utf-8"?>
<sst xmlns="http://schemas.openxmlformats.org/spreadsheetml/2006/main" count="2045" uniqueCount="636">
  <si>
    <t>Firma: Pontex, spol. s r.o.</t>
  </si>
  <si>
    <t>Rekapitulace ceny</t>
  </si>
  <si>
    <t>Stavba: 20 076 00 - Most ev č. 1839-3 přes potok u obce Zahořany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</si>
  <si>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</si>
  <si>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</si>
  <si>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</si>
  <si>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</si>
  <si>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</si>
  <si>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</si>
  <si>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</si>
  <si>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</si>
  <si>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</si>
  <si>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</si>
  <si>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</si>
  <si>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</si>
  <si>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20 076 00</t>
  </si>
  <si>
    <t>Most ev č. 1839-3 přes potok u obce Zahořany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</si>
  <si>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</si>
  <si>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</si>
  <si>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</si>
  <si>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</si>
  <si>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</si>
  <si>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</si>
  <si>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</si>
  <si>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</si>
  <si>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</si>
  <si>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</si>
  <si>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</si>
  <si>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</si>
  <si>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</si>
  <si>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</si>
  <si>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</si>
  <si>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</si>
  <si>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</si>
  <si>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</si>
  <si>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</si>
  <si>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</si>
  <si>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</si>
  <si>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</si>
  <si>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</si>
  <si>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</si>
  <si>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</si>
  <si>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</si>
  <si>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</si>
  <si>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</si>
  <si>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</si>
  <si>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</si>
  <si>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</si>
  <si>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</si>
  <si>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</si>
  <si>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</si>
  <si>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</si>
  <si>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</si>
  <si>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</si>
  <si>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</si>
  <si>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</si>
  <si>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</si>
  <si>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</si>
  <si>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02710R</t>
  </si>
  <si>
    <t>a</t>
  </si>
  <si>
    <t>PASPORTIZACE OBJEKTŮ V OKOLÍ STAVBY</t>
  </si>
  <si>
    <t>b</t>
  </si>
  <si>
    <t>PASPORTIZACE OBJÍZDNÝCH TRAS</t>
  </si>
  <si>
    <t>02730</t>
  </si>
  <si>
    <t>POMOC PRÁCE ZŘÍZ NEBO ZAJIŠŤ OCHRANU INŽENÝRSKÝCH SÍTÍ</t>
  </si>
  <si>
    <t>např. nadzemní vedení</t>
  </si>
  <si>
    <t>7</t>
  </si>
  <si>
    <t>02910</t>
  </si>
  <si>
    <t>OSTATNÍ POŽADAVKY - ZEMĚMĚŘIČSKÁ MĚŘENÍ</t>
  </si>
  <si>
    <t>vytyčení stávajících IS</t>
  </si>
  <si>
    <t>8</t>
  </si>
  <si>
    <t>029113</t>
  </si>
  <si>
    <t>OSTATNÍ POŽADAVKY - GEODETICKÉ ZAMĚŘENÍ - CELKY</t>
  </si>
  <si>
    <t>KUS</t>
  </si>
  <si>
    <t>02940</t>
  </si>
  <si>
    <t>OSTATNÍ POŽADAVKY - VYPRACOVÁNÍ DOKUMENTACE</t>
  </si>
  <si>
    <t>RDS</t>
  </si>
  <si>
    <t>technické předpisy</t>
  </si>
  <si>
    <t>11</t>
  </si>
  <si>
    <t>02944</t>
  </si>
  <si>
    <t>OSTAT POŽADAVKY - DOKUMENTACE SKUTEČ PROVEDENÍ V DIGIT FORMĚ</t>
  </si>
  <si>
    <t>dokumentace skutečného provedení stavby</t>
  </si>
  <si>
    <t>12</t>
  </si>
  <si>
    <t>02945</t>
  </si>
  <si>
    <t>OSTAT POŽADAVKY - GEOMETRICKÝ PLÁN</t>
  </si>
  <si>
    <t>13</t>
  </si>
  <si>
    <t>02946</t>
  </si>
  <si>
    <t>OSTAT POŽADAVKY - FOTODOKUMENTACE</t>
  </si>
  <si>
    <t>Včetně zdokumentování stávajícího stavu během demolice a pasportizace 
přilehlých ploch, okolí a konstrukcí i během výstavby</t>
  </si>
  <si>
    <t>14</t>
  </si>
  <si>
    <t>fotodokumentace v okolí stavby (týdenní interval 10 fotografií) zasláno na MěU</t>
  </si>
  <si>
    <t>15</t>
  </si>
  <si>
    <t>02950</t>
  </si>
  <si>
    <t>OSTATNÍ POŽADAVKY - POSUDKY, KONTROLY, REVIZNÍ ZPRÁVY</t>
  </si>
  <si>
    <t>Povodňový a havarijní plán</t>
  </si>
  <si>
    <t>16</t>
  </si>
  <si>
    <t>02960</t>
  </si>
  <si>
    <t>OSTATNÍ POŽADAVKY - ODBORNÝ DOZOR</t>
  </si>
  <si>
    <t>Inženýrská činnost pro DIO</t>
  </si>
  <si>
    <t>17</t>
  </si>
  <si>
    <t>Geotechnický dohled</t>
  </si>
  <si>
    <t>18</t>
  </si>
  <si>
    <t>c</t>
  </si>
  <si>
    <t>Technicko inženýrská činnost projektanta</t>
  </si>
  <si>
    <t>19</t>
  </si>
  <si>
    <t>02990</t>
  </si>
  <si>
    <t>OSTATNÍ POŽADAVKY - INFORMAČNÍ TABULE</t>
  </si>
  <si>
    <t>informační tabule s informacemi o realizační firmě a termínu prací</t>
  </si>
  <si>
    <t>20</t>
  </si>
  <si>
    <t>02991</t>
  </si>
  <si>
    <t>Označení stavby dle směrnic investora</t>
  </si>
  <si>
    <t>21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</si>
  <si>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</si>
  <si>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</si>
  <si>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</si>
  <si>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101</t>
  </si>
  <si>
    <t>Komunikace III/1839</t>
  </si>
  <si>
    <t>015111</t>
  </si>
  <si>
    <t>POPLATKY ZA LIKVIDACI ODPADŮ NEKONTAMINOVANÝCH - 17 05 04  VYTĚŽENÉ ZEMINY A HORNINY -  I. TŘÍDA TĚŽITELNOSTI</t>
  </si>
  <si>
    <t>T</t>
  </si>
  <si>
    <t>pol. č. 12338 157,941*2,0=315,882 [A] 
pol. č. 12673 522,242*2,0=1 044,484 [B] 
pol. č. 131738  69,777*2,0=139,554 [C] 
Celkem: A+B+C=1 499,920 [D]</t>
  </si>
  <si>
    <t>015130</t>
  </si>
  <si>
    <t>POPLATKY ZA LIKVIDACI ODPADŮ NEKONTAMINOVANÝCH - 17 03 02  VYBOURANÝ ASFALTOVÝ BETON BEZ DEHTU</t>
  </si>
  <si>
    <t>pol. č. 113138 35,224*2,4=84,538 [A]</t>
  </si>
  <si>
    <t>Zemní práce</t>
  </si>
  <si>
    <t>113138</t>
  </si>
  <si>
    <t>ODSTRANĚNÍ KRYTU ZPEVNĚNÝCH PLOCH S ASFALT POJIVEM, ODVOZ DO 20KM</t>
  </si>
  <si>
    <t>M3</t>
  </si>
  <si>
    <t>vč. dovozu a uložení na skládku, poplatek za skládku pol. č. 015130</t>
  </si>
  <si>
    <t>plochy odměřeny z cadu 
směr Zahořany 101,334*(0,035+0,03+0,02)=8,613 [A] 
směr Bořice 116,33*(0,045+0,05+0,045+0,025)=19,194 [B] 
výměna krytu vozovky v délce cca 32,4 m 
plocha odměřena z cadu 185,437*0,04=7,417 [C] 
Celkem: A+B+C=35,224 [D]</t>
  </si>
  <si>
    <t>123738</t>
  </si>
  <si>
    <t>ODKOP PRO SPOD STAVBU SILNIC A ŽELEZNIC TŘ. I, ODVOZ DO 20KM</t>
  </si>
  <si>
    <t>vč. odvozu a uložení na skládku, 
poplatek za skládku pol. č. 015111a</t>
  </si>
  <si>
    <t>pol. č. 56334 315,881*0,5=157,941 [A]</t>
  </si>
  <si>
    <t>12673</t>
  </si>
  <si>
    <t>ZŘÍZENÍ STUPŇŮ V PODLOŽÍ NÁSYPŮ TŘ. I</t>
  </si>
  <si>
    <t>skládka poplatek pol. č. 015111a</t>
  </si>
  <si>
    <t>(4,53+5,68)*(25,0*2+29,8+22,5)*0,5=522,242 [A]</t>
  </si>
  <si>
    <t>PN</t>
  </si>
  <si>
    <t>17120</t>
  </si>
  <si>
    <t>ULOŽENÍ SYPANINY DO NÁSYPŮ A NA SKLÁDKY BEZ ZHUTNĚNÍ</t>
  </si>
  <si>
    <t>131738</t>
  </si>
  <si>
    <t>HLOUBENÍ JAM ZAPAŽ I NEPAŽ TŘ. I, ODVOZ DO 20KM</t>
  </si>
  <si>
    <t>u gabionové zdi 3,5*8,0*1,5+2,5*4,0*1,5=57,000 [A] 
pol. č. 327325 12,777=12,777 [B] 
Celkem: A+B=69,777 [C]</t>
  </si>
  <si>
    <t>17180</t>
  </si>
  <si>
    <t>ULOŽENÍ SYPANINY DO NÁSYPŮ Z NAKUPOVANÝCH MATERIÁLŮ</t>
  </si>
  <si>
    <t>případná výměna podloží v aktivní zoně</t>
  </si>
  <si>
    <t>17380</t>
  </si>
  <si>
    <t>ZEMNÍ KRAJNICE A DOSYPÁVKY Z NAKUPOVANÝCH MATERIÁLŮ</t>
  </si>
  <si>
    <t>1,5*(24,807+22,5+25,0*2)*0,4=58,384 [A]</t>
  </si>
  <si>
    <t>17481</t>
  </si>
  <si>
    <t>ZÁSYP JAM A RÝH Z NAKUPOVANÝCH MATERIÁLŮ</t>
  </si>
  <si>
    <t>u gabionové zdi 3,5*8,0*1,5+2,5*4,0*1,5=57,000 [A]</t>
  </si>
  <si>
    <t>18110</t>
  </si>
  <si>
    <t>ÚPRAVA PLÁNĚ SE ZHUTNĚNÍM V HORNINĚ TŘ. I</t>
  </si>
  <si>
    <t>M2</t>
  </si>
  <si>
    <t>plocha odměřena z CADU 
295,518+(0,1+0,22)*(9,35+12,79+9,45+4,62+2,58+5,39+14,0) rozšíření=314,136 [A]</t>
  </si>
  <si>
    <t>Základy</t>
  </si>
  <si>
    <t>21461</t>
  </si>
  <si>
    <t>SEPARAČNÍ GEOTEXTILIE</t>
  </si>
  <si>
    <t>opláštění gabionové zdi</t>
  </si>
  <si>
    <t>koncové části 2,5*2,0*2=10,000 [A] 
prostřední část 3,5*8,0=28,000 [B] 
boky gabionů (1,0*1,5+1,0*1,0+0,5*0,5)*2=5,500 [C] 
podkladní polštář 4,0*12,3=49,200 [D] 
Celkem: A+B+C+D=92,700 [E]</t>
  </si>
  <si>
    <t>22694R</t>
  </si>
  <si>
    <t>ZÁPOROVÉ PAŽENÍ Z KOVU DOČASNÉ</t>
  </si>
  <si>
    <t>pohledová plocha</t>
  </si>
  <si>
    <t>1,5*10,0=15,000 [A]</t>
  </si>
  <si>
    <t>Svislé konstrukce</t>
  </si>
  <si>
    <t>3272A9</t>
  </si>
  <si>
    <t>ZDI OPĚR, ZÁRUB, NÁBŘEŽ Z GABIONŮ RUČNĚ ROVNANÝCH, DRÁT O4,0MM, POVRCHOVÁ ÚPRAVA Zn + Al + PA6</t>
  </si>
  <si>
    <t>koncové části (1,5*0,5+1,0*0,5+0,5*0,5)*2,0*2=6,000 [A] 
prostřední část (1,0*1,5+1,0*1,0+0,5*0,5)*8,0=22,000 [B] 
Celkem: A+B=28,000 [C]</t>
  </si>
  <si>
    <t>327325</t>
  </si>
  <si>
    <t>ZDI OPĚRNÉ, ZÁRUBNÍ, NÁBŘEŽNÍ ZE ŽELEZOVÉHO BETONU DO C30/37</t>
  </si>
  <si>
    <t>ŽB opěrná zeď za OP2</t>
  </si>
  <si>
    <t>12,48*0,55*0,5*(1,2+1,456)+12,48*0,55*0,5*(0,55+0,517)=12,777 [A]</t>
  </si>
  <si>
    <t>327365</t>
  </si>
  <si>
    <t>VÝZTUŽ ZDÍ OPĚRNÝCH, ZÁRUBNÍCH, NÁBŘEŽNÍCH Z OCELI 10505, B500B</t>
  </si>
  <si>
    <t>odhad 180 kg/m3</t>
  </si>
  <si>
    <t>12,777*0,18=2,300 [A]</t>
  </si>
  <si>
    <t>Vodorovné konstrukce</t>
  </si>
  <si>
    <t>45152</t>
  </si>
  <si>
    <t>PODKLADNÍ A VÝPLŇOVÉ VRSTVY Z KAMENIVA DRCENÉHO</t>
  </si>
  <si>
    <t>podklad pod zádlažbu tl. 100 mm</t>
  </si>
  <si>
    <t>Za opěrnou zdí 2,5*0,52*0,1=0,130 [A]</t>
  </si>
  <si>
    <t>451523</t>
  </si>
  <si>
    <t>VÝPLŇ VRSTVY Z KAMENIVA DRCENÉHO, INDEX ZHUTNĚNÍ ID DO 0,9</t>
  </si>
  <si>
    <t>polštář pod gabionem</t>
  </si>
  <si>
    <t>1,8*0,2*12,3=4,428 [A]</t>
  </si>
  <si>
    <t>465922</t>
  </si>
  <si>
    <t>DLAŽBY Z BETONOVÝCH DLAŽDIC NA MC</t>
  </si>
  <si>
    <t>zádlažba na konci křídel 
zámková dlažba tl. 60 mm, včetně lože dle VL4 20622</t>
  </si>
  <si>
    <t>Za opěrnou zdí 2,5*0,52=1,300 [A]</t>
  </si>
  <si>
    <t>Komunikace</t>
  </si>
  <si>
    <t>561432</t>
  </si>
  <si>
    <t>KAMENIVO ZPEVNĚNÉ CEMENTEM TŘ. II TL. DO 150MM</t>
  </si>
  <si>
    <t>SC C8/10, tl. 150 mm</t>
  </si>
  <si>
    <t>22</t>
  </si>
  <si>
    <t>56334</t>
  </si>
  <si>
    <t>VOZOVKOVÉ VRSTVY ZE ŠTĚRKODRTI TL. DO 200MM</t>
  </si>
  <si>
    <t>ŠDA min. 150 mm 
včetně uvažoné nutné výmeny z důvodu nevyhovujících parametrů stavajícího stavu</t>
  </si>
  <si>
    <t>plocha odměřena z CADU 
295,518+(0,1+0,25)*(9,35+12,79+9,45+4,62+2,58+5,39+14,0) rozšíření=315,881 [A]</t>
  </si>
  <si>
    <t>23</t>
  </si>
  <si>
    <t>56932</t>
  </si>
  <si>
    <t>ZPEVNĚNÍ KRAJNIC ZE ŠTĚRKODRTI TL. DO 100MM</t>
  </si>
  <si>
    <t>1,5*(24,807+5,0+22,5+25,0*2)=153,461 [A]</t>
  </si>
  <si>
    <t>24</t>
  </si>
  <si>
    <t>572123</t>
  </si>
  <si>
    <t>INFILTRAČNÍ POSTŘIK Z EMULZE DO 1,0KG/M2</t>
  </si>
  <si>
    <t>PI-EP 0,6 kg/m2</t>
  </si>
  <si>
    <t>25</t>
  </si>
  <si>
    <t>572213</t>
  </si>
  <si>
    <t>SPOJOVACÍ POSTŘIK Z EMULZE DO 0,5KG/M2</t>
  </si>
  <si>
    <t>PS-EP 0,35 kg/m2</t>
  </si>
  <si>
    <t>ACL 16+ 282,136=282,136 [A] 
ACP 22+ 295,518=295,518 [B] 
Celkem: A+B=577,654 [C]</t>
  </si>
  <si>
    <t>26</t>
  </si>
  <si>
    <t>574B34</t>
  </si>
  <si>
    <t>ASFALTOVÝ BETON PRO OBRUSNÉ VRSTVY MODIFIK ACO 11+, 11S TL. 40MM</t>
  </si>
  <si>
    <t>ACO 11+, PmB 45/80 – 60 dle ČSN EN 14023</t>
  </si>
  <si>
    <t>plocha odměřena z CADU 
271,664=271,664 [A] 
výměna krytu vozovky v délce cca 32,4 m 
plocha odměřena z cadu 185,437=185,437 [B] 
Celkem: A+B=457,101 [C]</t>
  </si>
  <si>
    <t>27</t>
  </si>
  <si>
    <t>574D56</t>
  </si>
  <si>
    <t>ASFALTOVÝ BETON PRO LOŽNÍ VRSTVY MODIFIK ACL 16+, 16S TL. 60MM</t>
  </si>
  <si>
    <t>ACL 16+ PmB 25/55 – 60 dle ČSN EN 14023</t>
  </si>
  <si>
    <t>plocha odměřena z CADU 
271,664+(0,1+0,08)*(9,35+12,79+9,45+4,62+2,58+5,39+14,0)  rozšíření=282,136 [A]</t>
  </si>
  <si>
    <t>28</t>
  </si>
  <si>
    <t>574E88</t>
  </si>
  <si>
    <t>ASFALTOVÝ BETON PRO PODKLADNÍ VRSTVY ACP 22+, 22S TL. 90MM</t>
  </si>
  <si>
    <t>ACP 22+, 50/70 dle ČSN EN 12591</t>
  </si>
  <si>
    <t>plocha odměřena z CADU 
271,664+(0,1+0,08+0,1+0,13)*(9,35+12,79+9,45+4,62+2,58+5,39+14,0) rozšíření=295,518 [A]</t>
  </si>
  <si>
    <t>Přidružená stavební výroba</t>
  </si>
  <si>
    <t>29</t>
  </si>
  <si>
    <t>711231R</t>
  </si>
  <si>
    <t>IZOLACE ZVLÁŠTNÍCH KONSTRUKCÍ PROTI VOLNĚ STÉKAJÍCÍ VODĚ ASFALTOVÝMI NÁTĚRY</t>
  </si>
  <si>
    <t>asfaltový uzavírací nátěr, nezapuštěný odvodňovací proužek</t>
  </si>
  <si>
    <t>0,5*12,5=6,250 [A]</t>
  </si>
  <si>
    <t>Potrubí</t>
  </si>
  <si>
    <t>30</t>
  </si>
  <si>
    <t>87533</t>
  </si>
  <si>
    <t>POTRUBÍ DREN Z TRUB PLAST DN DO 150MM</t>
  </si>
  <si>
    <t>M</t>
  </si>
  <si>
    <t>16,75=16,750 [A]</t>
  </si>
  <si>
    <t>31</t>
  </si>
  <si>
    <t>89712</t>
  </si>
  <si>
    <t>VPUSŤ KANALIZAČNÍ ULIČNÍ KOMPLETNÍ Z BETONOVÝCH DÍLCŮ</t>
  </si>
  <si>
    <t>kompletní</t>
  </si>
  <si>
    <t>1=1,000 [A]</t>
  </si>
  <si>
    <t>Ostatní konstrukce a práce</t>
  </si>
  <si>
    <t>32</t>
  </si>
  <si>
    <t>9113C1</t>
  </si>
  <si>
    <t>SVODIDLO OCEL SILNIČ JEDNOSTR, ÚROVEŇ ZADRŽ H2 - DODÁVKA A MONTÁŽ</t>
  </si>
  <si>
    <t>včetně náběhů</t>
  </si>
  <si>
    <t>29,807+22,506+25,0+25,0=102,313 [A]</t>
  </si>
  <si>
    <t>33</t>
  </si>
  <si>
    <t>9113C3</t>
  </si>
  <si>
    <t>SVODIDLO OCEL SILNIČ JEDNOSTR, ÚROVEŇ ZADRŽ H2 - DEMONTÁŽ S PŘESUNEM</t>
  </si>
  <si>
    <t>vč. odvozu a uložení na místo určené</t>
  </si>
  <si>
    <t>37,05+13,76=50,810 [A]</t>
  </si>
  <si>
    <t>34</t>
  </si>
  <si>
    <t>9117C1</t>
  </si>
  <si>
    <t>SVOD OCEL ZÁBRADEL ÚROVEŇ ZADRŽ H2 - DODÁVKA A MONTÁŽ</t>
  </si>
  <si>
    <t>Kompletní vč.kotvení, plastmalty a PKO</t>
  </si>
  <si>
    <t>na opěrné zdi 
12,5=12,500 [A]</t>
  </si>
  <si>
    <t>35</t>
  </si>
  <si>
    <t>91238</t>
  </si>
  <si>
    <t>SMĚROVÉ SLOUPKY Z PLAST HMOT - NÁSTAVCE NA SVODIDLA VČETNĚ ODRAZNÉHO PÁSKU</t>
  </si>
  <si>
    <t>dle ČSN 736101</t>
  </si>
  <si>
    <t>á 10m (86,271+81,54)/10=16,781 [A] 
17=17,000 [A]</t>
  </si>
  <si>
    <t>36</t>
  </si>
  <si>
    <t>91355</t>
  </si>
  <si>
    <t>EVIDENČNÍ ČÍSLO MOSTU</t>
  </si>
  <si>
    <t>2=2,000 [A]</t>
  </si>
  <si>
    <t>37</t>
  </si>
  <si>
    <t>914131</t>
  </si>
  <si>
    <t>DOPRAVNÍ ZNAČKY ZÁKLADNÍ VELIKOSTI OCELOVÉ FÓLIE TŘ 2 - DODÁVKA A MONTÁŽ</t>
  </si>
  <si>
    <t>A1a 1=1,000 [A] 
A1B 1=1,000 [B] 
IS 3c 1=1,000 [C] 
Celkem: A+B+C=3,000 [D]</t>
  </si>
  <si>
    <t>38</t>
  </si>
  <si>
    <t>914133</t>
  </si>
  <si>
    <t>DOPRAVNÍ ZNAČKY ZÁKLADNÍ VELIKOSTI OCELOVÉ FÓLIE TŘ 2 - DEMONTÁŽ</t>
  </si>
  <si>
    <t>vč. dovozu a uložení na místo určené</t>
  </si>
  <si>
    <t>B13 2=2,000 [A] 
IS 3c 1=1,000 [B] 
Celkem: A+B=3,000 [C]</t>
  </si>
  <si>
    <t>39</t>
  </si>
  <si>
    <t>914313</t>
  </si>
  <si>
    <t>DOPRAV ZNAČKY ZMENŠ VEL OCEL - DEMONTÁŽ</t>
  </si>
  <si>
    <t>evidenční číslo mostu  2=2,000 [A]</t>
  </si>
  <si>
    <t>40</t>
  </si>
  <si>
    <t>914921</t>
  </si>
  <si>
    <t>SLOUPKY A STOJKY DOPRAVNÍCH ZNAČEK Z OCEL TRUBEK DO PATKY - DODÁVKA A MONTÁŽ</t>
  </si>
  <si>
    <t>3=3,000 [A]</t>
  </si>
  <si>
    <t>41</t>
  </si>
  <si>
    <t>914923</t>
  </si>
  <si>
    <t>SLOUPKY A STOJKY DZ Z OCEL TRUBEK DO PATKY DEMONTÁŽ</t>
  </si>
  <si>
    <t>42</t>
  </si>
  <si>
    <t>915111</t>
  </si>
  <si>
    <t>VODOROVNÉ DOPRAVNÍ ZNAČENÍ BARVOU HLADKÉ - DODÁVKA A POKLÁDKA</t>
  </si>
  <si>
    <t>47,36+56,15=103,510 [A]</t>
  </si>
  <si>
    <t>43</t>
  </si>
  <si>
    <t>915211</t>
  </si>
  <si>
    <t>VODOROVNÉ DOPRAVNÍ ZNAČENÍ PLASTEM HLADKÉ - DODÁVKA A POKLÁDKA</t>
  </si>
  <si>
    <t>44</t>
  </si>
  <si>
    <t>917212</t>
  </si>
  <si>
    <t>ZÁHONOVÉ OBRUBY Z BETONOVÝCH OBRUBNÍKŮ ŠÍŘ 80MM</t>
  </si>
  <si>
    <t>podél zádlažby 
0,8+2,5=3,300 [A]</t>
  </si>
  <si>
    <t>45</t>
  </si>
  <si>
    <t>917224</t>
  </si>
  <si>
    <t>SILNIČNÍ A CHODNÍKOVÉ OBRUBY Z BETONOVÝCH OBRUBNÍKŮ ŠÍŘ 150MM</t>
  </si>
  <si>
    <t>podél zádlažby 
2,5=2,500 [A]</t>
  </si>
  <si>
    <t>46</t>
  </si>
  <si>
    <t>919111</t>
  </si>
  <si>
    <t>ŘEZÁNÍ ASFALTOVÉHO KRYTU VOZOVEK TL DO 50MM</t>
  </si>
  <si>
    <t>napojení na stávající komunikaci</t>
  </si>
  <si>
    <t>5,814+5,781=11,595 [A]</t>
  </si>
  <si>
    <t>47</t>
  </si>
  <si>
    <t>931327</t>
  </si>
  <si>
    <t>TĚSNĚNÍ DILATAČ SPAR ASF ZÁLIVKOU MODIFIK PRŮŘ DO 1000MM2</t>
  </si>
  <si>
    <t>SO 181</t>
  </si>
  <si>
    <t>DIO</t>
  </si>
  <si>
    <t>02720</t>
  </si>
  <si>
    <t>POMOC PRÁCE ZŘÍZ NEBO ZAJIŠŤ REGULACI A OCHRANU DOPRAVY</t>
  </si>
  <si>
    <t>položka zahrnuje dopravně inženýrská opatření v průběhu celé stavby (dle 
schváleného plánu ZOV a vyjádření DI PČR</t>
  </si>
  <si>
    <t>57792B</t>
  </si>
  <si>
    <t>VÝSPRAVA VÝTLUKŮ SMĚSÍ ACO MODIFIK TL. DO 50MM</t>
  </si>
  <si>
    <t>oprava objízdných tras 
odhad 3% z objízdné trasy 
položka bude čerpána pouze se souhlasem objednatele</t>
  </si>
  <si>
    <t>((2200,0+500,0+2800,0+1500,0)*5,5)*0,03=1 155,000 [A]</t>
  </si>
  <si>
    <t>914132</t>
  </si>
  <si>
    <t>DOPRAVNÍ ZNAČKY ZÁKLADNÍ VELIKOSTI OCELOVÉ FÓLIE TŘ 2 - MONTÁŽ S PŘEMÍSTĚNÍM</t>
  </si>
  <si>
    <t>IP10a 4=4,000 [A]</t>
  </si>
  <si>
    <t>914139</t>
  </si>
  <si>
    <t>DOPRAV ZNAČKY ZÁKLAD VEL OCEL FÓLIE TŘ 2 - NÁJEMNÉ</t>
  </si>
  <si>
    <t>KSDEN</t>
  </si>
  <si>
    <t>32 týdnů</t>
  </si>
  <si>
    <t>IP10a 4*7*32=896,000 [A]</t>
  </si>
  <si>
    <t>914332</t>
  </si>
  <si>
    <t>DOPRAV ZNAČKY ZMENŠ VEL OCEL FÓLIE TŘ 2 - MONTÁŽ S PŘESUNEM</t>
  </si>
  <si>
    <t>E3a 4=4,000 [A] 
IS11a 2=2,000 [B] 
IS11c 14=14,000 [C] 
Celkem: A+B+C=20,000 [D]</t>
  </si>
  <si>
    <t>914333</t>
  </si>
  <si>
    <t>DOPRAV ZNAČKY ZMENŠ VEL OCEL FÓLIE TŘ 2 - DEMONTÁŽ</t>
  </si>
  <si>
    <t>914339</t>
  </si>
  <si>
    <t>DOPRAV ZNAČKY ZMENŠ VEL OCEL FÓLIE TŘ 2 - NÁJEMNÉ</t>
  </si>
  <si>
    <t>E3a 4*7*32=896,000 [A] 
IS11a 2*7*32=448,000 [B] 
IS11c 14*7*32=3 136,000 [C] 
Celkem: A+B+C=4 480,000 [D]</t>
  </si>
  <si>
    <t>916322</t>
  </si>
  <si>
    <t>DOPRAVNÍ ZÁBRANY Z2 S FÓLIÍ TŘ 2 - MONTÁŽ S PŘESUNEM</t>
  </si>
  <si>
    <t>916323</t>
  </si>
  <si>
    <t>DOPRAVNÍ ZÁBRANY Z2 S FÓLIÍ TŘ 2 - DEMONTÁŽ</t>
  </si>
  <si>
    <t>916329</t>
  </si>
  <si>
    <t>DOPRAVNÍ ZÁBRANY Z2 S FÓLIÍ TŘ 2 - NÁJEMNÉ</t>
  </si>
  <si>
    <t>2*7*32=448,000 [A]</t>
  </si>
  <si>
    <t>SO 201</t>
  </si>
  <si>
    <t>Most</t>
  </si>
  <si>
    <t>pol. č. 12373 27,248*2,0=54,496 [A] 
pol. č. 131738 218,567*2,0=437,134 [B] 
odpočet pol. č. 17411 23,263*2,0=46,526 [C] 
pol. č. 17120d 11,657*2,0=23,314 [D] 
Celkem: A+B+C+D=561,470 [E]</t>
  </si>
  <si>
    <t>pol. č. 113138 36,432*2,4=87,437 [A] 
pol. č. 97817 93,6*0,01*2,4=2,246 [B] 
Celkem: A+B=89,683 [C]</t>
  </si>
  <si>
    <t>015140</t>
  </si>
  <si>
    <t>POPLATKY ZA LIKVIDACI ODPADŮ NEKONTAMINOVANÝCH - 17 01 01  BETON Z DEMOLIC OBJEKTŮ, ZÁKLADŮ TV</t>
  </si>
  <si>
    <t>železobeton</t>
  </si>
  <si>
    <t>pol. č. 966168 43,623*2,5=109,058 [A]</t>
  </si>
  <si>
    <t>015330</t>
  </si>
  <si>
    <t>POPLATKY ZA LIKVIDACI ODPADŮ NEKONTAMINOVANÝCH - 17 05 04  KAMENNÁ SUŤ</t>
  </si>
  <si>
    <t>pol. č. 966138 90,728*2,6=235,893 [A] 
pol. č. 17120e 3,179*2,6=8,265 [B] 
Celkem: A+B=244,158 [C]</t>
  </si>
  <si>
    <t>01551R</t>
  </si>
  <si>
    <t>POPLATKY ZA LIKVIDACI ODPADŮ NEBEZPEČNÝCH</t>
  </si>
  <si>
    <t>předpoklad z čištění potoka břehů</t>
  </si>
  <si>
    <t>7,25*2,0=14,500 [A]</t>
  </si>
  <si>
    <t>Plán sledování a údržby mostu</t>
  </si>
  <si>
    <t>029412</t>
  </si>
  <si>
    <t>OSTATNÍ POŽADAVKY - VYPRACOVÁNÍ MOSTNÍHO LISTU</t>
  </si>
  <si>
    <t>Výpočet zatížitelnosti</t>
  </si>
  <si>
    <t>02953</t>
  </si>
  <si>
    <t>OSTATNÍ POŽADAVKY - HLAVNÍ MOSTNÍ PROHLÍDKA</t>
  </si>
  <si>
    <t>1. HMP vč.zpřístupnění</t>
  </si>
  <si>
    <t>11120</t>
  </si>
  <si>
    <t>ODSTRANĚNÍ KŘOVIN</t>
  </si>
  <si>
    <t>plocha odměřena z cadu 
OP1 5,5=5,500 [A]</t>
  </si>
  <si>
    <t>11203</t>
  </si>
  <si>
    <t>KÁCENÍ STROMŮ D KMENE PŘES 0,9M S ODSTRAN PAŘEZŮ</t>
  </si>
  <si>
    <t>na mostě 4,6*0,44*18,0=36,432 [A]</t>
  </si>
  <si>
    <t>12110</t>
  </si>
  <si>
    <t>SEJMUTÍ ORNICE NEBO LESNÍ PŮDY</t>
  </si>
  <si>
    <t>pro zpětné využití tl. 150 mm</t>
  </si>
  <si>
    <t>plocha odměřena z cadu 
(11,133+16,232+24,897+7,425)*0,15=8,953 [A]</t>
  </si>
  <si>
    <t>12273</t>
  </si>
  <si>
    <t>ODKOPÁVKY A PROKOPÁVKY OBECNÉ TŘ. I</t>
  </si>
  <si>
    <t>odkop zemní hrázky, poplatek pol. č. 015111</t>
  </si>
  <si>
    <t>pol. č. 17750 27,248=27,248 [A]</t>
  </si>
  <si>
    <t>12573</t>
  </si>
  <si>
    <t>VYKOPÁVKY ZE ZEMNÍKŮ A SKLÁDEK TŘ. I</t>
  </si>
  <si>
    <t>pro zpětné využití</t>
  </si>
  <si>
    <t>pol. č. 12110 59,687*0,15=8,953 [A] 
pol. č. 17411 23,263=23,263 [B] 
Celkem: A+B=32,216 [C]</t>
  </si>
  <si>
    <t>12960</t>
  </si>
  <si>
    <t>ČIŠTĚNÍ VODOTEČÍ A MELIORAČ KANÁLŮ OD NÁNOSŮ</t>
  </si>
  <si>
    <t>vč. dovozu a uložení na skládku, 
poplatek za skládku 01551R</t>
  </si>
  <si>
    <t>OP1 14,0*0,5*0,5=3,500 [A] 
OP2 15,0*0,5*0,5=3,750 [B] 
Celkem: A+B=7,250 [C]</t>
  </si>
  <si>
    <t>vč. odvozu na skládku</t>
  </si>
  <si>
    <t>pol. č. 17411 23,2633=23,263 [A] 
pol. č. 420325 13,51=13,510 [B] 
pol. č. 451312 23,499=23,499 [C] 
pol. č. 45152 0,78=0,780 [D] 
pol. č. 45852 36,636=36,636 [E] 
pol. č. 45857 42,6=42,600 [F] 
pol. č. 46321 20,286=20,286 [G] 
pol. č. 333325 57,993=57,993 [H] 
Celkem: A+B+C+D+E+F+G+H=218,567 [I]</t>
  </si>
  <si>
    <t>d</t>
  </si>
  <si>
    <t>uložení na skládku z vrtů, poplatek za skládku 015111</t>
  </si>
  <si>
    <t>0,15*0,15*3,14*165,0=11,657 [A]</t>
  </si>
  <si>
    <t>e</t>
  </si>
  <si>
    <t>uložení na skládku z vrtů, poplatek za skládku 015330</t>
  </si>
  <si>
    <t>0,15*0,15*3,14*45,0=3,179 [A]</t>
  </si>
  <si>
    <t>17411</t>
  </si>
  <si>
    <t>ZÁSYP JAM A RÝH ZEMINOU SE ZHUTNĚNÍM</t>
  </si>
  <si>
    <t>zpětný zásyp za rubem dříků</t>
  </si>
  <si>
    <t>OP1 1,409*8,6=12,117 [A] 
OP2 1,296*8,6=11,146 [B] 
Celkem: A+B=23,263 [C]</t>
  </si>
  <si>
    <t>17750</t>
  </si>
  <si>
    <t>ZEMNÍ HRÁZKY ZE ZEMIN NEPROPUSTNÝCH</t>
  </si>
  <si>
    <t>hrázky z nepropustného materiálu, případně doplněna těsnící vložkou 
množství bude upřesněno při reailizaci</t>
  </si>
  <si>
    <t>plocha odměřena z cadu 
OP1 1,023*13,542=13,853 [A] 
OP2 0,938*14,28=13,395 [B] 
Celkem: A+B=27,248 [C]</t>
  </si>
  <si>
    <t>18222</t>
  </si>
  <si>
    <t>ROZPROSTŘENÍ ORNICE VE SVAHU V TL DO 0,15M</t>
  </si>
  <si>
    <t>plocha odměřena z cadu 
(11,133+16,232+24,897+7,425)=59,687 [A]</t>
  </si>
  <si>
    <t>18242</t>
  </si>
  <si>
    <t>ZALOŽENÍ TRÁVNÍKU HYDROOSEVEM NA ORNICI</t>
  </si>
  <si>
    <t>18247</t>
  </si>
  <si>
    <t>OŠETŘOVÁNÍ TRÁVNÍKU</t>
  </si>
  <si>
    <t>3x</t>
  </si>
  <si>
    <t>plocha odměřena z cadu 
(11,133+16,232+24,897+7,425)*3=179,061 [A]</t>
  </si>
  <si>
    <t>21331</t>
  </si>
  <si>
    <t>DRENÁŽNÍ VRSTVY Z BETONU MEZEROVITÉHO (DRENÁŽNÍHO)</t>
  </si>
  <si>
    <t>obetonování drenážní trubky</t>
  </si>
  <si>
    <t>OP1 0,3*0,3*7,5=0,675 [A] 
OP2 0,3*0,3*7,5=0,675 [B] 
Celkem: A+B=1,350 [C]</t>
  </si>
  <si>
    <t>21341</t>
  </si>
  <si>
    <t>DRENÁŽNÍ VRSTVY Z PLASTBETONU (PLASTMALTY)</t>
  </si>
  <si>
    <t>drenážní proužek 26,271*0,15*0,04=0,158 [A] 
dreníážní žebro 0,5*0,4*0,04=0,008 [B] 
Celkem: A+B=0,166 [C]</t>
  </si>
  <si>
    <t>21363R</t>
  </si>
  <si>
    <t>DRENÁŽNÍ VRSTVY Z GEOMATRACE</t>
  </si>
  <si>
    <t>drenážní geokompozit (drenážní jádro + oboustranná geotextilie) min. tl. po stlačení 6 mm</t>
  </si>
  <si>
    <t>rub opěr až k podkladnímu betonu 
OP1 2,75*8,6=23,650 [A] 
OP2 2,55*8,6=21,930 [B] 
přetažení na křídla o 0,5 m 
OP1 (3,12+3,285)*0,5=3,203 [C] 
OP2 (2,905+3,068)*0,5=2,987 [D] 
Celkem: A+B+C+D=51,770 [E]</t>
  </si>
  <si>
    <t>227831</t>
  </si>
  <si>
    <t>MIKROPILOTY KOMPLET D DO 150MM NA POVRCHU</t>
  </si>
  <si>
    <t>mikropiloty 127/20</t>
  </si>
  <si>
    <t>OP1 7,3*15=109,500 [A] 
OP2 7,3*15=109,500 [B] 
Celkem: A+B=219,000 [C]</t>
  </si>
  <si>
    <t>26115</t>
  </si>
  <si>
    <t>VRTY PRO KOTVENÍ, INJEKTÁŽ A MIKROPILOTY NA POVRCHU TŘ. I D DO 300MM</t>
  </si>
  <si>
    <t>OP1 5,5*15=82,500 [A] 
OP2 5,5*15=82,500 [B] 
Celkem: A+B=165,000 [C]</t>
  </si>
  <si>
    <t>26155</t>
  </si>
  <si>
    <t>VRTY PRO KOTVENÍ, INJEKTÁŽ A MIKROPILOTY NA POVRCHU TŘ. V D DO 300MM</t>
  </si>
  <si>
    <t>navětralé skalní podloží</t>
  </si>
  <si>
    <t>OP1 1,5*15=22,500 [A] 
OP2 1,5*15=22,500 [B] 
Celkem: A+B=45,000 [C]</t>
  </si>
  <si>
    <t>28999</t>
  </si>
  <si>
    <t>OPLÁŠTĚNÍ (ZPEVNĚNÍ) Z FÓLIE</t>
  </si>
  <si>
    <t>těsnící folie</t>
  </si>
  <si>
    <t>OP1 1,6*7,5=12,000 [A] 
OP2 2,0*7,5=15,000 [B] 
Celkem: A+B=27,000 [C]</t>
  </si>
  <si>
    <t>31717</t>
  </si>
  <si>
    <t>KOVOVÉ KONSTRUKCE PRO KOTVENÍ ŘÍMSY</t>
  </si>
  <si>
    <t>KG</t>
  </si>
  <si>
    <t>6 kg/ks, po 1 m</t>
  </si>
  <si>
    <t>(18+18)*6=216,000 [A]</t>
  </si>
  <si>
    <t>317325</t>
  </si>
  <si>
    <t>ŘÍMSY ZE ŽELEZOBETONU DO C30/37</t>
  </si>
  <si>
    <t>z betonu C30/37 – XF4, XD3, XC4</t>
  </si>
  <si>
    <t>plocha římsy z cadu 
směr Zahořany 0,23238*26,271=6,105 [A] 
směr Bořice 0,24053*26,733=6,430 [B] 
Celkem: A+B=12,535 [C]</t>
  </si>
  <si>
    <t>317365</t>
  </si>
  <si>
    <t>VÝZTUŽ ŘÍMS Z OCELI 10505, B500B</t>
  </si>
  <si>
    <t>odhad 160 kg/m3</t>
  </si>
  <si>
    <t>směr Zahořany 6,105*0,16=0,977 [A] 
směr Bořice 6,43*0,16=1,029 [B] 
Celkem: A+B=2,006 [C]</t>
  </si>
  <si>
    <t>333325</t>
  </si>
  <si>
    <t>MOSTNÍ OPĚRY A KŘÍDLA ZE ŽELEZOVÉHO BETONU DO C30/37</t>
  </si>
  <si>
    <t>z betonu C30/37 – XC2, XD1, XF2, XA2</t>
  </si>
  <si>
    <t>opěry 
OP1 (402,657-400,186-0,6)*1,0*8,6+0,6*0,3*8,6=17,639 [A] 
OP2 (402,456-400,19-0,6)*1,0*8,6+0,6*0,3*8,6=15,876 [B] 
vetknutá křídla 
plochy přegvzaty z cadu 
OP1 (4,908+5,08)*0,55=5,493 [C] 
OP2 (4,882+5,404)*0,55=5,657 [D] 
úhlové opěrné zdi 
OP1 1,98*1,791*0,55+1,98*1,786*0,55+0,95*1,98*0,425*2=5,494 [E] 
OP2 2,208*1,946*0,55+2,736*2,309*0,55+2,208*0,95*0,425+2,736*0,95*0,425=7,834 [F] 
Celkem: A+B+C+D+E+F=57,993 [G]</t>
  </si>
  <si>
    <t>333365</t>
  </si>
  <si>
    <t>VÝZTUŽ MOSTNÍCH OPĚR A KŘÍDEL Z OCELI 10505, B500B</t>
  </si>
  <si>
    <t>57,933*0,18=10,428 [A]</t>
  </si>
  <si>
    <t>389325</t>
  </si>
  <si>
    <t>MOSTNÍ RÁMOVÉ KONSTRUKCE ZE ŽELEZOBETONU C30/37</t>
  </si>
  <si>
    <t>rámový roh dobetonávka z betonu C30/37 XF2</t>
  </si>
  <si>
    <t>plocha odměřena z cadu 
3,211*8,6=27,615 [A]</t>
  </si>
  <si>
    <t>389365</t>
  </si>
  <si>
    <t>VÝZTUŽ MOSTNÍ RÁMOVÉ KONSTRUKCE Z OCELI 10505, B500B</t>
  </si>
  <si>
    <t>odhad 200 kg/m3</t>
  </si>
  <si>
    <t>27,615*0,2=5,523 [A]</t>
  </si>
  <si>
    <t>420325</t>
  </si>
  <si>
    <t>PŘECHODOVÉ DESKY MOSTNÍCH OPĚR ZE ŽELEZOBETONU C30/37</t>
  </si>
  <si>
    <t>vlečná přechodová deska tl. 250 mm,  beton C30/37 XF2</t>
  </si>
  <si>
    <t>plocha z cadu 
OP1 0,907*7,46=6,766 [A] 
OP2 0,904*7,46=6,744 [B] 
Celkem: A+B=13,510 [C]</t>
  </si>
  <si>
    <t>420365</t>
  </si>
  <si>
    <t>VÝZTUŽ PŘECHODOVÝCH DESEK MOSTNÍCH OPĚR Z OCELI 10505, B500B</t>
  </si>
  <si>
    <t>13,51*0,18=2,432 [A]</t>
  </si>
  <si>
    <t>421137</t>
  </si>
  <si>
    <t>MOSTNÍ NOSNÉ DESK KONST Z DÍLCŮ Z PŘEDPJ BET DO C50/60</t>
  </si>
  <si>
    <t>Prefabrikáty jsou z betonu C50/60 – XC4, XD2, XF4, výztuž je z oceli B500B,</t>
  </si>
  <si>
    <t>plocha odměřena z cadu 
10,537*(1,89+1,85+1,85+1,87)=78,606 [A]</t>
  </si>
  <si>
    <t>421325</t>
  </si>
  <si>
    <t>MOSTNÍ NOSNÉ DESKOVÉ KONSTRUKCE ZE ŽELEZOBETONU C30/37</t>
  </si>
  <si>
    <t>Monolitická dobetonávka NK XF2</t>
  </si>
  <si>
    <t>spojení prefabrikátů 0,268*16,6*3=13,346 [A]</t>
  </si>
  <si>
    <t>421365</t>
  </si>
  <si>
    <t>VÝZTUŽ MOSTNÍ DESKOVÉ KONSTRUKCE Z OCELI 10505, B500B</t>
  </si>
  <si>
    <t>13,346*0,18=2,402 [A]</t>
  </si>
  <si>
    <t>451312</t>
  </si>
  <si>
    <t>PODKLADNÍ A VÝPLŇOVÉ VRSTVY Z PROSTÉHO BETONU C12/15</t>
  </si>
  <si>
    <t>pod opěry 
OP1 8,9*1,3*0,1=1,157 [A] 
OP2 8,9*1,3*0,1=1,157 [B] 
pod přechodovou deskou 
OP1 2,95*7,46*0,1=2,201 [C] 
OP2 2,95*7,46*0,1=2,201 [D] 
pod drenáž 
OP1 0,66*0,15*7,46=0,739 [E] 
OP2 0,66*0,15*7,46=0,739 [F] 
pod křídla a úhlové zdi 
OP1 (2,41+2,51)*0,85*0,1+2*2,15*1,8*0,1=1,192 [G] 
OP2 (2,12+2,19)*0,85*0,1+2,38*1,8*0,1+2,76*1,8*0,1=1,292 [H] 
Celkem: A+B+C+D+E+F+G+H=10,678 [I]</t>
  </si>
  <si>
    <t>48</t>
  </si>
  <si>
    <t>OP1 (5,0+5,0)*0,52*0,1=0,520 [A] 
OP2 5,0*0,52*0,1=0,260 [B] 
Celkem: A+B=0,780 [C]</t>
  </si>
  <si>
    <t>49</t>
  </si>
  <si>
    <t>45852</t>
  </si>
  <si>
    <t>VÝPLŇ ZA OPĚRAMI A ZDMI Z KAMENIVA DRCENÉHO</t>
  </si>
  <si>
    <t>ochranný zásyp</t>
  </si>
  <si>
    <t>ochranný zásyp těsnící folie 
OP1 1,57*7,46*0,2=2,342 [A] 
OP2 1,98*7,46*0,2=2,954 [B] 
ochranný zásyp za opěrou včetně podkladního přechodového klínu 
plocha odměřena z cadu 
OP1 2,134*7,46=15,920 [C] 
OP2 2,067*7,46=15,420 [D] 
Celkem: A+B+C+D=36,636 [E]</t>
  </si>
  <si>
    <t>50</t>
  </si>
  <si>
    <t>45857</t>
  </si>
  <si>
    <t>VÝPLŇ ZA OPĚRAMI A ZDMI Z KAMENIVA TĚŽENÉHO</t>
  </si>
  <si>
    <t>kamenivi drcené (hutněno po vrstvách max. po 300 mm)</t>
  </si>
  <si>
    <t>plocha odměřena z cadu 
OP1 2,892*7,5=21,690 [A] 
OP2 2,788*7,5=20,910 [B] 
Celkem: A+B=42,600 [C]</t>
  </si>
  <si>
    <t>51</t>
  </si>
  <si>
    <t>46321</t>
  </si>
  <si>
    <t>ROVNANINA Z LOMOVÉHO KAMENE</t>
  </si>
  <si>
    <t>těžký kamenný zához, kameny min 200 kg</t>
  </si>
  <si>
    <t>plochy převzaty z cadu 
OP1 31,689*0,15=4,753 [A] 
OP2 32,69*0,15*1,2=5,884 [B] 
vedle opěr 
OP1 28,336*0,15*1,2=5,100 [C] 
OP2 25,27*0,15*1,2=4,549 [D] 
Celkem: A+B+C+D=20,286 [E]</t>
  </si>
  <si>
    <t>52</t>
  </si>
  <si>
    <t>OP1 (5,0+5,0)*0,52=5,200 [A] 
OP2 5,0*0,52=2,600 [B] 
Celkem: A+B=7,800 [C]</t>
  </si>
  <si>
    <t>53</t>
  </si>
  <si>
    <t>plocha odměřena z CADU 
198,765=198,765 [A]</t>
  </si>
  <si>
    <t>54</t>
  </si>
  <si>
    <t>55</t>
  </si>
  <si>
    <t>ochrana mostní izolace</t>
  </si>
  <si>
    <t>20,0*7,5=150,000 [A]</t>
  </si>
  <si>
    <t>56</t>
  </si>
  <si>
    <t>0,5*16,75=8,375 [A]</t>
  </si>
  <si>
    <t>57</t>
  </si>
  <si>
    <t>711412</t>
  </si>
  <si>
    <t>IZOLACE MOSTOVEK CELOPLOŠNÁ ASFALTOVÝMI PÁSY</t>
  </si>
  <si>
    <t>58</t>
  </si>
  <si>
    <t>711452</t>
  </si>
  <si>
    <t>IZOLACE MOSTOVEK POD VOZOVKOU ASFALTOVÝMI PÁSY S PEČETÍCÍ VRSTVOU</t>
  </si>
  <si>
    <t>celoplošná mostní izolace NAIP 5 mm 
úprava povrchu NK a kotevně-impregnační nátěr</t>
  </si>
  <si>
    <t>vč. přetažení na přechodovou desku 18,5*8,6=159,100 [A] 
přechodové desky 1,3*7,5*2=19,500 [B] 
Celkem: A+B=178,600 [C]</t>
  </si>
  <si>
    <t>59</t>
  </si>
  <si>
    <t>711502</t>
  </si>
  <si>
    <t>OCHRANA IZOLACE NA POVRCHU ASFALTOVÝMI PÁSY</t>
  </si>
  <si>
    <t>asfaltový pás s hliníkovou vložkou, provedení dle VL4.</t>
  </si>
  <si>
    <t>0,8*(26,513+26,271)=42,227 [A]</t>
  </si>
  <si>
    <t>60</t>
  </si>
  <si>
    <t>kluzná vrstva</t>
  </si>
  <si>
    <t>0,08*8,6*4*2=5,504 [A]</t>
  </si>
  <si>
    <t>61</t>
  </si>
  <si>
    <t>78382</t>
  </si>
  <si>
    <t>NÁTĚRY BETON KONSTR TYP S2 (OS-B)</t>
  </si>
  <si>
    <t>boky NK</t>
  </si>
  <si>
    <t>16,6*0,69*2=22,908 [A]</t>
  </si>
  <si>
    <t>62</t>
  </si>
  <si>
    <t>78383</t>
  </si>
  <si>
    <t>NÁTĚRY BETON KONSTR TYP S4 (OS-C)</t>
  </si>
  <si>
    <t>hrany říms</t>
  </si>
  <si>
    <t>(0,15+0,15)*(26,271+26,513)=15,835 [A]</t>
  </si>
  <si>
    <t>63</t>
  </si>
  <si>
    <t>drenáž skrz křídlo, vč. vyústění</t>
  </si>
  <si>
    <t>0,8*2=1,600 [A]</t>
  </si>
  <si>
    <t>64</t>
  </si>
  <si>
    <t>875332</t>
  </si>
  <si>
    <t>POTRUBÍ DREN Z TRUB PLAST DN DO 150MM DĚROVANÝCH</t>
  </si>
  <si>
    <t>drenáž za opěrou</t>
  </si>
  <si>
    <t>OP1 7,5=7,500 [A] 
ÖP2 7,5=7,500 [B] 
Celkem: A+B=15,000 [C]</t>
  </si>
  <si>
    <t>65</t>
  </si>
  <si>
    <t>87626</t>
  </si>
  <si>
    <t>CHRÁNIČKY Z TRUB PLAST DN DO 80MM</t>
  </si>
  <si>
    <t>PE chránička DN 75 pro odvodnění izolace</t>
  </si>
  <si>
    <t>0,7*3=2,100 [A]</t>
  </si>
  <si>
    <t>66</t>
  </si>
  <si>
    <t>87627</t>
  </si>
  <si>
    <t>CHRÁNIČKY Z TRUB PLASTOVÝCH DN DO 100MM</t>
  </si>
  <si>
    <t>chránička v římse z HDPE O90/75.</t>
  </si>
  <si>
    <t>26,271+26,513=52,784 [A]</t>
  </si>
  <si>
    <t>67</t>
  </si>
  <si>
    <t>Kompletní vč.kotvení do římsy, plastmalty a PKO</t>
  </si>
  <si>
    <t>na římsách  
26,271+26,513=52,784 [A]</t>
  </si>
  <si>
    <t>68</t>
  </si>
  <si>
    <t>9117C3</t>
  </si>
  <si>
    <t>SVOD OCEL ZÁBRADEL ÚROVEŇ ZADRŽ H2 - DEMONTÁŽ S PŘESUNEM</t>
  </si>
  <si>
    <t>vč. dovozu na místo určené investorem</t>
  </si>
  <si>
    <t>27,214*2=54,428 [A]</t>
  </si>
  <si>
    <t>69</t>
  </si>
  <si>
    <t>91345</t>
  </si>
  <si>
    <t>NIVELAČNÍ ZNAČKY KOVOVÉ</t>
  </si>
  <si>
    <t>hřebové nivelační značky v nerezovém provedení</t>
  </si>
  <si>
    <t>na římse 
3*2=6,000 [A] 
dřík rámu 
2+2=4,000 [B] 
Celkem: A+B=10,000 [C]</t>
  </si>
  <si>
    <t>70</t>
  </si>
  <si>
    <t>91390R</t>
  </si>
  <si>
    <t>LETOPOČET</t>
  </si>
  <si>
    <t>KS</t>
  </si>
  <si>
    <t>Na líci jedné opěry nebo na římse bude na viditelném místě vyznačen letopočet výstavby mostu otiskem matrice do 
betonu.</t>
  </si>
  <si>
    <t>71</t>
  </si>
  <si>
    <t>OP1 0,8*2+5,0*2=11,600 [A] 
OP2 0,8+5,0=5,800 [B] 
Celkem: A+B=17,400 [C]</t>
  </si>
  <si>
    <t>72</t>
  </si>
  <si>
    <t>podél zádlažby 
5,0*3=15,000 [A]</t>
  </si>
  <si>
    <t>73</t>
  </si>
  <si>
    <t>řezání spáry nad přechodovou deskou</t>
  </si>
  <si>
    <t>7,5*2=15,000 [A]</t>
  </si>
  <si>
    <t>74</t>
  </si>
  <si>
    <t>931182</t>
  </si>
  <si>
    <t>VÝPLŇ DILATAČNÍCH SPAR Z POLYSTYRENU TL 20MM</t>
  </si>
  <si>
    <t>u přechodové desky</t>
  </si>
  <si>
    <t>0,5*8,6*2=8,600 [A]</t>
  </si>
  <si>
    <t>75</t>
  </si>
  <si>
    <t>931185</t>
  </si>
  <si>
    <t>VÝPLŇ DILATAČNÍCH SPAR Z POLYSTYRENU TL 50MM</t>
  </si>
  <si>
    <t>0,1*8,6*2=1,720 [A]</t>
  </si>
  <si>
    <t>76</t>
  </si>
  <si>
    <t>931317</t>
  </si>
  <si>
    <t>TĚSNĚNÍ DILATAČ SPAR ASF ZÁLIVKOU PRŮŘ DO 1000MM2</t>
  </si>
  <si>
    <t>levá římsa 26,733*2=53,466 [A] 
podél nezapuštěného odvodňovacího proužku 26,271=26,271 [B] 
Celkem: A+B=79,737 [C]</t>
  </si>
  <si>
    <t>77</t>
  </si>
  <si>
    <t>931335</t>
  </si>
  <si>
    <t>TĚSNĚNÍ DILATAČNÍCH SPAR POLYURETANOVÝM TMELEM PRŮŘEZU DO 600MM2</t>
  </si>
  <si>
    <t>nad přechodovou deskou</t>
  </si>
  <si>
    <t>78</t>
  </si>
  <si>
    <t>935212</t>
  </si>
  <si>
    <t>PŘÍKOPOVÉ ŽLABY Z BETON TVÁRNIC ŠÍŘ DO 600MM DO BETONU TL 100MM</t>
  </si>
  <si>
    <t>skluz, vč. betonového lože C20/25n-XF3, vč. příčných prahů</t>
  </si>
  <si>
    <t>(5,0+3,57)*1,2=10,284 [A]</t>
  </si>
  <si>
    <t>79</t>
  </si>
  <si>
    <t>93639</t>
  </si>
  <si>
    <t>ZAÚSTĚNÍ SKLUZŮ (VČET DLAŽBY Z LOM KAMENE)</t>
  </si>
  <si>
    <t>Vývařiště 0,6x0,6x0,6: 1=1,000 [A] 
rozptylová plocha 1,5x1,5x0,6: 1=1,000 [B] 
Celkem: A+B=2,000 [C]</t>
  </si>
  <si>
    <t>80</t>
  </si>
  <si>
    <t>93650R</t>
  </si>
  <si>
    <t>VODOMĚRNÁ LAŤ + ČIDLO</t>
  </si>
  <si>
    <t>Po dokončení konstrukce bude na opěru osazena vodoměrná lať, která se umístí do stejné výšky, jako byla stávající 
lať. Spolu s latí se také osadí čidlo, které bylo před demolicí stávajícího mostu sejmuto.</t>
  </si>
  <si>
    <t>81</t>
  </si>
  <si>
    <t>936533</t>
  </si>
  <si>
    <t>MOSTNÍ ODVODŇOVACÍ SOUPRAVA 500/500</t>
  </si>
  <si>
    <t>82</t>
  </si>
  <si>
    <t>936541</t>
  </si>
  <si>
    <t>MOSTNÍ ODVODŇOVACÍ TRUBKA (POVRCHŮ IZOLACE) Z NEREZ OCELI</t>
  </si>
  <si>
    <t>83</t>
  </si>
  <si>
    <t>966138</t>
  </si>
  <si>
    <t>BOURÁNÍ KONSTRUKCÍ Z KAMENE NA MC S ODVOZEM DO 20KM</t>
  </si>
  <si>
    <t>vč. odvozu a uložení na skládku, poplatek za skládku pol. č.015330 
odhad výměra bude upřesněna během demolice</t>
  </si>
  <si>
    <t>opěry 
5,6*1,0*3,38*2=37,856 [A] 
křídla 
3,78*3,95*1,0*2+2,95*3,9*1,0*2=52,872 [B] 
Celkem: A+B=90,728 [C]</t>
  </si>
  <si>
    <t>84</t>
  </si>
  <si>
    <t>966168</t>
  </si>
  <si>
    <t>BOURÁNÍ KONSTRUKCÍ ZE ŽELEZOBETONU S ODVOZEM DO 20KM</t>
  </si>
  <si>
    <t>vč. odvozu a uložení na skládku, poplatek za skládku pol. č.015140a</t>
  </si>
  <si>
    <t>plochy odměřeny z cadu 
trámový most vč. spražující desky a příčných ztužidel 2,415*18,0+(0,08*0,1*4,78)*4=43,623 [A]</t>
  </si>
  <si>
    <t>85</t>
  </si>
  <si>
    <t>97817</t>
  </si>
  <si>
    <t>ODSTRANĚNÍ MOSTNÍ IZOLACE</t>
  </si>
  <si>
    <t>vč. dovozu a uložení na skládku, poplatek za skládku pol. č. 150130</t>
  </si>
  <si>
    <t>(0,5*2+4,2)*18,0=93,600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</si>
</sst>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</f>
      </c>
      <c s="1"/>
      <c s="1"/>
    </row>
    <row r="7" spans="1:5" ht="12.75" customHeight="1">
      <c r="A7" s="1"/>
      <c s="4" t="s">
        <v>5</v>
      </c>
      <c s="7">
        <f>0+E10+E11+E12+E13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115</v>
      </c>
      <c s="20" t="s">
        <v>116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313</v>
      </c>
      <c s="20" t="s">
        <v>314</v>
      </c>
      <c s="21">
        <f>'SO 181'!I3</f>
      </c>
      <c s="21">
        <f>'SO 181'!O2</f>
      </c>
      <c s="21">
        <f>C12+D12</f>
      </c>
    </row>
    <row r="13" spans="1:5" ht="12.75" customHeight="1">
      <c r="A13" s="20" t="s">
        <v>345</v>
      </c>
      <c s="20" t="s">
        <v>346</v>
      </c>
      <c s="21">
        <f>'SO 201'!I3</f>
      </c>
      <c s="21">
        <f>'SO 201'!O2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0+I9+I12+I15+I18+I21+I24+I27+I30+I33+I36+I39+I42+I45+I48+I51+I54+I57+I60+I63+I66+I69</f>
      </c>
      <c>
        <f>0+O9+O12+O15+O18+O21+O24+O27+O30+O33+O36+O39+O42+O45+O48+O51+O54+O57+O60+O63+O66+O69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78.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7.5">
      <c r="A13" s="34" t="s">
        <v>50</v>
      </c>
      <c r="E13" s="35" t="s">
        <v>55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58</v>
      </c>
      <c s="25" t="s">
        <v>59</v>
      </c>
      <c s="30" t="s">
        <v>60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58</v>
      </c>
      <c s="25" t="s">
        <v>61</v>
      </c>
      <c s="30" t="s">
        <v>62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65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66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69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73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74</v>
      </c>
      <c s="25" t="s">
        <v>59</v>
      </c>
      <c s="30" t="s">
        <v>75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76</v>
      </c>
    </row>
    <row r="35" spans="1:5" ht="12.75">
      <c r="A35" s="38" t="s">
        <v>52</v>
      </c>
      <c r="E35" s="37" t="s">
        <v>47</v>
      </c>
    </row>
    <row r="36" spans="1:16" ht="12.75">
      <c r="A36" s="25" t="s">
        <v>45</v>
      </c>
      <c s="29" t="s">
        <v>42</v>
      </c>
      <c s="29" t="s">
        <v>74</v>
      </c>
      <c s="25" t="s">
        <v>61</v>
      </c>
      <c s="30" t="s">
        <v>75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77</v>
      </c>
    </row>
    <row r="38" spans="1:5" ht="12.75">
      <c r="A38" s="38" t="s">
        <v>52</v>
      </c>
      <c r="E38" s="37" t="s">
        <v>47</v>
      </c>
    </row>
    <row r="39" spans="1:16" ht="12.75">
      <c r="A39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49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81</v>
      </c>
    </row>
    <row r="41" spans="1:5" ht="12.75">
      <c r="A41" s="38" t="s">
        <v>52</v>
      </c>
      <c r="E41" s="37" t="s">
        <v>47</v>
      </c>
    </row>
    <row r="42" spans="1:16" ht="12.75">
      <c r="A42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49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8" t="s">
        <v>52</v>
      </c>
      <c r="E44" s="37" t="s">
        <v>47</v>
      </c>
    </row>
    <row r="45" spans="1:16" ht="12.75">
      <c r="A45" s="25" t="s">
        <v>45</v>
      </c>
      <c s="29" t="s">
        <v>85</v>
      </c>
      <c s="29" t="s">
        <v>86</v>
      </c>
      <c s="25" t="s">
        <v>47</v>
      </c>
      <c s="30" t="s">
        <v>87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88</v>
      </c>
    </row>
    <row r="47" spans="1:5" ht="12.75">
      <c r="A47" s="38" t="s">
        <v>52</v>
      </c>
      <c r="E47" s="37" t="s">
        <v>47</v>
      </c>
    </row>
    <row r="48" spans="1:16" ht="12.75">
      <c r="A48" s="25" t="s">
        <v>45</v>
      </c>
      <c s="29" t="s">
        <v>89</v>
      </c>
      <c s="29" t="s">
        <v>86</v>
      </c>
      <c s="25" t="s">
        <v>59</v>
      </c>
      <c s="30" t="s">
        <v>87</v>
      </c>
      <c s="31" t="s">
        <v>49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90</v>
      </c>
    </row>
    <row r="50" spans="1:5" ht="12.75">
      <c r="A50" s="38" t="s">
        <v>52</v>
      </c>
      <c r="E50" s="37" t="s">
        <v>47</v>
      </c>
    </row>
    <row r="51" spans="1:16" ht="12.75">
      <c r="A51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49</v>
      </c>
      <c s="32">
        <v>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94</v>
      </c>
    </row>
    <row r="53" spans="1:5" ht="12.75">
      <c r="A53" s="38" t="s">
        <v>52</v>
      </c>
      <c r="E53" s="37" t="s">
        <v>47</v>
      </c>
    </row>
    <row r="54" spans="1:16" ht="12.75">
      <c r="A54" s="25" t="s">
        <v>45</v>
      </c>
      <c s="29" t="s">
        <v>95</v>
      </c>
      <c s="29" t="s">
        <v>96</v>
      </c>
      <c s="25" t="s">
        <v>59</v>
      </c>
      <c s="30" t="s">
        <v>97</v>
      </c>
      <c s="31" t="s">
        <v>49</v>
      </c>
      <c s="32">
        <v>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98</v>
      </c>
    </row>
    <row r="56" spans="1:5" ht="12.75">
      <c r="A56" s="38" t="s">
        <v>52</v>
      </c>
      <c r="E56" s="37" t="s">
        <v>47</v>
      </c>
    </row>
    <row r="57" spans="1:16" ht="12.75">
      <c r="A57" s="25" t="s">
        <v>45</v>
      </c>
      <c s="29" t="s">
        <v>99</v>
      </c>
      <c s="29" t="s">
        <v>96</v>
      </c>
      <c s="25" t="s">
        <v>61</v>
      </c>
      <c s="30" t="s">
        <v>97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100</v>
      </c>
    </row>
    <row r="59" spans="1:5" ht="12.75">
      <c r="A59" s="38" t="s">
        <v>52</v>
      </c>
      <c r="E59" s="37" t="s">
        <v>47</v>
      </c>
    </row>
    <row r="60" spans="1:16" ht="12.75">
      <c r="A60" s="25" t="s">
        <v>45</v>
      </c>
      <c s="29" t="s">
        <v>101</v>
      </c>
      <c s="29" t="s">
        <v>96</v>
      </c>
      <c s="25" t="s">
        <v>102</v>
      </c>
      <c s="30" t="s">
        <v>97</v>
      </c>
      <c s="31" t="s">
        <v>49</v>
      </c>
      <c s="32">
        <v>1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103</v>
      </c>
    </row>
    <row r="62" spans="1:5" ht="12.75">
      <c r="A62" s="38" t="s">
        <v>52</v>
      </c>
      <c r="E62" s="37" t="s">
        <v>47</v>
      </c>
    </row>
    <row r="63" spans="1:16" ht="12.75">
      <c r="A63" s="25" t="s">
        <v>45</v>
      </c>
      <c s="29" t="s">
        <v>104</v>
      </c>
      <c s="29" t="s">
        <v>105</v>
      </c>
      <c s="25" t="s">
        <v>47</v>
      </c>
      <c s="30" t="s">
        <v>106</v>
      </c>
      <c s="31" t="s">
        <v>49</v>
      </c>
      <c s="32">
        <v>1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107</v>
      </c>
    </row>
    <row r="65" spans="1:5" ht="12.75">
      <c r="A65" s="38" t="s">
        <v>52</v>
      </c>
      <c r="E65" s="37" t="s">
        <v>47</v>
      </c>
    </row>
    <row r="66" spans="1:16" ht="12.75">
      <c r="A66" s="25" t="s">
        <v>45</v>
      </c>
      <c s="29" t="s">
        <v>108</v>
      </c>
      <c s="29" t="s">
        <v>109</v>
      </c>
      <c s="25" t="s">
        <v>47</v>
      </c>
      <c s="30" t="s">
        <v>106</v>
      </c>
      <c s="31" t="s">
        <v>73</v>
      </c>
      <c s="32">
        <v>2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110</v>
      </c>
    </row>
    <row r="68" spans="1:5" ht="12.75">
      <c r="A68" s="38" t="s">
        <v>52</v>
      </c>
      <c r="E68" s="37" t="s">
        <v>47</v>
      </c>
    </row>
    <row r="69" spans="1:16" ht="12.75">
      <c r="A69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49</v>
      </c>
      <c s="32">
        <v>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51">
      <c r="A70" s="34" t="s">
        <v>50</v>
      </c>
      <c r="E70" s="35" t="s">
        <v>114</v>
      </c>
    </row>
    <row r="71" spans="1:5" ht="12.75">
      <c r="A71" s="36" t="s">
        <v>52</v>
      </c>
      <c r="E71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0+O8+O15+O46+O53+O63+O73+O98+O102+O109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115</v>
      </c>
      <c s="39">
        <f>0+I8+I15+I46+I53+I63+I73+I98+I102+I109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115</v>
      </c>
      <c s="6"/>
      <c s="18" t="s">
        <v>116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25.5">
      <c r="A9" s="25" t="s">
        <v>45</v>
      </c>
      <c s="29" t="s">
        <v>29</v>
      </c>
      <c s="29" t="s">
        <v>117</v>
      </c>
      <c s="25" t="s">
        <v>47</v>
      </c>
      <c s="30" t="s">
        <v>118</v>
      </c>
      <c s="31" t="s">
        <v>119</v>
      </c>
      <c s="32">
        <v>1499.92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63.75">
      <c r="A11" s="38" t="s">
        <v>52</v>
      </c>
      <c r="E11" s="37" t="s">
        <v>120</v>
      </c>
    </row>
    <row r="12" spans="1:16" ht="25.5">
      <c r="A12" s="25" t="s">
        <v>45</v>
      </c>
      <c s="29" t="s">
        <v>23</v>
      </c>
      <c s="29" t="s">
        <v>121</v>
      </c>
      <c s="25" t="s">
        <v>47</v>
      </c>
      <c s="30" t="s">
        <v>122</v>
      </c>
      <c s="31" t="s">
        <v>119</v>
      </c>
      <c s="32">
        <v>84.538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12.75">
      <c r="A14" s="36" t="s">
        <v>52</v>
      </c>
      <c r="E14" s="37" t="s">
        <v>123</v>
      </c>
    </row>
    <row r="15" spans="1:18" ht="12.75" customHeight="1">
      <c r="A15" s="6" t="s">
        <v>43</v>
      </c>
      <c s="6"/>
      <c s="41" t="s">
        <v>29</v>
      </c>
      <c s="6"/>
      <c s="27" t="s">
        <v>124</v>
      </c>
      <c s="6"/>
      <c s="6"/>
      <c s="6"/>
      <c s="42">
        <f>0+Q15</f>
      </c>
      <c r="O15">
        <f>0+R15</f>
      </c>
      <c r="Q15">
        <f>0+I16+I19+I22+I25+I28+I31+I34+I37+I40+I43</f>
      </c>
      <c>
        <f>0+O16+O19+O22+O25+O28+O31+O34+O37+O40+O43</f>
      </c>
    </row>
    <row r="16" spans="1:16" ht="25.5">
      <c r="A16" s="25" t="s">
        <v>45</v>
      </c>
      <c s="29" t="s">
        <v>22</v>
      </c>
      <c s="29" t="s">
        <v>125</v>
      </c>
      <c s="25" t="s">
        <v>47</v>
      </c>
      <c s="30" t="s">
        <v>126</v>
      </c>
      <c s="31" t="s">
        <v>127</v>
      </c>
      <c s="32">
        <v>35.224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128</v>
      </c>
    </row>
    <row r="18" spans="1:5" ht="89.25">
      <c r="A18" s="38" t="s">
        <v>52</v>
      </c>
      <c r="E18" s="37" t="s">
        <v>129</v>
      </c>
    </row>
    <row r="19" spans="1:16" ht="12.75">
      <c r="A19" s="25" t="s">
        <v>45</v>
      </c>
      <c s="29" t="s">
        <v>33</v>
      </c>
      <c s="29" t="s">
        <v>130</v>
      </c>
      <c s="25" t="s">
        <v>47</v>
      </c>
      <c s="30" t="s">
        <v>131</v>
      </c>
      <c s="31" t="s">
        <v>127</v>
      </c>
      <c s="32">
        <v>157.941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132</v>
      </c>
    </row>
    <row r="21" spans="1:5" ht="12.75">
      <c r="A21" s="38" t="s">
        <v>52</v>
      </c>
      <c r="E21" s="37" t="s">
        <v>133</v>
      </c>
    </row>
    <row r="22" spans="1:16" ht="12.75">
      <c r="A22" s="25" t="s">
        <v>45</v>
      </c>
      <c s="29" t="s">
        <v>35</v>
      </c>
      <c s="29" t="s">
        <v>134</v>
      </c>
      <c s="25" t="s">
        <v>47</v>
      </c>
      <c s="30" t="s">
        <v>135</v>
      </c>
      <c s="31" t="s">
        <v>127</v>
      </c>
      <c s="32">
        <v>522.242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136</v>
      </c>
    </row>
    <row r="24" spans="1:5" ht="12.75">
      <c r="A24" s="38" t="s">
        <v>52</v>
      </c>
      <c r="E24" s="37" t="s">
        <v>137</v>
      </c>
    </row>
    <row r="25" spans="1:16" ht="12.75">
      <c r="A25" s="25" t="s">
        <v>138</v>
      </c>
      <c s="29" t="s">
        <v>37</v>
      </c>
      <c s="29" t="s">
        <v>139</v>
      </c>
      <c s="25" t="s">
        <v>59</v>
      </c>
      <c s="30" t="s">
        <v>140</v>
      </c>
      <c s="31" t="s">
        <v>127</v>
      </c>
      <c s="32">
        <v>522.242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8" t="s">
        <v>52</v>
      </c>
      <c r="E27" s="37" t="s">
        <v>47</v>
      </c>
    </row>
    <row r="28" spans="1:16" ht="12.75">
      <c r="A28" s="25" t="s">
        <v>45</v>
      </c>
      <c s="29" t="s">
        <v>66</v>
      </c>
      <c s="29" t="s">
        <v>141</v>
      </c>
      <c s="25" t="s">
        <v>47</v>
      </c>
      <c s="30" t="s">
        <v>142</v>
      </c>
      <c s="31" t="s">
        <v>127</v>
      </c>
      <c s="32">
        <v>69.777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51">
      <c r="A30" s="38" t="s">
        <v>52</v>
      </c>
      <c r="E30" s="37" t="s">
        <v>143</v>
      </c>
    </row>
    <row r="31" spans="1:16" ht="12.75">
      <c r="A31" s="25" t="s">
        <v>138</v>
      </c>
      <c s="29" t="s">
        <v>70</v>
      </c>
      <c s="29" t="s">
        <v>139</v>
      </c>
      <c s="25" t="s">
        <v>61</v>
      </c>
      <c s="30" t="s">
        <v>140</v>
      </c>
      <c s="31" t="s">
        <v>127</v>
      </c>
      <c s="32">
        <v>69.777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12.75">
      <c r="A33" s="38" t="s">
        <v>52</v>
      </c>
      <c r="E33" s="37" t="s">
        <v>47</v>
      </c>
    </row>
    <row r="34" spans="1:16" ht="12.75">
      <c r="A34" s="25" t="s">
        <v>45</v>
      </c>
      <c s="29" t="s">
        <v>40</v>
      </c>
      <c s="29" t="s">
        <v>144</v>
      </c>
      <c s="25" t="s">
        <v>47</v>
      </c>
      <c s="30" t="s">
        <v>145</v>
      </c>
      <c s="31" t="s">
        <v>127</v>
      </c>
      <c s="32">
        <v>157.941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146</v>
      </c>
    </row>
    <row r="36" spans="1:5" ht="12.75">
      <c r="A36" s="38" t="s">
        <v>52</v>
      </c>
      <c r="E36" s="37" t="s">
        <v>133</v>
      </c>
    </row>
    <row r="37" spans="1:16" ht="12.75">
      <c r="A37" s="25" t="s">
        <v>45</v>
      </c>
      <c s="29" t="s">
        <v>42</v>
      </c>
      <c s="29" t="s">
        <v>147</v>
      </c>
      <c s="25" t="s">
        <v>47</v>
      </c>
      <c s="30" t="s">
        <v>148</v>
      </c>
      <c s="31" t="s">
        <v>127</v>
      </c>
      <c s="32">
        <v>58.384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8" t="s">
        <v>52</v>
      </c>
      <c r="E39" s="37" t="s">
        <v>149</v>
      </c>
    </row>
    <row r="40" spans="1:16" ht="12.75">
      <c r="A40" s="25" t="s">
        <v>45</v>
      </c>
      <c s="29" t="s">
        <v>78</v>
      </c>
      <c s="29" t="s">
        <v>150</v>
      </c>
      <c s="25" t="s">
        <v>47</v>
      </c>
      <c s="30" t="s">
        <v>151</v>
      </c>
      <c s="31" t="s">
        <v>127</v>
      </c>
      <c s="32">
        <v>57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12.75">
      <c r="A42" s="38" t="s">
        <v>52</v>
      </c>
      <c r="E42" s="37" t="s">
        <v>152</v>
      </c>
    </row>
    <row r="43" spans="1:16" ht="12.75">
      <c r="A43" s="25" t="s">
        <v>45</v>
      </c>
      <c s="29" t="s">
        <v>82</v>
      </c>
      <c s="29" t="s">
        <v>153</v>
      </c>
      <c s="25" t="s">
        <v>47</v>
      </c>
      <c s="30" t="s">
        <v>154</v>
      </c>
      <c s="31" t="s">
        <v>155</v>
      </c>
      <c s="32">
        <v>314.136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25.5">
      <c r="A45" s="36" t="s">
        <v>52</v>
      </c>
      <c r="E45" s="37" t="s">
        <v>156</v>
      </c>
    </row>
    <row r="46" spans="1:18" ht="12.75" customHeight="1">
      <c r="A46" s="6" t="s">
        <v>43</v>
      </c>
      <c s="6"/>
      <c s="41" t="s">
        <v>23</v>
      </c>
      <c s="6"/>
      <c s="27" t="s">
        <v>157</v>
      </c>
      <c s="6"/>
      <c s="6"/>
      <c s="6"/>
      <c s="42">
        <f>0+Q46</f>
      </c>
      <c r="O46">
        <f>0+R46</f>
      </c>
      <c r="Q46">
        <f>0+I47+I50</f>
      </c>
      <c>
        <f>0+O47+O50</f>
      </c>
    </row>
    <row r="47" spans="1:16" ht="12.75">
      <c r="A47" s="25" t="s">
        <v>45</v>
      </c>
      <c s="29" t="s">
        <v>85</v>
      </c>
      <c s="29" t="s">
        <v>158</v>
      </c>
      <c s="25" t="s">
        <v>47</v>
      </c>
      <c s="30" t="s">
        <v>159</v>
      </c>
      <c s="31" t="s">
        <v>155</v>
      </c>
      <c s="32">
        <v>92.7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160</v>
      </c>
    </row>
    <row r="49" spans="1:5" ht="76.5">
      <c r="A49" s="38" t="s">
        <v>52</v>
      </c>
      <c r="E49" s="37" t="s">
        <v>161</v>
      </c>
    </row>
    <row r="50" spans="1:16" ht="12.75">
      <c r="A50" s="25" t="s">
        <v>45</v>
      </c>
      <c s="29" t="s">
        <v>89</v>
      </c>
      <c s="29" t="s">
        <v>162</v>
      </c>
      <c s="25" t="s">
        <v>47</v>
      </c>
      <c s="30" t="s">
        <v>163</v>
      </c>
      <c s="31" t="s">
        <v>155</v>
      </c>
      <c s="32">
        <v>15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164</v>
      </c>
    </row>
    <row r="52" spans="1:5" ht="12.75">
      <c r="A52" s="36" t="s">
        <v>52</v>
      </c>
      <c r="E52" s="37" t="s">
        <v>165</v>
      </c>
    </row>
    <row r="53" spans="1:18" ht="12.75" customHeight="1">
      <c r="A53" s="6" t="s">
        <v>43</v>
      </c>
      <c s="6"/>
      <c s="41" t="s">
        <v>22</v>
      </c>
      <c s="6"/>
      <c s="27" t="s">
        <v>166</v>
      </c>
      <c s="6"/>
      <c s="6"/>
      <c s="6"/>
      <c s="42">
        <f>0+Q53</f>
      </c>
      <c r="O53">
        <f>0+R53</f>
      </c>
      <c r="Q53">
        <f>0+I54+I57+I60</f>
      </c>
      <c>
        <f>0+O54+O57+O60</f>
      </c>
    </row>
    <row r="54" spans="1:16" ht="25.5">
      <c r="A54" s="25" t="s">
        <v>45</v>
      </c>
      <c s="29" t="s">
        <v>91</v>
      </c>
      <c s="29" t="s">
        <v>167</v>
      </c>
      <c s="25" t="s">
        <v>47</v>
      </c>
      <c s="30" t="s">
        <v>168</v>
      </c>
      <c s="31" t="s">
        <v>127</v>
      </c>
      <c s="32">
        <v>28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51">
      <c r="A56" s="38" t="s">
        <v>52</v>
      </c>
      <c r="E56" s="37" t="s">
        <v>169</v>
      </c>
    </row>
    <row r="57" spans="1:16" ht="12.75">
      <c r="A57" s="25" t="s">
        <v>45</v>
      </c>
      <c s="29" t="s">
        <v>95</v>
      </c>
      <c s="29" t="s">
        <v>170</v>
      </c>
      <c s="25" t="s">
        <v>47</v>
      </c>
      <c s="30" t="s">
        <v>171</v>
      </c>
      <c s="31" t="s">
        <v>127</v>
      </c>
      <c s="32">
        <v>12.777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172</v>
      </c>
    </row>
    <row r="59" spans="1:5" ht="12.75">
      <c r="A59" s="38" t="s">
        <v>52</v>
      </c>
      <c r="E59" s="37" t="s">
        <v>173</v>
      </c>
    </row>
    <row r="60" spans="1:16" ht="12.75">
      <c r="A60" s="25" t="s">
        <v>45</v>
      </c>
      <c s="29" t="s">
        <v>99</v>
      </c>
      <c s="29" t="s">
        <v>174</v>
      </c>
      <c s="25" t="s">
        <v>47</v>
      </c>
      <c s="30" t="s">
        <v>175</v>
      </c>
      <c s="31" t="s">
        <v>119</v>
      </c>
      <c s="32">
        <v>2.3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176</v>
      </c>
    </row>
    <row r="62" spans="1:5" ht="12.75">
      <c r="A62" s="36" t="s">
        <v>52</v>
      </c>
      <c r="E62" s="37" t="s">
        <v>177</v>
      </c>
    </row>
    <row r="63" spans="1:18" ht="12.75" customHeight="1">
      <c r="A63" s="6" t="s">
        <v>43</v>
      </c>
      <c s="6"/>
      <c s="41" t="s">
        <v>33</v>
      </c>
      <c s="6"/>
      <c s="27" t="s">
        <v>178</v>
      </c>
      <c s="6"/>
      <c s="6"/>
      <c s="6"/>
      <c s="42">
        <f>0+Q63</f>
      </c>
      <c r="O63">
        <f>0+R63</f>
      </c>
      <c r="Q63">
        <f>0+I64+I67+I70</f>
      </c>
      <c>
        <f>0+O64+O67+O70</f>
      </c>
    </row>
    <row r="64" spans="1:16" ht="12.75">
      <c r="A64" s="25" t="s">
        <v>45</v>
      </c>
      <c s="29" t="s">
        <v>101</v>
      </c>
      <c s="29" t="s">
        <v>179</v>
      </c>
      <c s="25" t="s">
        <v>47</v>
      </c>
      <c s="30" t="s">
        <v>180</v>
      </c>
      <c s="31" t="s">
        <v>127</v>
      </c>
      <c s="32">
        <v>0.13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181</v>
      </c>
    </row>
    <row r="66" spans="1:5" ht="12.75">
      <c r="A66" s="38" t="s">
        <v>52</v>
      </c>
      <c r="E66" s="37" t="s">
        <v>182</v>
      </c>
    </row>
    <row r="67" spans="1:16" ht="12.75">
      <c r="A67" s="25" t="s">
        <v>45</v>
      </c>
      <c s="29" t="s">
        <v>104</v>
      </c>
      <c s="29" t="s">
        <v>183</v>
      </c>
      <c s="25" t="s">
        <v>47</v>
      </c>
      <c s="30" t="s">
        <v>184</v>
      </c>
      <c s="31" t="s">
        <v>127</v>
      </c>
      <c s="32">
        <v>4.428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185</v>
      </c>
    </row>
    <row r="69" spans="1:5" ht="12.75">
      <c r="A69" s="38" t="s">
        <v>52</v>
      </c>
      <c r="E69" s="37" t="s">
        <v>186</v>
      </c>
    </row>
    <row r="70" spans="1:16" ht="12.75">
      <c r="A70" s="25" t="s">
        <v>45</v>
      </c>
      <c s="29" t="s">
        <v>108</v>
      </c>
      <c s="29" t="s">
        <v>187</v>
      </c>
      <c s="25" t="s">
        <v>47</v>
      </c>
      <c s="30" t="s">
        <v>188</v>
      </c>
      <c s="31" t="s">
        <v>155</v>
      </c>
      <c s="32">
        <v>1.3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25.5">
      <c r="A71" s="34" t="s">
        <v>50</v>
      </c>
      <c r="E71" s="35" t="s">
        <v>189</v>
      </c>
    </row>
    <row r="72" spans="1:5" ht="12.75">
      <c r="A72" s="36" t="s">
        <v>52</v>
      </c>
      <c r="E72" s="37" t="s">
        <v>190</v>
      </c>
    </row>
    <row r="73" spans="1:18" ht="12.75" customHeight="1">
      <c r="A73" s="6" t="s">
        <v>43</v>
      </c>
      <c s="6"/>
      <c s="41" t="s">
        <v>35</v>
      </c>
      <c s="6"/>
      <c s="27" t="s">
        <v>191</v>
      </c>
      <c s="6"/>
      <c s="6"/>
      <c s="6"/>
      <c s="42">
        <f>0+Q73</f>
      </c>
      <c r="O73">
        <f>0+R73</f>
      </c>
      <c r="Q73">
        <f>0+I74+I77+I80+I83+I86+I89+I92+I95</f>
      </c>
      <c>
        <f>0+O74+O77+O80+O83+O86+O89+O92+O95</f>
      </c>
    </row>
    <row r="74" spans="1:16" ht="12.75">
      <c r="A74" s="25" t="s">
        <v>45</v>
      </c>
      <c s="29" t="s">
        <v>111</v>
      </c>
      <c s="29" t="s">
        <v>192</v>
      </c>
      <c s="25" t="s">
        <v>47</v>
      </c>
      <c s="30" t="s">
        <v>193</v>
      </c>
      <c s="31" t="s">
        <v>155</v>
      </c>
      <c s="32">
        <v>314.136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194</v>
      </c>
    </row>
    <row r="76" spans="1:5" ht="25.5">
      <c r="A76" s="38" t="s">
        <v>52</v>
      </c>
      <c r="E76" s="37" t="s">
        <v>156</v>
      </c>
    </row>
    <row r="77" spans="1:16" ht="12.75">
      <c r="A77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155</v>
      </c>
      <c s="32">
        <v>315.881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25.5">
      <c r="A78" s="34" t="s">
        <v>50</v>
      </c>
      <c r="E78" s="35" t="s">
        <v>198</v>
      </c>
    </row>
    <row r="79" spans="1:5" ht="25.5">
      <c r="A79" s="38" t="s">
        <v>52</v>
      </c>
      <c r="E79" s="37" t="s">
        <v>199</v>
      </c>
    </row>
    <row r="80" spans="1:16" ht="12.75">
      <c r="A80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155</v>
      </c>
      <c s="32">
        <v>153.461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47</v>
      </c>
    </row>
    <row r="82" spans="1:5" ht="12.75">
      <c r="A82" s="38" t="s">
        <v>52</v>
      </c>
      <c r="E82" s="37" t="s">
        <v>203</v>
      </c>
    </row>
    <row r="83" spans="1:16" ht="12.75">
      <c r="A83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155</v>
      </c>
      <c s="32">
        <v>315.881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207</v>
      </c>
    </row>
    <row r="85" spans="1:5" ht="25.5">
      <c r="A85" s="38" t="s">
        <v>52</v>
      </c>
      <c r="E85" s="37" t="s">
        <v>199</v>
      </c>
    </row>
    <row r="86" spans="1:16" ht="12.75">
      <c r="A86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155</v>
      </c>
      <c s="32">
        <v>577.654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211</v>
      </c>
    </row>
    <row r="88" spans="1:5" ht="51">
      <c r="A88" s="38" t="s">
        <v>52</v>
      </c>
      <c r="E88" s="37" t="s">
        <v>212</v>
      </c>
    </row>
    <row r="89" spans="1:16" ht="12.75">
      <c r="A89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155</v>
      </c>
      <c s="32">
        <v>457.101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216</v>
      </c>
    </row>
    <row r="91" spans="1:5" ht="76.5">
      <c r="A91" s="38" t="s">
        <v>52</v>
      </c>
      <c r="E91" s="37" t="s">
        <v>217</v>
      </c>
    </row>
    <row r="92" spans="1:16" ht="12.75">
      <c r="A92" s="25" t="s">
        <v>45</v>
      </c>
      <c s="29" t="s">
        <v>218</v>
      </c>
      <c s="29" t="s">
        <v>219</v>
      </c>
      <c s="25" t="s">
        <v>47</v>
      </c>
      <c s="30" t="s">
        <v>220</v>
      </c>
      <c s="31" t="s">
        <v>155</v>
      </c>
      <c s="32">
        <v>282.136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221</v>
      </c>
    </row>
    <row r="94" spans="1:5" ht="25.5">
      <c r="A94" s="38" t="s">
        <v>52</v>
      </c>
      <c r="E94" s="37" t="s">
        <v>222</v>
      </c>
    </row>
    <row r="95" spans="1:16" ht="12.75">
      <c r="A95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155</v>
      </c>
      <c s="32">
        <v>295.518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226</v>
      </c>
    </row>
    <row r="97" spans="1:5" ht="38.25">
      <c r="A97" s="36" t="s">
        <v>52</v>
      </c>
      <c r="E97" s="37" t="s">
        <v>227</v>
      </c>
    </row>
    <row r="98" spans="1:18" ht="12.75" customHeight="1">
      <c r="A98" s="6" t="s">
        <v>43</v>
      </c>
      <c s="6"/>
      <c s="41" t="s">
        <v>66</v>
      </c>
      <c s="6"/>
      <c s="27" t="s">
        <v>228</v>
      </c>
      <c s="6"/>
      <c s="6"/>
      <c s="6"/>
      <c s="42">
        <f>0+Q98</f>
      </c>
      <c r="O98">
        <f>0+R98</f>
      </c>
      <c r="Q98">
        <f>0+I99</f>
      </c>
      <c>
        <f>0+O99</f>
      </c>
    </row>
    <row r="99" spans="1:16" ht="25.5">
      <c r="A99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155</v>
      </c>
      <c s="32">
        <v>6.25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232</v>
      </c>
    </row>
    <row r="101" spans="1:5" ht="12.75">
      <c r="A101" s="36" t="s">
        <v>52</v>
      </c>
      <c r="E101" s="37" t="s">
        <v>233</v>
      </c>
    </row>
    <row r="102" spans="1:18" ht="12.75" customHeight="1">
      <c r="A102" s="6" t="s">
        <v>43</v>
      </c>
      <c s="6"/>
      <c s="41" t="s">
        <v>70</v>
      </c>
      <c s="6"/>
      <c s="27" t="s">
        <v>234</v>
      </c>
      <c s="6"/>
      <c s="6"/>
      <c s="6"/>
      <c s="42">
        <f>0+Q102</f>
      </c>
      <c r="O102">
        <f>0+R102</f>
      </c>
      <c r="Q102">
        <f>0+I103+I106</f>
      </c>
      <c>
        <f>0+O103+O106</f>
      </c>
    </row>
    <row r="103" spans="1:16" ht="12.75">
      <c r="A103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238</v>
      </c>
      <c s="32">
        <v>16.75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12.75">
      <c r="A105" s="38" t="s">
        <v>52</v>
      </c>
      <c r="E105" s="37" t="s">
        <v>239</v>
      </c>
    </row>
    <row r="106" spans="1:16" ht="12.75">
      <c r="A106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73</v>
      </c>
      <c s="32">
        <v>1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243</v>
      </c>
    </row>
    <row r="108" spans="1:5" ht="12.75">
      <c r="A108" s="36" t="s">
        <v>52</v>
      </c>
      <c r="E108" s="37" t="s">
        <v>244</v>
      </c>
    </row>
    <row r="109" spans="1:18" ht="12.75" customHeight="1">
      <c r="A109" s="6" t="s">
        <v>43</v>
      </c>
      <c s="6"/>
      <c s="41" t="s">
        <v>40</v>
      </c>
      <c s="6"/>
      <c s="27" t="s">
        <v>245</v>
      </c>
      <c s="6"/>
      <c s="6"/>
      <c s="6"/>
      <c s="42">
        <f>0+Q109</f>
      </c>
      <c r="O109">
        <f>0+R109</f>
      </c>
      <c r="Q109">
        <f>0+I110+I113+I116+I119+I122+I125+I128+I131+I134+I137+I140+I143+I146+I149+I152+I155</f>
      </c>
      <c>
        <f>0+O110+O113+O116+O119+O122+O125+O128+O131+O134+O137+O140+O143+O146+O149+O152+O155</f>
      </c>
    </row>
    <row r="110" spans="1:16" ht="25.5">
      <c r="A110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238</v>
      </c>
      <c s="32">
        <v>102.313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249</v>
      </c>
    </row>
    <row r="112" spans="1:5" ht="12.75">
      <c r="A112" s="38" t="s">
        <v>52</v>
      </c>
      <c r="E112" s="37" t="s">
        <v>250</v>
      </c>
    </row>
    <row r="113" spans="1:16" ht="25.5">
      <c r="A113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238</v>
      </c>
      <c s="32">
        <v>50.81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254</v>
      </c>
    </row>
    <row r="115" spans="1:5" ht="12.75">
      <c r="A115" s="38" t="s">
        <v>52</v>
      </c>
      <c r="E115" s="37" t="s">
        <v>255</v>
      </c>
    </row>
    <row r="116" spans="1:16" ht="12.75">
      <c r="A116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238</v>
      </c>
      <c s="32">
        <v>12.5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259</v>
      </c>
    </row>
    <row r="118" spans="1:5" ht="25.5">
      <c r="A118" s="38" t="s">
        <v>52</v>
      </c>
      <c r="E118" s="37" t="s">
        <v>260</v>
      </c>
    </row>
    <row r="119" spans="1:16" ht="25.5">
      <c r="A119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73</v>
      </c>
      <c s="32">
        <v>17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264</v>
      </c>
    </row>
    <row r="121" spans="1:5" ht="25.5">
      <c r="A121" s="38" t="s">
        <v>52</v>
      </c>
      <c r="E121" s="37" t="s">
        <v>265</v>
      </c>
    </row>
    <row r="122" spans="1:16" ht="12.75">
      <c r="A122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73</v>
      </c>
      <c s="32">
        <v>2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2.75">
      <c r="A124" s="38" t="s">
        <v>52</v>
      </c>
      <c r="E124" s="37" t="s">
        <v>269</v>
      </c>
    </row>
    <row r="125" spans="1:16" ht="25.5">
      <c r="A125" s="25" t="s">
        <v>45</v>
      </c>
      <c s="29" t="s">
        <v>270</v>
      </c>
      <c s="29" t="s">
        <v>271</v>
      </c>
      <c s="25" t="s">
        <v>47</v>
      </c>
      <c s="30" t="s">
        <v>272</v>
      </c>
      <c s="31" t="s">
        <v>73</v>
      </c>
      <c s="32">
        <v>3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47</v>
      </c>
    </row>
    <row r="127" spans="1:5" ht="63.75">
      <c r="A127" s="38" t="s">
        <v>52</v>
      </c>
      <c r="E127" s="37" t="s">
        <v>273</v>
      </c>
    </row>
    <row r="128" spans="1:16" ht="12.75">
      <c r="A128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73</v>
      </c>
      <c s="32">
        <v>3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277</v>
      </c>
    </row>
    <row r="130" spans="1:5" ht="51">
      <c r="A130" s="38" t="s">
        <v>52</v>
      </c>
      <c r="E130" s="37" t="s">
        <v>278</v>
      </c>
    </row>
    <row r="131" spans="1:16" ht="12.75">
      <c r="A131" s="25" t="s">
        <v>45</v>
      </c>
      <c s="29" t="s">
        <v>279</v>
      </c>
      <c s="29" t="s">
        <v>280</v>
      </c>
      <c s="25" t="s">
        <v>47</v>
      </c>
      <c s="30" t="s">
        <v>281</v>
      </c>
      <c s="31" t="s">
        <v>73</v>
      </c>
      <c s="32">
        <v>2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47</v>
      </c>
    </row>
    <row r="133" spans="1:5" ht="12.75">
      <c r="A133" s="38" t="s">
        <v>52</v>
      </c>
      <c r="E133" s="37" t="s">
        <v>282</v>
      </c>
    </row>
    <row r="134" spans="1:16" ht="25.5">
      <c r="A134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73</v>
      </c>
      <c s="32">
        <v>3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12.75">
      <c r="A136" s="38" t="s">
        <v>52</v>
      </c>
      <c r="E136" s="37" t="s">
        <v>286</v>
      </c>
    </row>
    <row r="137" spans="1:16" ht="12.75">
      <c r="A137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73</v>
      </c>
      <c s="32">
        <v>3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254</v>
      </c>
    </row>
    <row r="139" spans="1:5" ht="12.75">
      <c r="A139" s="38" t="s">
        <v>52</v>
      </c>
      <c r="E139" s="37" t="s">
        <v>286</v>
      </c>
    </row>
    <row r="140" spans="1:16" ht="25.5">
      <c r="A140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155</v>
      </c>
      <c s="32">
        <v>103.51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47</v>
      </c>
    </row>
    <row r="142" spans="1:5" ht="12.75">
      <c r="A142" s="38" t="s">
        <v>52</v>
      </c>
      <c r="E142" s="37" t="s">
        <v>293</v>
      </c>
    </row>
    <row r="143" spans="1:16" ht="25.5">
      <c r="A143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155</v>
      </c>
      <c s="32">
        <v>103.51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47</v>
      </c>
    </row>
    <row r="145" spans="1:5" ht="12.75">
      <c r="A145" s="38" t="s">
        <v>52</v>
      </c>
      <c r="E145" s="37" t="s">
        <v>293</v>
      </c>
    </row>
    <row r="146" spans="1:16" ht="12.75">
      <c r="A146" s="25" t="s">
        <v>45</v>
      </c>
      <c s="29" t="s">
        <v>297</v>
      </c>
      <c s="29" t="s">
        <v>298</v>
      </c>
      <c s="25" t="s">
        <v>47</v>
      </c>
      <c s="30" t="s">
        <v>299</v>
      </c>
      <c s="31" t="s">
        <v>238</v>
      </c>
      <c s="32">
        <v>3.3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25.5">
      <c r="A148" s="38" t="s">
        <v>52</v>
      </c>
      <c r="E148" s="37" t="s">
        <v>300</v>
      </c>
    </row>
    <row r="149" spans="1:16" ht="12.75">
      <c r="A149" s="25" t="s">
        <v>45</v>
      </c>
      <c s="29" t="s">
        <v>301</v>
      </c>
      <c s="29" t="s">
        <v>302</v>
      </c>
      <c s="25" t="s">
        <v>47</v>
      </c>
      <c s="30" t="s">
        <v>303</v>
      </c>
      <c s="31" t="s">
        <v>238</v>
      </c>
      <c s="32">
        <v>2.5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47</v>
      </c>
    </row>
    <row r="151" spans="1:5" ht="25.5">
      <c r="A151" s="38" t="s">
        <v>52</v>
      </c>
      <c r="E151" s="37" t="s">
        <v>304</v>
      </c>
    </row>
    <row r="152" spans="1:16" ht="12.75">
      <c r="A152" s="25" t="s">
        <v>45</v>
      </c>
      <c s="29" t="s">
        <v>305</v>
      </c>
      <c s="29" t="s">
        <v>306</v>
      </c>
      <c s="25" t="s">
        <v>47</v>
      </c>
      <c s="30" t="s">
        <v>307</v>
      </c>
      <c s="31" t="s">
        <v>238</v>
      </c>
      <c s="32">
        <v>11.595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308</v>
      </c>
    </row>
    <row r="154" spans="1:5" ht="12.75">
      <c r="A154" s="38" t="s">
        <v>52</v>
      </c>
      <c r="E154" s="37" t="s">
        <v>309</v>
      </c>
    </row>
    <row r="155" spans="1:16" ht="12.75">
      <c r="A155" s="25" t="s">
        <v>45</v>
      </c>
      <c s="29" t="s">
        <v>310</v>
      </c>
      <c s="29" t="s">
        <v>311</v>
      </c>
      <c s="25" t="s">
        <v>47</v>
      </c>
      <c s="30" t="s">
        <v>312</v>
      </c>
      <c s="31" t="s">
        <v>238</v>
      </c>
      <c s="32">
        <v>11.595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308</v>
      </c>
    </row>
    <row r="157" spans="1:5" ht="12.75">
      <c r="A157" s="36" t="s">
        <v>52</v>
      </c>
      <c r="E157" s="37" t="s">
        <v>309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0+O8+O12+O16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313</v>
      </c>
      <c s="39">
        <f>0+I8+I12+I16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313</v>
      </c>
      <c s="6"/>
      <c s="18" t="s">
        <v>314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315</v>
      </c>
      <c s="25" t="s">
        <v>47</v>
      </c>
      <c s="30" t="s">
        <v>316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317</v>
      </c>
    </row>
    <row r="11" spans="1:5" ht="12.75">
      <c r="A11" s="36" t="s">
        <v>52</v>
      </c>
      <c r="E11" s="37" t="s">
        <v>47</v>
      </c>
    </row>
    <row r="12" spans="1:18" ht="12.75" customHeight="1">
      <c r="A12" s="6" t="s">
        <v>43</v>
      </c>
      <c s="6"/>
      <c s="41" t="s">
        <v>35</v>
      </c>
      <c s="6"/>
      <c s="27" t="s">
        <v>191</v>
      </c>
      <c s="6"/>
      <c s="6"/>
      <c s="6"/>
      <c s="42">
        <f>0+Q12</f>
      </c>
      <c r="O12">
        <f>0+R12</f>
      </c>
      <c r="Q12">
        <f>0+I13</f>
      </c>
      <c>
        <f>0+O13</f>
      </c>
    </row>
    <row r="13" spans="1:16" ht="12.75">
      <c r="A13" s="25" t="s">
        <v>45</v>
      </c>
      <c s="29" t="s">
        <v>23</v>
      </c>
      <c s="29" t="s">
        <v>318</v>
      </c>
      <c s="25" t="s">
        <v>47</v>
      </c>
      <c s="30" t="s">
        <v>319</v>
      </c>
      <c s="31" t="s">
        <v>155</v>
      </c>
      <c s="32">
        <v>1155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50</v>
      </c>
      <c r="E14" s="35" t="s">
        <v>320</v>
      </c>
    </row>
    <row r="15" spans="1:5" ht="12.75">
      <c r="A15" s="36" t="s">
        <v>52</v>
      </c>
      <c r="E15" s="37" t="s">
        <v>321</v>
      </c>
    </row>
    <row r="16" spans="1:18" ht="12.75" customHeight="1">
      <c r="A16" s="6" t="s">
        <v>43</v>
      </c>
      <c s="6"/>
      <c s="41" t="s">
        <v>40</v>
      </c>
      <c s="6"/>
      <c s="27" t="s">
        <v>245</v>
      </c>
      <c s="6"/>
      <c s="6"/>
      <c s="6"/>
      <c s="42">
        <f>0+Q16</f>
      </c>
      <c r="O16">
        <f>0+R16</f>
      </c>
      <c r="Q16">
        <f>0+I17+I20+I23+I26+I29+I32+I35+I38+I41</f>
      </c>
      <c>
        <f>0+O17+O20+O23+O26+O29+O32+O35+O38+O41</f>
      </c>
    </row>
    <row r="17" spans="1:16" ht="25.5">
      <c r="A17" s="25" t="s">
        <v>45</v>
      </c>
      <c s="29" t="s">
        <v>22</v>
      </c>
      <c s="29" t="s">
        <v>322</v>
      </c>
      <c s="25" t="s">
        <v>47</v>
      </c>
      <c s="30" t="s">
        <v>323</v>
      </c>
      <c s="31" t="s">
        <v>73</v>
      </c>
      <c s="32">
        <v>4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8" t="s">
        <v>52</v>
      </c>
      <c r="E19" s="37" t="s">
        <v>324</v>
      </c>
    </row>
    <row r="20" spans="1:16" ht="12.75">
      <c r="A20" s="25" t="s">
        <v>45</v>
      </c>
      <c s="29" t="s">
        <v>33</v>
      </c>
      <c s="29" t="s">
        <v>275</v>
      </c>
      <c s="25" t="s">
        <v>47</v>
      </c>
      <c s="30" t="s">
        <v>276</v>
      </c>
      <c s="31" t="s">
        <v>73</v>
      </c>
      <c s="32">
        <v>4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12.75">
      <c r="A21" s="34" t="s">
        <v>50</v>
      </c>
      <c r="E21" s="35" t="s">
        <v>47</v>
      </c>
    </row>
    <row r="22" spans="1:5" ht="12.75">
      <c r="A22" s="38" t="s">
        <v>52</v>
      </c>
      <c r="E22" s="37" t="s">
        <v>324</v>
      </c>
    </row>
    <row r="23" spans="1:16" ht="12.75">
      <c r="A23" s="25" t="s">
        <v>45</v>
      </c>
      <c s="29" t="s">
        <v>35</v>
      </c>
      <c s="29" t="s">
        <v>325</v>
      </c>
      <c s="25" t="s">
        <v>47</v>
      </c>
      <c s="30" t="s">
        <v>326</v>
      </c>
      <c s="31" t="s">
        <v>327</v>
      </c>
      <c s="32">
        <v>896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328</v>
      </c>
    </row>
    <row r="25" spans="1:5" ht="12.75">
      <c r="A25" s="38" t="s">
        <v>52</v>
      </c>
      <c r="E25" s="37" t="s">
        <v>329</v>
      </c>
    </row>
    <row r="26" spans="1:16" ht="12.75">
      <c r="A26" s="25" t="s">
        <v>45</v>
      </c>
      <c s="29" t="s">
        <v>37</v>
      </c>
      <c s="29" t="s">
        <v>330</v>
      </c>
      <c s="25" t="s">
        <v>47</v>
      </c>
      <c s="30" t="s">
        <v>331</v>
      </c>
      <c s="31" t="s">
        <v>73</v>
      </c>
      <c s="32">
        <v>20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63.75">
      <c r="A28" s="38" t="s">
        <v>52</v>
      </c>
      <c r="E28" s="37" t="s">
        <v>332</v>
      </c>
    </row>
    <row r="29" spans="1:16" ht="12.75">
      <c r="A29" s="25" t="s">
        <v>45</v>
      </c>
      <c s="29" t="s">
        <v>66</v>
      </c>
      <c s="29" t="s">
        <v>333</v>
      </c>
      <c s="25" t="s">
        <v>47</v>
      </c>
      <c s="30" t="s">
        <v>334</v>
      </c>
      <c s="31" t="s">
        <v>73</v>
      </c>
      <c s="32">
        <v>20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63.75">
      <c r="A31" s="38" t="s">
        <v>52</v>
      </c>
      <c r="E31" s="37" t="s">
        <v>332</v>
      </c>
    </row>
    <row r="32" spans="1:16" ht="12.75">
      <c r="A32" s="25" t="s">
        <v>45</v>
      </c>
      <c s="29" t="s">
        <v>70</v>
      </c>
      <c s="29" t="s">
        <v>335</v>
      </c>
      <c s="25" t="s">
        <v>47</v>
      </c>
      <c s="30" t="s">
        <v>336</v>
      </c>
      <c s="31" t="s">
        <v>327</v>
      </c>
      <c s="32">
        <v>4480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328</v>
      </c>
    </row>
    <row r="34" spans="1:5" ht="63.75">
      <c r="A34" s="38" t="s">
        <v>52</v>
      </c>
      <c r="E34" s="37" t="s">
        <v>337</v>
      </c>
    </row>
    <row r="35" spans="1:16" ht="12.75">
      <c r="A35" s="25" t="s">
        <v>45</v>
      </c>
      <c s="29" t="s">
        <v>40</v>
      </c>
      <c s="29" t="s">
        <v>338</v>
      </c>
      <c s="25" t="s">
        <v>47</v>
      </c>
      <c s="30" t="s">
        <v>339</v>
      </c>
      <c s="31" t="s">
        <v>73</v>
      </c>
      <c s="32">
        <v>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47</v>
      </c>
    </row>
    <row r="37" spans="1:5" ht="12.75">
      <c r="A37" s="38" t="s">
        <v>52</v>
      </c>
      <c r="E37" s="37" t="s">
        <v>269</v>
      </c>
    </row>
    <row r="38" spans="1:16" ht="12.75">
      <c r="A38" s="25" t="s">
        <v>45</v>
      </c>
      <c s="29" t="s">
        <v>42</v>
      </c>
      <c s="29" t="s">
        <v>340</v>
      </c>
      <c s="25" t="s">
        <v>47</v>
      </c>
      <c s="30" t="s">
        <v>341</v>
      </c>
      <c s="31" t="s">
        <v>73</v>
      </c>
      <c s="32">
        <v>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8" t="s">
        <v>52</v>
      </c>
      <c r="E40" s="37" t="s">
        <v>269</v>
      </c>
    </row>
    <row r="41" spans="1:16" ht="12.75">
      <c r="A41" s="25" t="s">
        <v>45</v>
      </c>
      <c s="29" t="s">
        <v>78</v>
      </c>
      <c s="29" t="s">
        <v>342</v>
      </c>
      <c s="25" t="s">
        <v>47</v>
      </c>
      <c s="30" t="s">
        <v>343</v>
      </c>
      <c s="31" t="s">
        <v>327</v>
      </c>
      <c s="32">
        <v>448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12.75">
      <c r="A43" s="36" t="s">
        <v>52</v>
      </c>
      <c r="E43" s="37" t="s">
        <v>344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0+O8+O36+O91+O113+O135+O169+O179+O201+O214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345</v>
      </c>
      <c s="39">
        <f>0+I8+I36+I91+I113+I135+I169+I179+I201+I214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345</v>
      </c>
      <c s="6"/>
      <c s="18" t="s">
        <v>346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</f>
      </c>
      <c>
        <f>0+O9+O12+O15+O18+O21+O24+O27+O30+O33</f>
      </c>
    </row>
    <row r="9" spans="1:16" ht="25.5">
      <c r="A9" s="25" t="s">
        <v>45</v>
      </c>
      <c s="29" t="s">
        <v>29</v>
      </c>
      <c s="29" t="s">
        <v>117</v>
      </c>
      <c s="25" t="s">
        <v>47</v>
      </c>
      <c s="30" t="s">
        <v>118</v>
      </c>
      <c s="31" t="s">
        <v>119</v>
      </c>
      <c s="32">
        <v>561.47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76.5">
      <c r="A11" s="38" t="s">
        <v>52</v>
      </c>
      <c r="E11" s="37" t="s">
        <v>347</v>
      </c>
    </row>
    <row r="12" spans="1:16" ht="25.5">
      <c r="A12" s="25" t="s">
        <v>45</v>
      </c>
      <c s="29" t="s">
        <v>23</v>
      </c>
      <c s="29" t="s">
        <v>121</v>
      </c>
      <c s="25" t="s">
        <v>47</v>
      </c>
      <c s="30" t="s">
        <v>122</v>
      </c>
      <c s="31" t="s">
        <v>119</v>
      </c>
      <c s="32">
        <v>89.683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51">
      <c r="A14" s="38" t="s">
        <v>52</v>
      </c>
      <c r="E14" s="37" t="s">
        <v>348</v>
      </c>
    </row>
    <row r="15" spans="1:16" ht="25.5">
      <c r="A15" s="25" t="s">
        <v>45</v>
      </c>
      <c s="29" t="s">
        <v>22</v>
      </c>
      <c s="29" t="s">
        <v>349</v>
      </c>
      <c s="25" t="s">
        <v>59</v>
      </c>
      <c s="30" t="s">
        <v>350</v>
      </c>
      <c s="31" t="s">
        <v>119</v>
      </c>
      <c s="32">
        <v>109.058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351</v>
      </c>
    </row>
    <row r="17" spans="1:5" ht="12.75">
      <c r="A17" s="38" t="s">
        <v>52</v>
      </c>
      <c r="E17" s="37" t="s">
        <v>352</v>
      </c>
    </row>
    <row r="18" spans="1:16" ht="25.5">
      <c r="A18" s="25" t="s">
        <v>45</v>
      </c>
      <c s="29" t="s">
        <v>33</v>
      </c>
      <c s="29" t="s">
        <v>353</v>
      </c>
      <c s="25" t="s">
        <v>47</v>
      </c>
      <c s="30" t="s">
        <v>354</v>
      </c>
      <c s="31" t="s">
        <v>119</v>
      </c>
      <c s="32">
        <v>244.158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51">
      <c r="A20" s="38" t="s">
        <v>52</v>
      </c>
      <c r="E20" s="37" t="s">
        <v>355</v>
      </c>
    </row>
    <row r="21" spans="1:16" ht="12.75">
      <c r="A21" s="25" t="s">
        <v>45</v>
      </c>
      <c s="29" t="s">
        <v>35</v>
      </c>
      <c s="29" t="s">
        <v>356</v>
      </c>
      <c s="25" t="s">
        <v>47</v>
      </c>
      <c s="30" t="s">
        <v>357</v>
      </c>
      <c s="31" t="s">
        <v>119</v>
      </c>
      <c s="32">
        <v>14.5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358</v>
      </c>
    </row>
    <row r="23" spans="1:5" ht="12.75">
      <c r="A23" s="38" t="s">
        <v>52</v>
      </c>
      <c r="E23" s="37" t="s">
        <v>359</v>
      </c>
    </row>
    <row r="24" spans="1:16" ht="12.75">
      <c r="A24" s="25" t="s">
        <v>45</v>
      </c>
      <c s="29" t="s">
        <v>37</v>
      </c>
      <c s="29" t="s">
        <v>74</v>
      </c>
      <c s="25" t="s">
        <v>47</v>
      </c>
      <c s="30" t="s">
        <v>75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360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66</v>
      </c>
      <c s="29" t="s">
        <v>361</v>
      </c>
      <c s="25" t="s">
        <v>47</v>
      </c>
      <c s="30" t="s">
        <v>362</v>
      </c>
      <c s="31" t="s">
        <v>73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47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70</v>
      </c>
      <c s="29" t="s">
        <v>92</v>
      </c>
      <c s="25" t="s">
        <v>47</v>
      </c>
      <c s="30" t="s">
        <v>93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363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364</v>
      </c>
      <c s="25" t="s">
        <v>47</v>
      </c>
      <c s="30" t="s">
        <v>365</v>
      </c>
      <c s="31" t="s">
        <v>73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366</v>
      </c>
    </row>
    <row r="35" spans="1:5" ht="12.75">
      <c r="A35" s="36" t="s">
        <v>52</v>
      </c>
      <c r="E35" s="37" t="s">
        <v>47</v>
      </c>
    </row>
    <row r="36" spans="1:18" ht="12.75" customHeight="1">
      <c r="A36" s="6" t="s">
        <v>43</v>
      </c>
      <c s="6"/>
      <c s="41" t="s">
        <v>29</v>
      </c>
      <c s="6"/>
      <c s="27" t="s">
        <v>124</v>
      </c>
      <c s="6"/>
      <c s="6"/>
      <c s="6"/>
      <c s="42">
        <f>0+Q36</f>
      </c>
      <c r="O36">
        <f>0+R36</f>
      </c>
      <c r="Q36">
        <f>0+I37+I40+I43+I46+I49+I52+I55+I58+I61+I64+I67+I70+I73+I76+I79+I82+I85+I88</f>
      </c>
      <c>
        <f>0+O37+O40+O43+O46+O49+O52+O55+O58+O61+O64+O67+O70+O73+O76+O79+O82+O85+O88</f>
      </c>
    </row>
    <row r="37" spans="1:16" ht="12.75">
      <c r="A37" s="25" t="s">
        <v>45</v>
      </c>
      <c s="29" t="s">
        <v>42</v>
      </c>
      <c s="29" t="s">
        <v>367</v>
      </c>
      <c s="25" t="s">
        <v>47</v>
      </c>
      <c s="30" t="s">
        <v>368</v>
      </c>
      <c s="31" t="s">
        <v>155</v>
      </c>
      <c s="32">
        <v>5.5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254</v>
      </c>
    </row>
    <row r="39" spans="1:5" ht="25.5">
      <c r="A39" s="38" t="s">
        <v>52</v>
      </c>
      <c r="E39" s="37" t="s">
        <v>369</v>
      </c>
    </row>
    <row r="40" spans="1:16" ht="12.75">
      <c r="A40" s="25" t="s">
        <v>45</v>
      </c>
      <c s="29" t="s">
        <v>78</v>
      </c>
      <c s="29" t="s">
        <v>370</v>
      </c>
      <c s="25" t="s">
        <v>47</v>
      </c>
      <c s="30" t="s">
        <v>371</v>
      </c>
      <c s="31" t="s">
        <v>73</v>
      </c>
      <c s="32">
        <v>3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254</v>
      </c>
    </row>
    <row r="42" spans="1:5" ht="12.75">
      <c r="A42" s="38" t="s">
        <v>52</v>
      </c>
      <c r="E42" s="37" t="s">
        <v>286</v>
      </c>
    </row>
    <row r="43" spans="1:16" ht="25.5">
      <c r="A43" s="25" t="s">
        <v>45</v>
      </c>
      <c s="29" t="s">
        <v>82</v>
      </c>
      <c s="29" t="s">
        <v>125</v>
      </c>
      <c s="25" t="s">
        <v>47</v>
      </c>
      <c s="30" t="s">
        <v>126</v>
      </c>
      <c s="31" t="s">
        <v>127</v>
      </c>
      <c s="32">
        <v>36.432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128</v>
      </c>
    </row>
    <row r="45" spans="1:5" ht="12.75">
      <c r="A45" s="38" t="s">
        <v>52</v>
      </c>
      <c r="E45" s="37" t="s">
        <v>372</v>
      </c>
    </row>
    <row r="46" spans="1:16" ht="12.75">
      <c r="A46" s="25" t="s">
        <v>45</v>
      </c>
      <c s="29" t="s">
        <v>85</v>
      </c>
      <c s="29" t="s">
        <v>373</v>
      </c>
      <c s="25" t="s">
        <v>47</v>
      </c>
      <c s="30" t="s">
        <v>374</v>
      </c>
      <c s="31" t="s">
        <v>127</v>
      </c>
      <c s="32">
        <v>8.953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375</v>
      </c>
    </row>
    <row r="48" spans="1:5" ht="25.5">
      <c r="A48" s="38" t="s">
        <v>52</v>
      </c>
      <c r="E48" s="37" t="s">
        <v>376</v>
      </c>
    </row>
    <row r="49" spans="1:16" ht="12.75">
      <c r="A49" s="25" t="s">
        <v>138</v>
      </c>
      <c s="29" t="s">
        <v>89</v>
      </c>
      <c s="29" t="s">
        <v>139</v>
      </c>
      <c s="25" t="s">
        <v>59</v>
      </c>
      <c s="30" t="s">
        <v>140</v>
      </c>
      <c s="31" t="s">
        <v>127</v>
      </c>
      <c s="32">
        <v>8.953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2.75">
      <c r="A51" s="38" t="s">
        <v>52</v>
      </c>
      <c r="E51" s="37" t="s">
        <v>47</v>
      </c>
    </row>
    <row r="52" spans="1:16" ht="12.75">
      <c r="A52" s="25" t="s">
        <v>45</v>
      </c>
      <c s="29" t="s">
        <v>91</v>
      </c>
      <c s="29" t="s">
        <v>377</v>
      </c>
      <c s="25" t="s">
        <v>47</v>
      </c>
      <c s="30" t="s">
        <v>378</v>
      </c>
      <c s="31" t="s">
        <v>127</v>
      </c>
      <c s="32">
        <v>27.248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379</v>
      </c>
    </row>
    <row r="54" spans="1:5" ht="12.75">
      <c r="A54" s="38" t="s">
        <v>52</v>
      </c>
      <c r="E54" s="37" t="s">
        <v>380</v>
      </c>
    </row>
    <row r="55" spans="1:16" ht="12.75">
      <c r="A55" s="25" t="s">
        <v>138</v>
      </c>
      <c s="29" t="s">
        <v>95</v>
      </c>
      <c s="29" t="s">
        <v>139</v>
      </c>
      <c s="25" t="s">
        <v>61</v>
      </c>
      <c s="30" t="s">
        <v>140</v>
      </c>
      <c s="31" t="s">
        <v>127</v>
      </c>
      <c s="32">
        <v>27.248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8" t="s">
        <v>52</v>
      </c>
      <c r="E57" s="37" t="s">
        <v>47</v>
      </c>
    </row>
    <row r="58" spans="1:16" ht="12.75">
      <c r="A58" s="25" t="s">
        <v>45</v>
      </c>
      <c s="29" t="s">
        <v>99</v>
      </c>
      <c s="29" t="s">
        <v>381</v>
      </c>
      <c s="25" t="s">
        <v>47</v>
      </c>
      <c s="30" t="s">
        <v>382</v>
      </c>
      <c s="31" t="s">
        <v>127</v>
      </c>
      <c s="32">
        <v>32.216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383</v>
      </c>
    </row>
    <row r="60" spans="1:5" ht="51">
      <c r="A60" s="38" t="s">
        <v>52</v>
      </c>
      <c r="E60" s="37" t="s">
        <v>384</v>
      </c>
    </row>
    <row r="61" spans="1:16" ht="12.75">
      <c r="A61" s="25" t="s">
        <v>45</v>
      </c>
      <c s="29" t="s">
        <v>101</v>
      </c>
      <c s="29" t="s">
        <v>385</v>
      </c>
      <c s="25" t="s">
        <v>47</v>
      </c>
      <c s="30" t="s">
        <v>386</v>
      </c>
      <c s="31" t="s">
        <v>127</v>
      </c>
      <c s="32">
        <v>7.25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25.5">
      <c r="A62" s="34" t="s">
        <v>50</v>
      </c>
      <c r="E62" s="35" t="s">
        <v>387</v>
      </c>
    </row>
    <row r="63" spans="1:5" ht="51">
      <c r="A63" s="38" t="s">
        <v>52</v>
      </c>
      <c r="E63" s="37" t="s">
        <v>388</v>
      </c>
    </row>
    <row r="64" spans="1:16" ht="12.75">
      <c r="A64" s="25" t="s">
        <v>45</v>
      </c>
      <c s="29" t="s">
        <v>104</v>
      </c>
      <c s="29" t="s">
        <v>141</v>
      </c>
      <c s="25" t="s">
        <v>47</v>
      </c>
      <c s="30" t="s">
        <v>142</v>
      </c>
      <c s="31" t="s">
        <v>127</v>
      </c>
      <c s="32">
        <v>218.567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389</v>
      </c>
    </row>
    <row r="66" spans="1:5" ht="127.5">
      <c r="A66" s="38" t="s">
        <v>52</v>
      </c>
      <c r="E66" s="37" t="s">
        <v>390</v>
      </c>
    </row>
    <row r="67" spans="1:16" ht="12.75">
      <c r="A67" s="25" t="s">
        <v>138</v>
      </c>
      <c s="29" t="s">
        <v>108</v>
      </c>
      <c s="29" t="s">
        <v>139</v>
      </c>
      <c s="25" t="s">
        <v>102</v>
      </c>
      <c s="30" t="s">
        <v>140</v>
      </c>
      <c s="31" t="s">
        <v>127</v>
      </c>
      <c s="32">
        <v>218.567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47</v>
      </c>
    </row>
    <row r="69" spans="1:5" ht="12.75">
      <c r="A69" s="38" t="s">
        <v>52</v>
      </c>
      <c r="E69" s="37" t="s">
        <v>47</v>
      </c>
    </row>
    <row r="70" spans="1:16" ht="12.75">
      <c r="A70" s="25" t="s">
        <v>45</v>
      </c>
      <c s="29" t="s">
        <v>111</v>
      </c>
      <c s="29" t="s">
        <v>139</v>
      </c>
      <c s="25" t="s">
        <v>391</v>
      </c>
      <c s="30" t="s">
        <v>140</v>
      </c>
      <c s="31" t="s">
        <v>127</v>
      </c>
      <c s="32">
        <v>11.657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392</v>
      </c>
    </row>
    <row r="72" spans="1:5" ht="12.75">
      <c r="A72" s="38" t="s">
        <v>52</v>
      </c>
      <c r="E72" s="37" t="s">
        <v>393</v>
      </c>
    </row>
    <row r="73" spans="1:16" ht="12.75">
      <c r="A73" s="25" t="s">
        <v>45</v>
      </c>
      <c s="29" t="s">
        <v>195</v>
      </c>
      <c s="29" t="s">
        <v>139</v>
      </c>
      <c s="25" t="s">
        <v>394</v>
      </c>
      <c s="30" t="s">
        <v>140</v>
      </c>
      <c s="31" t="s">
        <v>127</v>
      </c>
      <c s="32">
        <v>3.179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395</v>
      </c>
    </row>
    <row r="75" spans="1:5" ht="12.75">
      <c r="A75" s="38" t="s">
        <v>52</v>
      </c>
      <c r="E75" s="37" t="s">
        <v>396</v>
      </c>
    </row>
    <row r="76" spans="1:16" ht="12.75">
      <c r="A76" s="25" t="s">
        <v>45</v>
      </c>
      <c s="29" t="s">
        <v>200</v>
      </c>
      <c s="29" t="s">
        <v>397</v>
      </c>
      <c s="25" t="s">
        <v>47</v>
      </c>
      <c s="30" t="s">
        <v>398</v>
      </c>
      <c s="31" t="s">
        <v>127</v>
      </c>
      <c s="32">
        <v>23.263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399</v>
      </c>
    </row>
    <row r="78" spans="1:5" ht="51">
      <c r="A78" s="38" t="s">
        <v>52</v>
      </c>
      <c r="E78" s="37" t="s">
        <v>400</v>
      </c>
    </row>
    <row r="79" spans="1:16" ht="12.75">
      <c r="A79" s="25" t="s">
        <v>45</v>
      </c>
      <c s="29" t="s">
        <v>204</v>
      </c>
      <c s="29" t="s">
        <v>401</v>
      </c>
      <c s="25" t="s">
        <v>47</v>
      </c>
      <c s="30" t="s">
        <v>402</v>
      </c>
      <c s="31" t="s">
        <v>127</v>
      </c>
      <c s="32">
        <v>27.248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403</v>
      </c>
    </row>
    <row r="81" spans="1:5" ht="63.75">
      <c r="A81" s="38" t="s">
        <v>52</v>
      </c>
      <c r="E81" s="37" t="s">
        <v>404</v>
      </c>
    </row>
    <row r="82" spans="1:16" ht="12.75">
      <c r="A82" s="25" t="s">
        <v>45</v>
      </c>
      <c s="29" t="s">
        <v>208</v>
      </c>
      <c s="29" t="s">
        <v>405</v>
      </c>
      <c s="25" t="s">
        <v>47</v>
      </c>
      <c s="30" t="s">
        <v>406</v>
      </c>
      <c s="31" t="s">
        <v>155</v>
      </c>
      <c s="32">
        <v>59.687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25.5">
      <c r="A84" s="38" t="s">
        <v>52</v>
      </c>
      <c r="E84" s="37" t="s">
        <v>407</v>
      </c>
    </row>
    <row r="85" spans="1:16" ht="12.75">
      <c r="A85" s="25" t="s">
        <v>45</v>
      </c>
      <c s="29" t="s">
        <v>213</v>
      </c>
      <c s="29" t="s">
        <v>408</v>
      </c>
      <c s="25" t="s">
        <v>47</v>
      </c>
      <c s="30" t="s">
        <v>409</v>
      </c>
      <c s="31" t="s">
        <v>155</v>
      </c>
      <c s="32">
        <v>59.687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25.5">
      <c r="A87" s="38" t="s">
        <v>52</v>
      </c>
      <c r="E87" s="37" t="s">
        <v>407</v>
      </c>
    </row>
    <row r="88" spans="1:16" ht="12.75">
      <c r="A88" s="25" t="s">
        <v>45</v>
      </c>
      <c s="29" t="s">
        <v>218</v>
      </c>
      <c s="29" t="s">
        <v>410</v>
      </c>
      <c s="25" t="s">
        <v>47</v>
      </c>
      <c s="30" t="s">
        <v>411</v>
      </c>
      <c s="31" t="s">
        <v>155</v>
      </c>
      <c s="32">
        <v>179.061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412</v>
      </c>
    </row>
    <row r="90" spans="1:5" ht="25.5">
      <c r="A90" s="36" t="s">
        <v>52</v>
      </c>
      <c r="E90" s="37" t="s">
        <v>413</v>
      </c>
    </row>
    <row r="91" spans="1:18" ht="12.75" customHeight="1">
      <c r="A91" s="6" t="s">
        <v>43</v>
      </c>
      <c s="6"/>
      <c s="41" t="s">
        <v>23</v>
      </c>
      <c s="6"/>
      <c s="27" t="s">
        <v>157</v>
      </c>
      <c s="6"/>
      <c s="6"/>
      <c s="6"/>
      <c s="42">
        <f>0+Q91</f>
      </c>
      <c r="O91">
        <f>0+R91</f>
      </c>
      <c r="Q91">
        <f>0+I92+I95+I98+I101+I104+I107+I110</f>
      </c>
      <c>
        <f>0+O92+O95+O98+O101+O104+O107+O110</f>
      </c>
    </row>
    <row r="92" spans="1:16" ht="12.75">
      <c r="A92" s="25" t="s">
        <v>45</v>
      </c>
      <c s="29" t="s">
        <v>223</v>
      </c>
      <c s="29" t="s">
        <v>414</v>
      </c>
      <c s="25" t="s">
        <v>47</v>
      </c>
      <c s="30" t="s">
        <v>415</v>
      </c>
      <c s="31" t="s">
        <v>127</v>
      </c>
      <c s="32">
        <v>1.35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416</v>
      </c>
    </row>
    <row r="94" spans="1:5" ht="51">
      <c r="A94" s="38" t="s">
        <v>52</v>
      </c>
      <c r="E94" s="37" t="s">
        <v>417</v>
      </c>
    </row>
    <row r="95" spans="1:16" ht="12.75">
      <c r="A95" s="25" t="s">
        <v>45</v>
      </c>
      <c s="29" t="s">
        <v>229</v>
      </c>
      <c s="29" t="s">
        <v>418</v>
      </c>
      <c s="25" t="s">
        <v>47</v>
      </c>
      <c s="30" t="s">
        <v>419</v>
      </c>
      <c s="31" t="s">
        <v>127</v>
      </c>
      <c s="32">
        <v>0.166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47</v>
      </c>
    </row>
    <row r="97" spans="1:5" ht="51">
      <c r="A97" s="38" t="s">
        <v>52</v>
      </c>
      <c r="E97" s="37" t="s">
        <v>420</v>
      </c>
    </row>
    <row r="98" spans="1:16" ht="12.75">
      <c r="A98" s="25" t="s">
        <v>45</v>
      </c>
      <c s="29" t="s">
        <v>235</v>
      </c>
      <c s="29" t="s">
        <v>421</v>
      </c>
      <c s="25" t="s">
        <v>47</v>
      </c>
      <c s="30" t="s">
        <v>422</v>
      </c>
      <c s="31" t="s">
        <v>155</v>
      </c>
      <c s="32">
        <v>51.77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25.5">
      <c r="A99" s="34" t="s">
        <v>50</v>
      </c>
      <c r="E99" s="35" t="s">
        <v>423</v>
      </c>
    </row>
    <row r="100" spans="1:5" ht="114.75">
      <c r="A100" s="38" t="s">
        <v>52</v>
      </c>
      <c r="E100" s="37" t="s">
        <v>424</v>
      </c>
    </row>
    <row r="101" spans="1:16" ht="12.75">
      <c r="A101" s="25" t="s">
        <v>45</v>
      </c>
      <c s="29" t="s">
        <v>240</v>
      </c>
      <c s="29" t="s">
        <v>425</v>
      </c>
      <c s="25" t="s">
        <v>47</v>
      </c>
      <c s="30" t="s">
        <v>426</v>
      </c>
      <c s="31" t="s">
        <v>238</v>
      </c>
      <c s="32">
        <v>219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427</v>
      </c>
    </row>
    <row r="103" spans="1:5" ht="51">
      <c r="A103" s="38" t="s">
        <v>52</v>
      </c>
      <c r="E103" s="37" t="s">
        <v>428</v>
      </c>
    </row>
    <row r="104" spans="1:16" ht="25.5">
      <c r="A104" s="25" t="s">
        <v>45</v>
      </c>
      <c s="29" t="s">
        <v>246</v>
      </c>
      <c s="29" t="s">
        <v>429</v>
      </c>
      <c s="25" t="s">
        <v>47</v>
      </c>
      <c s="30" t="s">
        <v>430</v>
      </c>
      <c s="31" t="s">
        <v>238</v>
      </c>
      <c s="32">
        <v>165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51">
      <c r="A106" s="38" t="s">
        <v>52</v>
      </c>
      <c r="E106" s="37" t="s">
        <v>431</v>
      </c>
    </row>
    <row r="107" spans="1:16" ht="25.5">
      <c r="A107" s="25" t="s">
        <v>45</v>
      </c>
      <c s="29" t="s">
        <v>251</v>
      </c>
      <c s="29" t="s">
        <v>432</v>
      </c>
      <c s="25" t="s">
        <v>47</v>
      </c>
      <c s="30" t="s">
        <v>433</v>
      </c>
      <c s="31" t="s">
        <v>238</v>
      </c>
      <c s="32">
        <v>45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434</v>
      </c>
    </row>
    <row r="109" spans="1:5" ht="51">
      <c r="A109" s="38" t="s">
        <v>52</v>
      </c>
      <c r="E109" s="37" t="s">
        <v>435</v>
      </c>
    </row>
    <row r="110" spans="1:16" ht="12.75">
      <c r="A110" s="25" t="s">
        <v>45</v>
      </c>
      <c s="29" t="s">
        <v>256</v>
      </c>
      <c s="29" t="s">
        <v>436</v>
      </c>
      <c s="25" t="s">
        <v>47</v>
      </c>
      <c s="30" t="s">
        <v>437</v>
      </c>
      <c s="31" t="s">
        <v>155</v>
      </c>
      <c s="32">
        <v>27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438</v>
      </c>
    </row>
    <row r="112" spans="1:5" ht="51">
      <c r="A112" s="36" t="s">
        <v>52</v>
      </c>
      <c r="E112" s="37" t="s">
        <v>439</v>
      </c>
    </row>
    <row r="113" spans="1:18" ht="12.75" customHeight="1">
      <c r="A113" s="6" t="s">
        <v>43</v>
      </c>
      <c s="6"/>
      <c s="41" t="s">
        <v>22</v>
      </c>
      <c s="6"/>
      <c s="27" t="s">
        <v>166</v>
      </c>
      <c s="6"/>
      <c s="6"/>
      <c s="6"/>
      <c s="42">
        <f>0+Q113</f>
      </c>
      <c r="O113">
        <f>0+R113</f>
      </c>
      <c r="Q113">
        <f>0+I114+I117+I120+I123+I126+I129+I132</f>
      </c>
      <c>
        <f>0+O114+O117+O120+O123+O126+O129+O132</f>
      </c>
    </row>
    <row r="114" spans="1:16" ht="12.75">
      <c r="A114" s="25" t="s">
        <v>45</v>
      </c>
      <c s="29" t="s">
        <v>261</v>
      </c>
      <c s="29" t="s">
        <v>440</v>
      </c>
      <c s="25" t="s">
        <v>47</v>
      </c>
      <c s="30" t="s">
        <v>441</v>
      </c>
      <c s="31" t="s">
        <v>442</v>
      </c>
      <c s="32">
        <v>216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443</v>
      </c>
    </row>
    <row r="116" spans="1:5" ht="12.75">
      <c r="A116" s="38" t="s">
        <v>52</v>
      </c>
      <c r="E116" s="37" t="s">
        <v>444</v>
      </c>
    </row>
    <row r="117" spans="1:16" ht="12.75">
      <c r="A117" s="25" t="s">
        <v>45</v>
      </c>
      <c s="29" t="s">
        <v>266</v>
      </c>
      <c s="29" t="s">
        <v>445</v>
      </c>
      <c s="25" t="s">
        <v>47</v>
      </c>
      <c s="30" t="s">
        <v>446</v>
      </c>
      <c s="31" t="s">
        <v>127</v>
      </c>
      <c s="32">
        <v>12.535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447</v>
      </c>
    </row>
    <row r="119" spans="1:5" ht="63.75">
      <c r="A119" s="38" t="s">
        <v>52</v>
      </c>
      <c r="E119" s="37" t="s">
        <v>448</v>
      </c>
    </row>
    <row r="120" spans="1:16" ht="12.75">
      <c r="A120" s="25" t="s">
        <v>45</v>
      </c>
      <c s="29" t="s">
        <v>270</v>
      </c>
      <c s="29" t="s">
        <v>449</v>
      </c>
      <c s="25" t="s">
        <v>47</v>
      </c>
      <c s="30" t="s">
        <v>450</v>
      </c>
      <c s="31" t="s">
        <v>119</v>
      </c>
      <c s="32">
        <v>2.006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451</v>
      </c>
    </row>
    <row r="122" spans="1:5" ht="51">
      <c r="A122" s="38" t="s">
        <v>52</v>
      </c>
      <c r="E122" s="37" t="s">
        <v>452</v>
      </c>
    </row>
    <row r="123" spans="1:16" ht="12.75">
      <c r="A123" s="25" t="s">
        <v>45</v>
      </c>
      <c s="29" t="s">
        <v>274</v>
      </c>
      <c s="29" t="s">
        <v>453</v>
      </c>
      <c s="25" t="s">
        <v>47</v>
      </c>
      <c s="30" t="s">
        <v>454</v>
      </c>
      <c s="31" t="s">
        <v>127</v>
      </c>
      <c s="32">
        <v>57.993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455</v>
      </c>
    </row>
    <row r="125" spans="1:5" ht="204">
      <c r="A125" s="38" t="s">
        <v>52</v>
      </c>
      <c r="E125" s="37" t="s">
        <v>456</v>
      </c>
    </row>
    <row r="126" spans="1:16" ht="12.75">
      <c r="A126" s="25" t="s">
        <v>45</v>
      </c>
      <c s="29" t="s">
        <v>279</v>
      </c>
      <c s="29" t="s">
        <v>457</v>
      </c>
      <c s="25" t="s">
        <v>47</v>
      </c>
      <c s="30" t="s">
        <v>458</v>
      </c>
      <c s="31" t="s">
        <v>119</v>
      </c>
      <c s="32">
        <v>10.428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176</v>
      </c>
    </row>
    <row r="128" spans="1:5" ht="12.75">
      <c r="A128" s="38" t="s">
        <v>52</v>
      </c>
      <c r="E128" s="37" t="s">
        <v>459</v>
      </c>
    </row>
    <row r="129" spans="1:16" ht="12.75">
      <c r="A129" s="25" t="s">
        <v>45</v>
      </c>
      <c s="29" t="s">
        <v>283</v>
      </c>
      <c s="29" t="s">
        <v>460</v>
      </c>
      <c s="25" t="s">
        <v>47</v>
      </c>
      <c s="30" t="s">
        <v>461</v>
      </c>
      <c s="31" t="s">
        <v>127</v>
      </c>
      <c s="32">
        <v>27.615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462</v>
      </c>
    </row>
    <row r="131" spans="1:5" ht="25.5">
      <c r="A131" s="38" t="s">
        <v>52</v>
      </c>
      <c r="E131" s="37" t="s">
        <v>463</v>
      </c>
    </row>
    <row r="132" spans="1:16" ht="12.75">
      <c r="A132" s="25" t="s">
        <v>45</v>
      </c>
      <c s="29" t="s">
        <v>287</v>
      </c>
      <c s="29" t="s">
        <v>464</v>
      </c>
      <c s="25" t="s">
        <v>47</v>
      </c>
      <c s="30" t="s">
        <v>465</v>
      </c>
      <c s="31" t="s">
        <v>119</v>
      </c>
      <c s="32">
        <v>5.523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50</v>
      </c>
      <c r="E133" s="35" t="s">
        <v>466</v>
      </c>
    </row>
    <row r="134" spans="1:5" ht="12.75">
      <c r="A134" s="36" t="s">
        <v>52</v>
      </c>
      <c r="E134" s="37" t="s">
        <v>467</v>
      </c>
    </row>
    <row r="135" spans="1:18" ht="12.75" customHeight="1">
      <c r="A135" s="6" t="s">
        <v>43</v>
      </c>
      <c s="6"/>
      <c s="41" t="s">
        <v>33</v>
      </c>
      <c s="6"/>
      <c s="27" t="s">
        <v>178</v>
      </c>
      <c s="6"/>
      <c s="6"/>
      <c s="6"/>
      <c s="42">
        <f>0+Q135</f>
      </c>
      <c r="O135">
        <f>0+R135</f>
      </c>
      <c r="Q135">
        <f>0+I136+I139+I142+I145+I148+I151+I154+I157+I160+I163+I166</f>
      </c>
      <c>
        <f>0+O136+O139+O142+O145+O148+O151+O154+O157+O160+O163+O166</f>
      </c>
    </row>
    <row r="136" spans="1:16" ht="12.75">
      <c r="A136" s="25" t="s">
        <v>45</v>
      </c>
      <c s="29" t="s">
        <v>290</v>
      </c>
      <c s="29" t="s">
        <v>468</v>
      </c>
      <c s="25" t="s">
        <v>47</v>
      </c>
      <c s="30" t="s">
        <v>469</v>
      </c>
      <c s="31" t="s">
        <v>127</v>
      </c>
      <c s="32">
        <v>13.51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470</v>
      </c>
    </row>
    <row r="138" spans="1:5" ht="63.75">
      <c r="A138" s="38" t="s">
        <v>52</v>
      </c>
      <c r="E138" s="37" t="s">
        <v>471</v>
      </c>
    </row>
    <row r="139" spans="1:16" ht="12.75">
      <c r="A139" s="25" t="s">
        <v>45</v>
      </c>
      <c s="29" t="s">
        <v>294</v>
      </c>
      <c s="29" t="s">
        <v>472</v>
      </c>
      <c s="25" t="s">
        <v>47</v>
      </c>
      <c s="30" t="s">
        <v>473</v>
      </c>
      <c s="31" t="s">
        <v>119</v>
      </c>
      <c s="32">
        <v>2.432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176</v>
      </c>
    </row>
    <row r="141" spans="1:5" ht="12.75">
      <c r="A141" s="38" t="s">
        <v>52</v>
      </c>
      <c r="E141" s="37" t="s">
        <v>474</v>
      </c>
    </row>
    <row r="142" spans="1:16" ht="12.75">
      <c r="A142" s="25" t="s">
        <v>45</v>
      </c>
      <c s="29" t="s">
        <v>297</v>
      </c>
      <c s="29" t="s">
        <v>475</v>
      </c>
      <c s="25" t="s">
        <v>47</v>
      </c>
      <c s="30" t="s">
        <v>476</v>
      </c>
      <c s="31" t="s">
        <v>127</v>
      </c>
      <c s="32">
        <v>78.606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477</v>
      </c>
    </row>
    <row r="144" spans="1:5" ht="25.5">
      <c r="A144" s="38" t="s">
        <v>52</v>
      </c>
      <c r="E144" s="37" t="s">
        <v>478</v>
      </c>
    </row>
    <row r="145" spans="1:16" ht="12.75">
      <c r="A145" s="25" t="s">
        <v>45</v>
      </c>
      <c s="29" t="s">
        <v>301</v>
      </c>
      <c s="29" t="s">
        <v>479</v>
      </c>
      <c s="25" t="s">
        <v>47</v>
      </c>
      <c s="30" t="s">
        <v>480</v>
      </c>
      <c s="31" t="s">
        <v>127</v>
      </c>
      <c s="32">
        <v>13.346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481</v>
      </c>
    </row>
    <row r="147" spans="1:5" ht="12.75">
      <c r="A147" s="38" t="s">
        <v>52</v>
      </c>
      <c r="E147" s="37" t="s">
        <v>482</v>
      </c>
    </row>
    <row r="148" spans="1:16" ht="12.75">
      <c r="A148" s="25" t="s">
        <v>45</v>
      </c>
      <c s="29" t="s">
        <v>305</v>
      </c>
      <c s="29" t="s">
        <v>483</v>
      </c>
      <c s="25" t="s">
        <v>47</v>
      </c>
      <c s="30" t="s">
        <v>484</v>
      </c>
      <c s="31" t="s">
        <v>119</v>
      </c>
      <c s="32">
        <v>2.402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176</v>
      </c>
    </row>
    <row r="150" spans="1:5" ht="12.75">
      <c r="A150" s="38" t="s">
        <v>52</v>
      </c>
      <c r="E150" s="37" t="s">
        <v>485</v>
      </c>
    </row>
    <row r="151" spans="1:16" ht="12.75">
      <c r="A151" s="25" t="s">
        <v>45</v>
      </c>
      <c s="29" t="s">
        <v>310</v>
      </c>
      <c s="29" t="s">
        <v>486</v>
      </c>
      <c s="25" t="s">
        <v>47</v>
      </c>
      <c s="30" t="s">
        <v>487</v>
      </c>
      <c s="31" t="s">
        <v>127</v>
      </c>
      <c s="32">
        <v>10.678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47</v>
      </c>
    </row>
    <row r="153" spans="1:5" ht="191.25">
      <c r="A153" s="38" t="s">
        <v>52</v>
      </c>
      <c r="E153" s="37" t="s">
        <v>488</v>
      </c>
    </row>
    <row r="154" spans="1:16" ht="12.75">
      <c r="A154" s="25" t="s">
        <v>45</v>
      </c>
      <c s="29" t="s">
        <v>489</v>
      </c>
      <c s="29" t="s">
        <v>179</v>
      </c>
      <c s="25" t="s">
        <v>47</v>
      </c>
      <c s="30" t="s">
        <v>180</v>
      </c>
      <c s="31" t="s">
        <v>127</v>
      </c>
      <c s="32">
        <v>0.78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181</v>
      </c>
    </row>
    <row r="156" spans="1:5" ht="51">
      <c r="A156" s="38" t="s">
        <v>52</v>
      </c>
      <c r="E156" s="37" t="s">
        <v>490</v>
      </c>
    </row>
    <row r="157" spans="1:16" ht="12.75">
      <c r="A157" s="25" t="s">
        <v>45</v>
      </c>
      <c s="29" t="s">
        <v>491</v>
      </c>
      <c s="29" t="s">
        <v>492</v>
      </c>
      <c s="25" t="s">
        <v>47</v>
      </c>
      <c s="30" t="s">
        <v>493</v>
      </c>
      <c s="31" t="s">
        <v>127</v>
      </c>
      <c s="32">
        <v>36.636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494</v>
      </c>
    </row>
    <row r="159" spans="1:5" ht="127.5">
      <c r="A159" s="38" t="s">
        <v>52</v>
      </c>
      <c r="E159" s="37" t="s">
        <v>495</v>
      </c>
    </row>
    <row r="160" spans="1:16" ht="12.75">
      <c r="A160" s="25" t="s">
        <v>45</v>
      </c>
      <c s="29" t="s">
        <v>496</v>
      </c>
      <c s="29" t="s">
        <v>497</v>
      </c>
      <c s="25" t="s">
        <v>47</v>
      </c>
      <c s="30" t="s">
        <v>498</v>
      </c>
      <c s="31" t="s">
        <v>127</v>
      </c>
      <c s="32">
        <v>42.6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499</v>
      </c>
    </row>
    <row r="162" spans="1:5" ht="63.75">
      <c r="A162" s="38" t="s">
        <v>52</v>
      </c>
      <c r="E162" s="37" t="s">
        <v>500</v>
      </c>
    </row>
    <row r="163" spans="1:16" ht="12.75">
      <c r="A163" s="25" t="s">
        <v>45</v>
      </c>
      <c s="29" t="s">
        <v>501</v>
      </c>
      <c s="29" t="s">
        <v>502</v>
      </c>
      <c s="25" t="s">
        <v>47</v>
      </c>
      <c s="30" t="s">
        <v>503</v>
      </c>
      <c s="31" t="s">
        <v>127</v>
      </c>
      <c s="32">
        <v>20.286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504</v>
      </c>
    </row>
    <row r="165" spans="1:5" ht="102">
      <c r="A165" s="38" t="s">
        <v>52</v>
      </c>
      <c r="E165" s="37" t="s">
        <v>505</v>
      </c>
    </row>
    <row r="166" spans="1:16" ht="12.75">
      <c r="A166" s="25" t="s">
        <v>45</v>
      </c>
      <c s="29" t="s">
        <v>506</v>
      </c>
      <c s="29" t="s">
        <v>187</v>
      </c>
      <c s="25" t="s">
        <v>47</v>
      </c>
      <c s="30" t="s">
        <v>188</v>
      </c>
      <c s="31" t="s">
        <v>155</v>
      </c>
      <c s="32">
        <v>7.8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25.5">
      <c r="A167" s="34" t="s">
        <v>50</v>
      </c>
      <c r="E167" s="35" t="s">
        <v>189</v>
      </c>
    </row>
    <row r="168" spans="1:5" ht="51">
      <c r="A168" s="36" t="s">
        <v>52</v>
      </c>
      <c r="E168" s="37" t="s">
        <v>507</v>
      </c>
    </row>
    <row r="169" spans="1:18" ht="12.75" customHeight="1">
      <c r="A169" s="6" t="s">
        <v>43</v>
      </c>
      <c s="6"/>
      <c s="41" t="s">
        <v>35</v>
      </c>
      <c s="6"/>
      <c s="27" t="s">
        <v>191</v>
      </c>
      <c s="6"/>
      <c s="6"/>
      <c s="6"/>
      <c s="42">
        <f>0+Q169</f>
      </c>
      <c r="O169">
        <f>0+R169</f>
      </c>
      <c r="Q169">
        <f>0+I170+I173+I176</f>
      </c>
      <c>
        <f>0+O170+O173+O176</f>
      </c>
    </row>
    <row r="170" spans="1:16" ht="12.75">
      <c r="A170" s="25" t="s">
        <v>45</v>
      </c>
      <c s="29" t="s">
        <v>508</v>
      </c>
      <c s="29" t="s">
        <v>209</v>
      </c>
      <c s="25" t="s">
        <v>47</v>
      </c>
      <c s="30" t="s">
        <v>210</v>
      </c>
      <c s="31" t="s">
        <v>155</v>
      </c>
      <c s="32">
        <v>198.765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211</v>
      </c>
    </row>
    <row r="172" spans="1:5" ht="25.5">
      <c r="A172" s="38" t="s">
        <v>52</v>
      </c>
      <c r="E172" s="37" t="s">
        <v>509</v>
      </c>
    </row>
    <row r="173" spans="1:16" ht="12.75">
      <c r="A173" s="25" t="s">
        <v>45</v>
      </c>
      <c s="29" t="s">
        <v>510</v>
      </c>
      <c s="29" t="s">
        <v>214</v>
      </c>
      <c s="25" t="s">
        <v>47</v>
      </c>
      <c s="30" t="s">
        <v>215</v>
      </c>
      <c s="31" t="s">
        <v>155</v>
      </c>
      <c s="32">
        <v>198.765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50</v>
      </c>
      <c r="E174" s="35" t="s">
        <v>216</v>
      </c>
    </row>
    <row r="175" spans="1:5" ht="25.5">
      <c r="A175" s="38" t="s">
        <v>52</v>
      </c>
      <c r="E175" s="37" t="s">
        <v>509</v>
      </c>
    </row>
    <row r="176" spans="1:16" ht="12.75">
      <c r="A176" s="25" t="s">
        <v>45</v>
      </c>
      <c s="29" t="s">
        <v>511</v>
      </c>
      <c s="29" t="s">
        <v>214</v>
      </c>
      <c s="25" t="s">
        <v>59</v>
      </c>
      <c s="30" t="s">
        <v>215</v>
      </c>
      <c s="31" t="s">
        <v>155</v>
      </c>
      <c s="32">
        <v>150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512</v>
      </c>
    </row>
    <row r="178" spans="1:5" ht="12.75">
      <c r="A178" s="36" t="s">
        <v>52</v>
      </c>
      <c r="E178" s="37" t="s">
        <v>513</v>
      </c>
    </row>
    <row r="179" spans="1:18" ht="12.75" customHeight="1">
      <c r="A179" s="6" t="s">
        <v>43</v>
      </c>
      <c s="6"/>
      <c s="41" t="s">
        <v>66</v>
      </c>
      <c s="6"/>
      <c s="27" t="s">
        <v>228</v>
      </c>
      <c s="6"/>
      <c s="6"/>
      <c s="6"/>
      <c s="42">
        <f>0+Q179</f>
      </c>
      <c r="O179">
        <f>0+R179</f>
      </c>
      <c r="Q179">
        <f>0+I180+I183+I186+I189+I192+I195+I198</f>
      </c>
      <c>
        <f>0+O180+O183+O186+O189+O192+O195+O198</f>
      </c>
    </row>
    <row r="180" spans="1:16" ht="25.5">
      <c r="A180" s="25" t="s">
        <v>45</v>
      </c>
      <c s="29" t="s">
        <v>514</v>
      </c>
      <c s="29" t="s">
        <v>230</v>
      </c>
      <c s="25" t="s">
        <v>47</v>
      </c>
      <c s="30" t="s">
        <v>231</v>
      </c>
      <c s="31" t="s">
        <v>155</v>
      </c>
      <c s="32">
        <v>8.375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232</v>
      </c>
    </row>
    <row r="182" spans="1:5" ht="12.75">
      <c r="A182" s="38" t="s">
        <v>52</v>
      </c>
      <c r="E182" s="37" t="s">
        <v>515</v>
      </c>
    </row>
    <row r="183" spans="1:16" ht="12.75">
      <c r="A183" s="25" t="s">
        <v>45</v>
      </c>
      <c s="29" t="s">
        <v>516</v>
      </c>
      <c s="29" t="s">
        <v>517</v>
      </c>
      <c s="25" t="s">
        <v>47</v>
      </c>
      <c s="30" t="s">
        <v>518</v>
      </c>
      <c s="31" t="s">
        <v>155</v>
      </c>
      <c s="32">
        <v>51.77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50</v>
      </c>
      <c r="E184" s="35" t="s">
        <v>47</v>
      </c>
    </row>
    <row r="185" spans="1:5" ht="114.75">
      <c r="A185" s="38" t="s">
        <v>52</v>
      </c>
      <c r="E185" s="37" t="s">
        <v>424</v>
      </c>
    </row>
    <row r="186" spans="1:16" ht="25.5">
      <c r="A186" s="25" t="s">
        <v>45</v>
      </c>
      <c s="29" t="s">
        <v>519</v>
      </c>
      <c s="29" t="s">
        <v>520</v>
      </c>
      <c s="25" t="s">
        <v>47</v>
      </c>
      <c s="30" t="s">
        <v>521</v>
      </c>
      <c s="31" t="s">
        <v>155</v>
      </c>
      <c s="32">
        <v>178.6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25.5">
      <c r="A187" s="34" t="s">
        <v>50</v>
      </c>
      <c r="E187" s="35" t="s">
        <v>522</v>
      </c>
    </row>
    <row r="188" spans="1:5" ht="51">
      <c r="A188" s="38" t="s">
        <v>52</v>
      </c>
      <c r="E188" s="37" t="s">
        <v>523</v>
      </c>
    </row>
    <row r="189" spans="1:16" ht="12.75">
      <c r="A189" s="25" t="s">
        <v>45</v>
      </c>
      <c s="29" t="s">
        <v>524</v>
      </c>
      <c s="29" t="s">
        <v>525</v>
      </c>
      <c s="25" t="s">
        <v>47</v>
      </c>
      <c s="30" t="s">
        <v>526</v>
      </c>
      <c s="31" t="s">
        <v>155</v>
      </c>
      <c s="32">
        <v>42.227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527</v>
      </c>
    </row>
    <row r="191" spans="1:5" ht="12.75">
      <c r="A191" s="38" t="s">
        <v>52</v>
      </c>
      <c r="E191" s="37" t="s">
        <v>528</v>
      </c>
    </row>
    <row r="192" spans="1:16" ht="12.75">
      <c r="A192" s="25" t="s">
        <v>45</v>
      </c>
      <c s="29" t="s">
        <v>529</v>
      </c>
      <c s="29" t="s">
        <v>525</v>
      </c>
      <c s="25" t="s">
        <v>59</v>
      </c>
      <c s="30" t="s">
        <v>526</v>
      </c>
      <c s="31" t="s">
        <v>155</v>
      </c>
      <c s="32">
        <v>5.504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530</v>
      </c>
    </row>
    <row r="194" spans="1:5" ht="12.75">
      <c r="A194" s="38" t="s">
        <v>52</v>
      </c>
      <c r="E194" s="37" t="s">
        <v>531</v>
      </c>
    </row>
    <row r="195" spans="1:16" ht="12.75">
      <c r="A195" s="25" t="s">
        <v>45</v>
      </c>
      <c s="29" t="s">
        <v>532</v>
      </c>
      <c s="29" t="s">
        <v>533</v>
      </c>
      <c s="25" t="s">
        <v>47</v>
      </c>
      <c s="30" t="s">
        <v>534</v>
      </c>
      <c s="31" t="s">
        <v>155</v>
      </c>
      <c s="32">
        <v>22.908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50</v>
      </c>
      <c r="E196" s="35" t="s">
        <v>535</v>
      </c>
    </row>
    <row r="197" spans="1:5" ht="12.75">
      <c r="A197" s="38" t="s">
        <v>52</v>
      </c>
      <c r="E197" s="37" t="s">
        <v>536</v>
      </c>
    </row>
    <row r="198" spans="1:16" ht="12.75">
      <c r="A198" s="25" t="s">
        <v>45</v>
      </c>
      <c s="29" t="s">
        <v>537</v>
      </c>
      <c s="29" t="s">
        <v>538</v>
      </c>
      <c s="25" t="s">
        <v>47</v>
      </c>
      <c s="30" t="s">
        <v>539</v>
      </c>
      <c s="31" t="s">
        <v>155</v>
      </c>
      <c s="32">
        <v>15.835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50</v>
      </c>
      <c r="E199" s="35" t="s">
        <v>540</v>
      </c>
    </row>
    <row r="200" spans="1:5" ht="12.75">
      <c r="A200" s="36" t="s">
        <v>52</v>
      </c>
      <c r="E200" s="37" t="s">
        <v>541</v>
      </c>
    </row>
    <row r="201" spans="1:18" ht="12.75" customHeight="1">
      <c r="A201" s="6" t="s">
        <v>43</v>
      </c>
      <c s="6"/>
      <c s="41" t="s">
        <v>70</v>
      </c>
      <c s="6"/>
      <c s="27" t="s">
        <v>234</v>
      </c>
      <c s="6"/>
      <c s="6"/>
      <c s="6"/>
      <c s="42">
        <f>0+Q201</f>
      </c>
      <c r="O201">
        <f>0+R201</f>
      </c>
      <c r="Q201">
        <f>0+I202+I205+I208+I211</f>
      </c>
      <c>
        <f>0+O202+O205+O208+O211</f>
      </c>
    </row>
    <row r="202" spans="1:16" ht="12.75">
      <c r="A202" s="25" t="s">
        <v>45</v>
      </c>
      <c s="29" t="s">
        <v>542</v>
      </c>
      <c s="29" t="s">
        <v>236</v>
      </c>
      <c s="25" t="s">
        <v>47</v>
      </c>
      <c s="30" t="s">
        <v>237</v>
      </c>
      <c s="31" t="s">
        <v>238</v>
      </c>
      <c s="32">
        <v>1.6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50</v>
      </c>
      <c r="E203" s="35" t="s">
        <v>543</v>
      </c>
    </row>
    <row r="204" spans="1:5" ht="12.75">
      <c r="A204" s="38" t="s">
        <v>52</v>
      </c>
      <c r="E204" s="37" t="s">
        <v>544</v>
      </c>
    </row>
    <row r="205" spans="1:16" ht="12.75">
      <c r="A205" s="25" t="s">
        <v>45</v>
      </c>
      <c s="29" t="s">
        <v>545</v>
      </c>
      <c s="29" t="s">
        <v>546</v>
      </c>
      <c s="25" t="s">
        <v>47</v>
      </c>
      <c s="30" t="s">
        <v>547</v>
      </c>
      <c s="31" t="s">
        <v>238</v>
      </c>
      <c s="32">
        <v>15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548</v>
      </c>
    </row>
    <row r="207" spans="1:5" ht="51">
      <c r="A207" s="38" t="s">
        <v>52</v>
      </c>
      <c r="E207" s="37" t="s">
        <v>549</v>
      </c>
    </row>
    <row r="208" spans="1:16" ht="12.75">
      <c r="A208" s="25" t="s">
        <v>45</v>
      </c>
      <c s="29" t="s">
        <v>550</v>
      </c>
      <c s="29" t="s">
        <v>551</v>
      </c>
      <c s="25" t="s">
        <v>47</v>
      </c>
      <c s="30" t="s">
        <v>552</v>
      </c>
      <c s="31" t="s">
        <v>238</v>
      </c>
      <c s="32">
        <v>2.1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553</v>
      </c>
    </row>
    <row r="210" spans="1:5" ht="12.75">
      <c r="A210" s="38" t="s">
        <v>52</v>
      </c>
      <c r="E210" s="37" t="s">
        <v>554</v>
      </c>
    </row>
    <row r="211" spans="1:16" ht="12.75">
      <c r="A211" s="25" t="s">
        <v>45</v>
      </c>
      <c s="29" t="s">
        <v>555</v>
      </c>
      <c s="29" t="s">
        <v>556</v>
      </c>
      <c s="25" t="s">
        <v>47</v>
      </c>
      <c s="30" t="s">
        <v>557</v>
      </c>
      <c s="31" t="s">
        <v>238</v>
      </c>
      <c s="32">
        <v>52.784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50</v>
      </c>
      <c r="E212" s="35" t="s">
        <v>558</v>
      </c>
    </row>
    <row r="213" spans="1:5" ht="12.75">
      <c r="A213" s="36" t="s">
        <v>52</v>
      </c>
      <c r="E213" s="37" t="s">
        <v>559</v>
      </c>
    </row>
    <row r="214" spans="1:18" ht="12.75" customHeight="1">
      <c r="A214" s="6" t="s">
        <v>43</v>
      </c>
      <c s="6"/>
      <c s="41" t="s">
        <v>40</v>
      </c>
      <c s="6"/>
      <c s="27" t="s">
        <v>245</v>
      </c>
      <c s="6"/>
      <c s="6"/>
      <c s="6"/>
      <c s="42">
        <f>0+Q214</f>
      </c>
      <c r="O214">
        <f>0+R214</f>
      </c>
      <c r="Q214">
        <f>0+I215+I218+I221+I224+I227+I230+I233+I236+I239+I242+I245+I248+I251+I254+I257+I260+I263+I266+I269</f>
      </c>
      <c>
        <f>0+O215+O218+O221+O224+O227+O230+O233+O236+O239+O242+O245+O248+O251+O254+O257+O260+O263+O266+O269</f>
      </c>
    </row>
    <row r="215" spans="1:16" ht="12.75">
      <c r="A215" s="25" t="s">
        <v>45</v>
      </c>
      <c s="29" t="s">
        <v>560</v>
      </c>
      <c s="29" t="s">
        <v>257</v>
      </c>
      <c s="25" t="s">
        <v>47</v>
      </c>
      <c s="30" t="s">
        <v>258</v>
      </c>
      <c s="31" t="s">
        <v>238</v>
      </c>
      <c s="32">
        <v>52.784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561</v>
      </c>
    </row>
    <row r="217" spans="1:5" ht="25.5">
      <c r="A217" s="38" t="s">
        <v>52</v>
      </c>
      <c r="E217" s="37" t="s">
        <v>562</v>
      </c>
    </row>
    <row r="218" spans="1:16" ht="12.75">
      <c r="A218" s="25" t="s">
        <v>45</v>
      </c>
      <c s="29" t="s">
        <v>563</v>
      </c>
      <c s="29" t="s">
        <v>564</v>
      </c>
      <c s="25" t="s">
        <v>47</v>
      </c>
      <c s="30" t="s">
        <v>565</v>
      </c>
      <c s="31" t="s">
        <v>238</v>
      </c>
      <c s="32">
        <v>54.428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50</v>
      </c>
      <c r="E219" s="35" t="s">
        <v>566</v>
      </c>
    </row>
    <row r="220" spans="1:5" ht="12.75">
      <c r="A220" s="38" t="s">
        <v>52</v>
      </c>
      <c r="E220" s="37" t="s">
        <v>567</v>
      </c>
    </row>
    <row r="221" spans="1:16" ht="12.75">
      <c r="A221" s="25" t="s">
        <v>45</v>
      </c>
      <c s="29" t="s">
        <v>568</v>
      </c>
      <c s="29" t="s">
        <v>569</v>
      </c>
      <c s="25" t="s">
        <v>47</v>
      </c>
      <c s="30" t="s">
        <v>570</v>
      </c>
      <c s="31" t="s">
        <v>73</v>
      </c>
      <c s="32">
        <v>10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50</v>
      </c>
      <c r="E222" s="35" t="s">
        <v>571</v>
      </c>
    </row>
    <row r="223" spans="1:5" ht="76.5">
      <c r="A223" s="38" t="s">
        <v>52</v>
      </c>
      <c r="E223" s="37" t="s">
        <v>572</v>
      </c>
    </row>
    <row r="224" spans="1:16" ht="12.75">
      <c r="A224" s="25" t="s">
        <v>45</v>
      </c>
      <c s="29" t="s">
        <v>573</v>
      </c>
      <c s="29" t="s">
        <v>574</v>
      </c>
      <c s="25" t="s">
        <v>47</v>
      </c>
      <c s="30" t="s">
        <v>575</v>
      </c>
      <c s="31" t="s">
        <v>576</v>
      </c>
      <c s="32">
        <v>1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38.25">
      <c r="A225" s="34" t="s">
        <v>50</v>
      </c>
      <c r="E225" s="35" t="s">
        <v>577</v>
      </c>
    </row>
    <row r="226" spans="1:5" ht="12.75">
      <c r="A226" s="38" t="s">
        <v>52</v>
      </c>
      <c r="E226" s="37" t="s">
        <v>47</v>
      </c>
    </row>
    <row r="227" spans="1:16" ht="12.75">
      <c r="A227" s="25" t="s">
        <v>45</v>
      </c>
      <c s="29" t="s">
        <v>578</v>
      </c>
      <c s="29" t="s">
        <v>298</v>
      </c>
      <c s="25" t="s">
        <v>47</v>
      </c>
      <c s="30" t="s">
        <v>299</v>
      </c>
      <c s="31" t="s">
        <v>238</v>
      </c>
      <c s="32">
        <v>17.4</v>
      </c>
      <c s="33">
        <v>0</v>
      </c>
      <c s="33">
        <f>ROUND(ROUND(H227,2)*ROUND(G227,3),2)</f>
      </c>
      <c r="O227">
        <f>(I227*21)/100</f>
      </c>
      <c t="s">
        <v>23</v>
      </c>
    </row>
    <row r="228" spans="1:5" ht="12.75">
      <c r="A228" s="34" t="s">
        <v>50</v>
      </c>
      <c r="E228" s="35" t="s">
        <v>47</v>
      </c>
    </row>
    <row r="229" spans="1:5" ht="51">
      <c r="A229" s="38" t="s">
        <v>52</v>
      </c>
      <c r="E229" s="37" t="s">
        <v>579</v>
      </c>
    </row>
    <row r="230" spans="1:16" ht="12.75">
      <c r="A230" s="25" t="s">
        <v>45</v>
      </c>
      <c s="29" t="s">
        <v>580</v>
      </c>
      <c s="29" t="s">
        <v>302</v>
      </c>
      <c s="25" t="s">
        <v>47</v>
      </c>
      <c s="30" t="s">
        <v>303</v>
      </c>
      <c s="31" t="s">
        <v>238</v>
      </c>
      <c s="32">
        <v>15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50</v>
      </c>
      <c r="E231" s="35" t="s">
        <v>47</v>
      </c>
    </row>
    <row r="232" spans="1:5" ht="25.5">
      <c r="A232" s="38" t="s">
        <v>52</v>
      </c>
      <c r="E232" s="37" t="s">
        <v>581</v>
      </c>
    </row>
    <row r="233" spans="1:16" ht="12.75">
      <c r="A233" s="25" t="s">
        <v>45</v>
      </c>
      <c s="29" t="s">
        <v>582</v>
      </c>
      <c s="29" t="s">
        <v>306</v>
      </c>
      <c s="25" t="s">
        <v>47</v>
      </c>
      <c s="30" t="s">
        <v>307</v>
      </c>
      <c s="31" t="s">
        <v>238</v>
      </c>
      <c s="32">
        <v>15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12.75">
      <c r="A234" s="34" t="s">
        <v>50</v>
      </c>
      <c r="E234" s="35" t="s">
        <v>583</v>
      </c>
    </row>
    <row r="235" spans="1:5" ht="12.75">
      <c r="A235" s="38" t="s">
        <v>52</v>
      </c>
      <c r="E235" s="37" t="s">
        <v>584</v>
      </c>
    </row>
    <row r="236" spans="1:16" ht="12.75">
      <c r="A236" s="25" t="s">
        <v>45</v>
      </c>
      <c s="29" t="s">
        <v>585</v>
      </c>
      <c s="29" t="s">
        <v>586</v>
      </c>
      <c s="25" t="s">
        <v>47</v>
      </c>
      <c s="30" t="s">
        <v>587</v>
      </c>
      <c s="31" t="s">
        <v>155</v>
      </c>
      <c s="32">
        <v>8.6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12.75">
      <c r="A237" s="34" t="s">
        <v>50</v>
      </c>
      <c r="E237" s="35" t="s">
        <v>588</v>
      </c>
    </row>
    <row r="238" spans="1:5" ht="12.75">
      <c r="A238" s="38" t="s">
        <v>52</v>
      </c>
      <c r="E238" s="37" t="s">
        <v>589</v>
      </c>
    </row>
    <row r="239" spans="1:16" ht="12.75">
      <c r="A239" s="25" t="s">
        <v>45</v>
      </c>
      <c s="29" t="s">
        <v>590</v>
      </c>
      <c s="29" t="s">
        <v>591</v>
      </c>
      <c s="25" t="s">
        <v>47</v>
      </c>
      <c s="30" t="s">
        <v>592</v>
      </c>
      <c s="31" t="s">
        <v>155</v>
      </c>
      <c s="32">
        <v>1.72</v>
      </c>
      <c s="33">
        <v>0</v>
      </c>
      <c s="33">
        <f>ROUND(ROUND(H239,2)*ROUND(G239,3),2)</f>
      </c>
      <c r="O239">
        <f>(I239*21)/100</f>
      </c>
      <c t="s">
        <v>23</v>
      </c>
    </row>
    <row r="240" spans="1:5" ht="12.75">
      <c r="A240" s="34" t="s">
        <v>50</v>
      </c>
      <c r="E240" s="35" t="s">
        <v>588</v>
      </c>
    </row>
    <row r="241" spans="1:5" ht="12.75">
      <c r="A241" s="38" t="s">
        <v>52</v>
      </c>
      <c r="E241" s="37" t="s">
        <v>593</v>
      </c>
    </row>
    <row r="242" spans="1:16" ht="12.75">
      <c r="A242" s="25" t="s">
        <v>45</v>
      </c>
      <c s="29" t="s">
        <v>594</v>
      </c>
      <c s="29" t="s">
        <v>595</v>
      </c>
      <c s="25" t="s">
        <v>47</v>
      </c>
      <c s="30" t="s">
        <v>596</v>
      </c>
      <c s="31" t="s">
        <v>238</v>
      </c>
      <c s="32">
        <v>79.737</v>
      </c>
      <c s="33">
        <v>0</v>
      </c>
      <c s="33">
        <f>ROUND(ROUND(H242,2)*ROUND(G242,3),2)</f>
      </c>
      <c r="O242">
        <f>(I242*21)/100</f>
      </c>
      <c t="s">
        <v>23</v>
      </c>
    </row>
    <row r="243" spans="1:5" ht="12.75">
      <c r="A243" s="34" t="s">
        <v>50</v>
      </c>
      <c r="E243" s="35" t="s">
        <v>47</v>
      </c>
    </row>
    <row r="244" spans="1:5" ht="51">
      <c r="A244" s="38" t="s">
        <v>52</v>
      </c>
      <c r="E244" s="37" t="s">
        <v>597</v>
      </c>
    </row>
    <row r="245" spans="1:16" ht="25.5">
      <c r="A245" s="25" t="s">
        <v>45</v>
      </c>
      <c s="29" t="s">
        <v>598</v>
      </c>
      <c s="29" t="s">
        <v>599</v>
      </c>
      <c s="25" t="s">
        <v>47</v>
      </c>
      <c s="30" t="s">
        <v>600</v>
      </c>
      <c s="31" t="s">
        <v>238</v>
      </c>
      <c s="32">
        <v>15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12.75">
      <c r="A246" s="34" t="s">
        <v>50</v>
      </c>
      <c r="E246" s="35" t="s">
        <v>601</v>
      </c>
    </row>
    <row r="247" spans="1:5" ht="12.75">
      <c r="A247" s="38" t="s">
        <v>52</v>
      </c>
      <c r="E247" s="37" t="s">
        <v>584</v>
      </c>
    </row>
    <row r="248" spans="1:16" ht="12.75">
      <c r="A248" s="25" t="s">
        <v>45</v>
      </c>
      <c s="29" t="s">
        <v>602</v>
      </c>
      <c s="29" t="s">
        <v>603</v>
      </c>
      <c s="25" t="s">
        <v>47</v>
      </c>
      <c s="30" t="s">
        <v>604</v>
      </c>
      <c s="31" t="s">
        <v>238</v>
      </c>
      <c s="32">
        <v>10.284</v>
      </c>
      <c s="33">
        <v>0</v>
      </c>
      <c s="33">
        <f>ROUND(ROUND(H248,2)*ROUND(G248,3),2)</f>
      </c>
      <c r="O248">
        <f>(I248*21)/100</f>
      </c>
      <c t="s">
        <v>23</v>
      </c>
    </row>
    <row r="249" spans="1:5" ht="12.75">
      <c r="A249" s="34" t="s">
        <v>50</v>
      </c>
      <c r="E249" s="35" t="s">
        <v>605</v>
      </c>
    </row>
    <row r="250" spans="1:5" ht="12.75">
      <c r="A250" s="38" t="s">
        <v>52</v>
      </c>
      <c r="E250" s="37" t="s">
        <v>606</v>
      </c>
    </row>
    <row r="251" spans="1:16" ht="12.75">
      <c r="A251" s="25" t="s">
        <v>45</v>
      </c>
      <c s="29" t="s">
        <v>607</v>
      </c>
      <c s="29" t="s">
        <v>608</v>
      </c>
      <c s="25" t="s">
        <v>47</v>
      </c>
      <c s="30" t="s">
        <v>609</v>
      </c>
      <c s="31" t="s">
        <v>73</v>
      </c>
      <c s="32">
        <v>2</v>
      </c>
      <c s="33">
        <v>0</v>
      </c>
      <c s="33">
        <f>ROUND(ROUND(H251,2)*ROUND(G251,3),2)</f>
      </c>
      <c r="O251">
        <f>(I251*21)/100</f>
      </c>
      <c t="s">
        <v>23</v>
      </c>
    </row>
    <row r="252" spans="1:5" ht="12.75">
      <c r="A252" s="34" t="s">
        <v>50</v>
      </c>
      <c r="E252" s="35" t="s">
        <v>47</v>
      </c>
    </row>
    <row r="253" spans="1:5" ht="51">
      <c r="A253" s="38" t="s">
        <v>52</v>
      </c>
      <c r="E253" s="37" t="s">
        <v>610</v>
      </c>
    </row>
    <row r="254" spans="1:16" ht="12.75">
      <c r="A254" s="25" t="s">
        <v>45</v>
      </c>
      <c s="29" t="s">
        <v>611</v>
      </c>
      <c s="29" t="s">
        <v>612</v>
      </c>
      <c s="25" t="s">
        <v>47</v>
      </c>
      <c s="30" t="s">
        <v>613</v>
      </c>
      <c s="31" t="s">
        <v>49</v>
      </c>
      <c s="32">
        <v>1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51">
      <c r="A255" s="34" t="s">
        <v>50</v>
      </c>
      <c r="E255" s="35" t="s">
        <v>614</v>
      </c>
    </row>
    <row r="256" spans="1:5" ht="12.75">
      <c r="A256" s="38" t="s">
        <v>52</v>
      </c>
      <c r="E256" s="37" t="s">
        <v>47</v>
      </c>
    </row>
    <row r="257" spans="1:16" ht="12.75">
      <c r="A257" s="25" t="s">
        <v>45</v>
      </c>
      <c s="29" t="s">
        <v>615</v>
      </c>
      <c s="29" t="s">
        <v>616</v>
      </c>
      <c s="25" t="s">
        <v>47</v>
      </c>
      <c s="30" t="s">
        <v>617</v>
      </c>
      <c s="31" t="s">
        <v>73</v>
      </c>
      <c s="32">
        <v>1</v>
      </c>
      <c s="33">
        <v>0</v>
      </c>
      <c s="33">
        <f>ROUND(ROUND(H257,2)*ROUND(G257,3),2)</f>
      </c>
      <c r="O257">
        <f>(I257*21)/100</f>
      </c>
      <c t="s">
        <v>23</v>
      </c>
    </row>
    <row r="258" spans="1:5" ht="12.75">
      <c r="A258" s="34" t="s">
        <v>50</v>
      </c>
      <c r="E258" s="35" t="s">
        <v>243</v>
      </c>
    </row>
    <row r="259" spans="1:5" ht="12.75">
      <c r="A259" s="38" t="s">
        <v>52</v>
      </c>
      <c r="E259" s="37" t="s">
        <v>244</v>
      </c>
    </row>
    <row r="260" spans="1:16" ht="12.75">
      <c r="A260" s="25" t="s">
        <v>45</v>
      </c>
      <c s="29" t="s">
        <v>618</v>
      </c>
      <c s="29" t="s">
        <v>619</v>
      </c>
      <c s="25" t="s">
        <v>47</v>
      </c>
      <c s="30" t="s">
        <v>620</v>
      </c>
      <c s="31" t="s">
        <v>73</v>
      </c>
      <c s="32">
        <v>3</v>
      </c>
      <c s="33">
        <v>0</v>
      </c>
      <c s="33">
        <f>ROUND(ROUND(H260,2)*ROUND(G260,3),2)</f>
      </c>
      <c r="O260">
        <f>(I260*21)/100</f>
      </c>
      <c t="s">
        <v>23</v>
      </c>
    </row>
    <row r="261" spans="1:5" ht="12.75">
      <c r="A261" s="34" t="s">
        <v>50</v>
      </c>
      <c r="E261" s="35" t="s">
        <v>243</v>
      </c>
    </row>
    <row r="262" spans="1:5" ht="12.75">
      <c r="A262" s="38" t="s">
        <v>52</v>
      </c>
      <c r="E262" s="37" t="s">
        <v>286</v>
      </c>
    </row>
    <row r="263" spans="1:16" ht="12.75">
      <c r="A263" s="25" t="s">
        <v>45</v>
      </c>
      <c s="29" t="s">
        <v>621</v>
      </c>
      <c s="29" t="s">
        <v>622</v>
      </c>
      <c s="25" t="s">
        <v>47</v>
      </c>
      <c s="30" t="s">
        <v>623</v>
      </c>
      <c s="31" t="s">
        <v>127</v>
      </c>
      <c s="32">
        <v>90.728</v>
      </c>
      <c s="33">
        <v>0</v>
      </c>
      <c s="33">
        <f>ROUND(ROUND(H263,2)*ROUND(G263,3),2)</f>
      </c>
      <c r="O263">
        <f>(I263*21)/100</f>
      </c>
      <c t="s">
        <v>23</v>
      </c>
    </row>
    <row r="264" spans="1:5" ht="25.5">
      <c r="A264" s="34" t="s">
        <v>50</v>
      </c>
      <c r="E264" s="35" t="s">
        <v>624</v>
      </c>
    </row>
    <row r="265" spans="1:5" ht="76.5">
      <c r="A265" s="38" t="s">
        <v>52</v>
      </c>
      <c r="E265" s="37" t="s">
        <v>625</v>
      </c>
    </row>
    <row r="266" spans="1:16" ht="12.75">
      <c r="A266" s="25" t="s">
        <v>45</v>
      </c>
      <c s="29" t="s">
        <v>626</v>
      </c>
      <c s="29" t="s">
        <v>627</v>
      </c>
      <c s="25" t="s">
        <v>47</v>
      </c>
      <c s="30" t="s">
        <v>628</v>
      </c>
      <c s="31" t="s">
        <v>127</v>
      </c>
      <c s="32">
        <v>43.623</v>
      </c>
      <c s="33">
        <v>0</v>
      </c>
      <c s="33">
        <f>ROUND(ROUND(H266,2)*ROUND(G266,3),2)</f>
      </c>
      <c r="O266">
        <f>(I266*21)/100</f>
      </c>
      <c t="s">
        <v>23</v>
      </c>
    </row>
    <row r="267" spans="1:5" ht="12.75">
      <c r="A267" s="34" t="s">
        <v>50</v>
      </c>
      <c r="E267" s="35" t="s">
        <v>629</v>
      </c>
    </row>
    <row r="268" spans="1:5" ht="38.25">
      <c r="A268" s="38" t="s">
        <v>52</v>
      </c>
      <c r="E268" s="37" t="s">
        <v>630</v>
      </c>
    </row>
    <row r="269" spans="1:16" ht="12.75">
      <c r="A269" s="25" t="s">
        <v>45</v>
      </c>
      <c s="29" t="s">
        <v>631</v>
      </c>
      <c s="29" t="s">
        <v>632</v>
      </c>
      <c s="25" t="s">
        <v>47</v>
      </c>
      <c s="30" t="s">
        <v>633</v>
      </c>
      <c s="31" t="s">
        <v>155</v>
      </c>
      <c s="32">
        <v>93.6</v>
      </c>
      <c s="33">
        <v>0</v>
      </c>
      <c s="33">
        <f>ROUND(ROUND(H269,2)*ROUND(G269,3),2)</f>
      </c>
      <c r="O269">
        <f>(I269*21)/100</f>
      </c>
      <c t="s">
        <v>23</v>
      </c>
    </row>
    <row r="270" spans="1:5" ht="12.75">
      <c r="A270" s="34" t="s">
        <v>50</v>
      </c>
      <c r="E270" s="35" t="s">
        <v>634</v>
      </c>
    </row>
    <row r="271" spans="1:5" ht="12.75">
      <c r="A271" s="36" t="s">
        <v>52</v>
      </c>
      <c r="E271" s="37" t="s">
        <v>635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