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1"/>
  </bookViews>
  <sheets>
    <sheet name="Rekapitulace stavby" sheetId="1" r:id="rId1"/>
    <sheet name="Objekt1 - Rozpočet" sheetId="2" r:id="rId2"/>
    <sheet name="Pokyny pro vyplnění" sheetId="3" r:id="rId3"/>
  </sheets>
  <definedNames>
    <definedName name="_xlnm._FilterDatabase" localSheetId="1" hidden="1">'Objekt1 - Rozpočet'!$C$99:$K$398</definedName>
    <definedName name="_xlnm.Print_Area" localSheetId="1">'Objekt1 - Rozpočet'!$C$4:$J$39,'Objekt1 - Rozpočet'!$C$45:$J$81,'Objekt1 - Rozpočet'!$C$87:$K$398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'Objekt1 - Rozpočet'!$99:$99</definedName>
  </definedNames>
  <calcPr calcId="152511"/>
</workbook>
</file>

<file path=xl/sharedStrings.xml><?xml version="1.0" encoding="utf-8"?>
<sst xmlns="http://schemas.openxmlformats.org/spreadsheetml/2006/main" count="3286" uniqueCount="849">
  <si>
    <t>Export Komplet</t>
  </si>
  <si>
    <t>VZ</t>
  </si>
  <si>
    <t>2.0</t>
  </si>
  <si>
    <t>ZAMOK</t>
  </si>
  <si>
    <t>False</t>
  </si>
  <si>
    <t>{4951f572-b786-4d6f-80c9-8ee641e1e375}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</si>
  <si>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</si>
  <si>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</si>
  <si>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</si>
  <si>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</si>
  <si>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</si>
  <si>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</si>
  <si>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</si>
  <si>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</si>
  <si>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2200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</si>
  <si>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</si>
  <si>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</si>
  <si>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2200 - (2205) - Stavební úpravy pro místnost s LC-MS</t>
  </si>
  <si>
    <t>0,1</t>
  </si>
  <si>
    <t>KSO:</t>
  </si>
  <si>
    <t/>
  </si>
  <si>
    <t>CC-CZ:</t>
  </si>
  <si>
    <t>Místo:</t>
  </si>
  <si>
    <t xml:space="preserve"> </t>
  </si>
  <si>
    <t>Datum:</t>
  </si>
  <si>
    <t>7. 9. 2022</t>
  </si>
  <si>
    <t>10</t>
  </si>
  <si>
    <t>100</t>
  </si>
  <si>
    <t>Zadavatel:</t>
  </si>
  <si>
    <t>IČ:</t>
  </si>
  <si>
    <t>DIČ:</t>
  </si>
  <si>
    <t>Uchazeč:</t>
  </si>
  <si>
    <t>Vyplň údaj</t>
  </si>
  <si>
    <t>True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</si>
  <si>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</si>
  <si>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</si>
  <si>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</si>
  <si>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</si>
  <si>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</si>
  <si>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</si>
  <si>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</si>
  <si>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</si>
  <si>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</si>
  <si>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</si>
  <si>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</si>
  <si>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</si>
  <si>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</si>
  <si>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</si>
  <si>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</si>
  <si>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</si>
  <si>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</si>
  <si>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</si>
  <si>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</si>
  <si>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</si>
  <si>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</si>
  <si>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</si>
  <si>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</si>
  <si>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</si>
  <si>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</si>
  <si>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</si>
  <si>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</si>
  <si>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</si>
  <si>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</si>
  <si>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</si>
  <si>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</si>
  <si>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</si>
  <si>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</si>
  <si>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</si>
  <si>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</si>
  <si>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</si>
  <si>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</si>
  <si>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</si>
  <si>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</si>
  <si>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</si>
  <si>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</si>
  <si>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</si>
  <si>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</si>
  <si>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Objekt1</t>
  </si>
  <si>
    <t>Rozpočet</t>
  </si>
  <si>
    <t>STA</t>
  </si>
  <si>
    <t>{08333712-62fe-4c86-93f0-f22c65ca6f23}</t>
  </si>
  <si>
    <t>2</t>
  </si>
  <si>
    <t>KRYCÍ LIST SOUPISU PRACÍ</t>
  </si>
  <si>
    <t>Objekt:</t>
  </si>
  <si>
    <t>Objekt1 - Rozpočet</t>
  </si>
  <si>
    <t>REKAPITULACE ČLENĚNÍ SOUPISU PRACÍ</t>
  </si>
  <si>
    <t>Kód dílu - Popis</t>
  </si>
  <si>
    <t>Cena celkem [CZK]</t>
  </si>
  <si>
    <t>-1</t>
  </si>
  <si>
    <t xml:space="preserve">D10 - 099: Přesun hmot HSV   </t>
  </si>
  <si>
    <t xml:space="preserve">    D4 - 0061: Úpravy povrchů vnitřní   </t>
  </si>
  <si>
    <t xml:space="preserve">      9 - Ostatní konstrukce a práce, bourání   </t>
  </si>
  <si>
    <t xml:space="preserve">    D5 - 0063: Podlahy a podlahové konstrukce   </t>
  </si>
  <si>
    <t xml:space="preserve">    D6 - 009: Ostatní konstrukce a práce   </t>
  </si>
  <si>
    <t xml:space="preserve">    D7 - 0095: Různé dokončovací konstrukce a práce   </t>
  </si>
  <si>
    <t xml:space="preserve">    D8 - 0096: Bourání vč.likvidace suti   </t>
  </si>
  <si>
    <t xml:space="preserve">      D9 - 094: Lešení   </t>
  </si>
  <si>
    <t xml:space="preserve">      PSV - Práce a dodávky PSV   </t>
  </si>
  <si>
    <t xml:space="preserve">        723 - Rozvody laboratorních plynů-dusík   </t>
  </si>
  <si>
    <t xml:space="preserve">        741 - Elektroinstalace - silnoproud   </t>
  </si>
  <si>
    <t xml:space="preserve">        751 - Vzduchotechnika   </t>
  </si>
  <si>
    <t xml:space="preserve">          D1 - Zař. č. 1 - Místnost přípravy dusíku   </t>
  </si>
  <si>
    <t xml:space="preserve">          D2 - Zař. č. 2 - Laboratoř   </t>
  </si>
  <si>
    <t xml:space="preserve">        776 - Podlahy povlakové   </t>
  </si>
  <si>
    <t xml:space="preserve">        783 - Dokončovací práce - nátěry   </t>
  </si>
  <si>
    <t xml:space="preserve">        784 - Dokončovací práce - malby a tapety   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</si>
  <si>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</si>
  <si>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</si>
  <si>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</si>
  <si>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</si>
  <si>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</si>
  <si>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</si>
  <si>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</si>
  <si>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</si>
  <si>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</si>
  <si>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</si>
  <si>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</si>
  <si>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</si>
  <si>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</si>
  <si>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</si>
  <si>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</si>
  <si>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</si>
  <si>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</si>
  <si>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D10</t>
  </si>
  <si>
    <t xml:space="preserve">099: Přesun hmot HSV   </t>
  </si>
  <si>
    <t>ROZPOCET</t>
  </si>
  <si>
    <t>28</t>
  </si>
  <si>
    <t>K</t>
  </si>
  <si>
    <t>998018003</t>
  </si>
  <si>
    <t>Přesun hmot ruční pro budovy v přes 12 do 24 m</t>
  </si>
  <si>
    <t>t</t>
  </si>
  <si>
    <t>CS ÚRS 2022 02</t>
  </si>
  <si>
    <t>4</t>
  </si>
  <si>
    <t>PP</t>
  </si>
  <si>
    <t>Přesun hmot pro budovy občanské výstavby, bydlení, výrobu a služby ruční - bez užití mechanizace vodorovná dopravní vzdálenost do 100 m pro budovy s jakoukoliv nosnou konstrukcí výšky přes 12 do 24 m</t>
  </si>
  <si>
    <t>Online PSC</t>
  </si>
  <si>
    <t>https://podminky.urs.cz/item/CS_URS_2022_02/998018003</t>
  </si>
  <si>
    <t>D4</t>
  </si>
  <si>
    <t xml:space="preserve">0061: Úpravy povrchů vnitřní   </t>
  </si>
  <si>
    <t>9</t>
  </si>
  <si>
    <t>612131121</t>
  </si>
  <si>
    <t>Penetrační disperzní nátěr vnitřních stěn nanášený ručně</t>
  </si>
  <si>
    <t>m2</t>
  </si>
  <si>
    <t>Podkladní a spojovací vrstva vnitřních omítaných ploch penetrace disperzní nanášená ručně stěn</t>
  </si>
  <si>
    <t>https://podminky.urs.cz/item/CS_URS_2022_02/612131121</t>
  </si>
  <si>
    <t>612142001</t>
  </si>
  <si>
    <t>Potažení vnitřních stěn sklovláknitým pletivem vtlačeným do tenkovrstvé hmoty</t>
  </si>
  <si>
    <t>6</t>
  </si>
  <si>
    <t>Potažení vnitřních ploch pletivem v ploše nebo pruzích, na plném podkladu sklovláknitým vtlačením do tmelu stěn</t>
  </si>
  <si>
    <t>https://podminky.urs.cz/item/CS_URS_2022_02/612142001</t>
  </si>
  <si>
    <t>612315222</t>
  </si>
  <si>
    <t>Vápenná štuková omítka malých ploch do 0,25 m2 na stěnách</t>
  </si>
  <si>
    <t>8</t>
  </si>
  <si>
    <t>https://podminky.urs.cz/item/CS_URS_2022_02/612315222</t>
  </si>
  <si>
    <t>3</t>
  </si>
  <si>
    <t>612315225</t>
  </si>
  <si>
    <t>Vápenná štuková omítka malých ploch do 4,0 m2 na stěnách</t>
  </si>
  <si>
    <t>https://podminky.urs.cz/item/CS_URS_2022_02/612315225</t>
  </si>
  <si>
    <t>619995001</t>
  </si>
  <si>
    <t>Začištění omítek kolem oken, dveří, podlah nebo obkladů</t>
  </si>
  <si>
    <t>m</t>
  </si>
  <si>
    <t>12</t>
  </si>
  <si>
    <t>Začištění omítek (s dodáním hmot) kolem oken, dveří, podlah, obkladů apod.</t>
  </si>
  <si>
    <t>https://podminky.urs.cz/item/CS_URS_2022_02/619995001</t>
  </si>
  <si>
    <t>69</t>
  </si>
  <si>
    <t>612311111</t>
  </si>
  <si>
    <t>Vápenná omítka hrubá jednovrstvá zatřená vnitřních stěn nanášená ručně</t>
  </si>
  <si>
    <t>14</t>
  </si>
  <si>
    <t>Omítka vápenná vnitřních ploch nanášená ručně jednovrstvá hrubá, tloušťky do 10 mm zatřená svislých konstrukcí stěn</t>
  </si>
  <si>
    <t>https://podminky.urs.cz/item/CS_URS_2022_02/612311111</t>
  </si>
  <si>
    <t>74</t>
  </si>
  <si>
    <t>612311131</t>
  </si>
  <si>
    <t>Potažení vnitřních stěn vápenným štukem tloušťky do 3 mm</t>
  </si>
  <si>
    <t>16</t>
  </si>
  <si>
    <t>Potažení vnitřních ploch vápenným štukem tloušťky do 3 mm svislých konstrukcí stěn</t>
  </si>
  <si>
    <t>https://podminky.urs.cz/item/CS_URS_2022_02/612311131</t>
  </si>
  <si>
    <t xml:space="preserve">Ostatní konstrukce a práce, bourání   </t>
  </si>
  <si>
    <t>7</t>
  </si>
  <si>
    <t>612135101</t>
  </si>
  <si>
    <t>Hrubá výplň rýh ve stěnách maltou jakékoli šířky rýhy</t>
  </si>
  <si>
    <t>18</t>
  </si>
  <si>
    <t>https://podminky.urs.cz/item/CS_URS_2022_02/612135101</t>
  </si>
  <si>
    <t>63</t>
  </si>
  <si>
    <t>962031133</t>
  </si>
  <si>
    <t>Bourání příček z cihel pálených na MVC tl do 150 mm</t>
  </si>
  <si>
    <t>20</t>
  </si>
  <si>
    <t>Bourání příček z cihel, tvárnic nebo příčkovek z cihel pálených, plných nebo dutých na maltu vápennou nebo vápenocementovou, tl. do 150 mm</t>
  </si>
  <si>
    <t>https://podminky.urs.cz/item/CS_URS_2022_02/962031133</t>
  </si>
  <si>
    <t>72</t>
  </si>
  <si>
    <t>971033161</t>
  </si>
  <si>
    <t>Vybourání otvorů ve zdivu cihelném D do 60 mm na MVC nebo MV tl do 600 mm</t>
  </si>
  <si>
    <t>kus</t>
  </si>
  <si>
    <t>22</t>
  </si>
  <si>
    <t>Vybourání otvorů ve zdivu základovém nebo nadzákladovém z cihel, tvárnic, příčkovek z cihel pálených na maltu vápennou nebo vápenocementovou průměru profilu do 60 mm, tl. do 600 mm</t>
  </si>
  <si>
    <t>https://podminky.urs.cz/item/CS_URS_2022_02/971033161</t>
  </si>
  <si>
    <t>73</t>
  </si>
  <si>
    <t>971033461</t>
  </si>
  <si>
    <t>Vybourání otvorů ve zdivu cihelném pl do 0,25 m2 na MVC nebo MV tl do 600 mm</t>
  </si>
  <si>
    <t>24</t>
  </si>
  <si>
    <t>Vybourání otvorů ve zdivu základovém nebo nadzákladovém z cihel, tvárnic, příčkovek z cihel pálených na maltu vápennou nebo vápenocementovou plochy do 0,25 m2, tl. do 600 mm</t>
  </si>
  <si>
    <t>https://podminky.urs.cz/item/CS_URS_2022_02/971033461</t>
  </si>
  <si>
    <t>D5</t>
  </si>
  <si>
    <t xml:space="preserve">0063: Podlahy a podlahové konstrukce   </t>
  </si>
  <si>
    <t>631312141</t>
  </si>
  <si>
    <t>Doplnění rýh v dosavadních mazaninách betonem prostým</t>
  </si>
  <si>
    <t>m3</t>
  </si>
  <si>
    <t>26</t>
  </si>
  <si>
    <t>Doplnění dosavadních mazanin prostým betonem s dodáním hmot, bez potěru, plochy jednotlivě rýh v dosavadních mazaninách</t>
  </si>
  <si>
    <t>https://podminky.urs.cz/item/CS_URS_2022_02/631312141</t>
  </si>
  <si>
    <t>D6</t>
  </si>
  <si>
    <t xml:space="preserve">009: Ostatní konstrukce a práce   </t>
  </si>
  <si>
    <t>13</t>
  </si>
  <si>
    <t>009-01</t>
  </si>
  <si>
    <t>Demontáž a zpětná montáž stávajícího zakrytí rozvodů potrubí v  souvislosti se stavebními pracemi předpoklad</t>
  </si>
  <si>
    <t>Demontáž a zpětná montáž stávajícího zakrytí rozvodů potrubí v souvislosti se stavebními pracemi předpoklad</t>
  </si>
  <si>
    <t>952901111</t>
  </si>
  <si>
    <t>Vyčištění budov bytové a občanské výstavby při výšce podlaží do 4 m</t>
  </si>
  <si>
    <t>30</t>
  </si>
  <si>
    <t>Vyčištění budov nebo objektů před předáním do užívání budov bytové nebo občanské výstavby, světlé výšky podlaží do 4 m</t>
  </si>
  <si>
    <t>https://podminky.urs.cz/item/CS_URS_2022_02/952901111</t>
  </si>
  <si>
    <t>D7</t>
  </si>
  <si>
    <t xml:space="preserve">0095: Různé dokončovací konstrukce a práce   </t>
  </si>
  <si>
    <t>0095-01</t>
  </si>
  <si>
    <t>Stavební a zednické výpomoce řemesel</t>
  </si>
  <si>
    <t>hod</t>
  </si>
  <si>
    <t>32</t>
  </si>
  <si>
    <t>D8</t>
  </si>
  <si>
    <t xml:space="preserve">0096: Bourání vč.likvidace suti   </t>
  </si>
  <si>
    <t>967031132</t>
  </si>
  <si>
    <t>Přisekání rovných ostění v cihelném zdivu na MV nebo MVC</t>
  </si>
  <si>
    <t>34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</si>
  <si>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</si>
  <si>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https://podminky.urs.cz/item/CS_URS_2022_02/967031132</t>
  </si>
  <si>
    <t>968072455</t>
  </si>
  <si>
    <t>Vybourání kovových dveřních zárubní pl do 2 m2</t>
  </si>
  <si>
    <t>36</t>
  </si>
  <si>
    <t>Vybourání kovových rámů oken s křídly, dveřních zárubní, vrat, stěn, ostění nebo obkladů dveřních zárubní, plochy do 2 m2</t>
  </si>
  <si>
    <t>https://podminky.urs.cz/item/CS_URS_2022_02/968072455</t>
  </si>
  <si>
    <t>19</t>
  </si>
  <si>
    <t>978059541</t>
  </si>
  <si>
    <t>Odsekání a odebrání obkladů stěn z vnitřních obkládaček plochy přes 1 m2</t>
  </si>
  <si>
    <t>38</t>
  </si>
  <si>
    <t>Odsekání obkladů stěn včetně otlučení podkladní omítky až na zdivo z obkládaček vnitřních, z jakýchkoliv materiálů, plochy přes 1 m2</t>
  </si>
  <si>
    <t>https://podminky.urs.cz/item/CS_URS_2022_02/978059541</t>
  </si>
  <si>
    <t>23</t>
  </si>
  <si>
    <t>997013214</t>
  </si>
  <si>
    <t>Vnitrostaveništní doprava suti a vybouraných hmot pro budovy v přes 12 do 15 m ručně</t>
  </si>
  <si>
    <t>40</t>
  </si>
  <si>
    <t>Vnitrostaveništní doprava suti a vybouraných hmot vodorovně do 50 m svisle ručně pro budovy a haly výšky přes 12 do 15 m</t>
  </si>
  <si>
    <t>https://podminky.urs.cz/item/CS_URS_2022_02/997013214</t>
  </si>
  <si>
    <t>25</t>
  </si>
  <si>
    <t>997013509</t>
  </si>
  <si>
    <t>Příplatek k odvozu suti a vybouraných hmot na skládku ZKD 1 km přes 1 km</t>
  </si>
  <si>
    <t>42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</si>
  <si>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</si>
  <si>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</si>
  <si>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997013609</t>
  </si>
  <si>
    <t>Poplatek za uložení na skládce (skládkovné) stavebního odpadu ze směsí nebo oddělených frakcí betonu, cihel a keramických výrobků kód odpadu 17 01 07</t>
  </si>
  <si>
    <t>44</t>
  </si>
  <si>
    <t>Poplatek za uložení stavebního odpadu na skládce (skládkovné) ze směsí nebo oddělených frakcí betonu, cihel a keramických výrobků zatříděného do Katalogu odpadů pod kódem 17 01 07</t>
  </si>
  <si>
    <t>https://podminky.urs.cz/item/CS_URS_2022_02/997013609</t>
  </si>
  <si>
    <t>997013501</t>
  </si>
  <si>
    <t>Odvoz suti a vybouraných hmot na skládku nebo meziskládku do 1 km se složením</t>
  </si>
  <si>
    <t>46</t>
  </si>
  <si>
    <t>Odvoz suti a vybouraných hmot na skládku nebo meziskládku se složením, na vzdálenost do 1 km</t>
  </si>
  <si>
    <t>https://podminky.urs.cz/item/CS_URS_2022_02/997013501</t>
  </si>
  <si>
    <t>D9</t>
  </si>
  <si>
    <t xml:space="preserve">094: Lešení   </t>
  </si>
  <si>
    <t>27</t>
  </si>
  <si>
    <t>949101111</t>
  </si>
  <si>
    <t>Lešení pomocné pro objekty pozemních staveb s lešeňovou podlahou v do 1,9 m zatížení do 150 kg/m2</t>
  </si>
  <si>
    <t>48</t>
  </si>
  <si>
    <t>Lešení pomocné pracovní pro objekty pozemních staveb pro zatížení do 150 kg/m2, o výšce lešeňové podlahy do 1,9 m</t>
  </si>
  <si>
    <t>https://podminky.urs.cz/item/CS_URS_2022_02/949101111</t>
  </si>
  <si>
    <t>PSV</t>
  </si>
  <si>
    <t xml:space="preserve">Práce a dodávky PSV   </t>
  </si>
  <si>
    <t>723</t>
  </si>
  <si>
    <t xml:space="preserve">Rozvody laboratorních plynů-dusík   </t>
  </si>
  <si>
    <t>99</t>
  </si>
  <si>
    <t>M</t>
  </si>
  <si>
    <t>M012</t>
  </si>
  <si>
    <t>Trubka nerez, AISI 304, průměr   8x1</t>
  </si>
  <si>
    <t>50</t>
  </si>
  <si>
    <t>M013</t>
  </si>
  <si>
    <t>Trubka Cu průměr 15x1</t>
  </si>
  <si>
    <t>52</t>
  </si>
  <si>
    <t>101</t>
  </si>
  <si>
    <t>M017</t>
  </si>
  <si>
    <t>Trubka Cu průměr 12x1 (pro odtah od pojistných ventilů)</t>
  </si>
  <si>
    <t>54</t>
  </si>
  <si>
    <t>102</t>
  </si>
  <si>
    <t>M018</t>
  </si>
  <si>
    <t>Armatury na nerez. Trubku pr. 8</t>
  </si>
  <si>
    <t>ks</t>
  </si>
  <si>
    <t>56</t>
  </si>
  <si>
    <t>103</t>
  </si>
  <si>
    <t>M019</t>
  </si>
  <si>
    <t>Armatury Cu do pr. 15</t>
  </si>
  <si>
    <t>58</t>
  </si>
  <si>
    <t>104</t>
  </si>
  <si>
    <t>M020</t>
  </si>
  <si>
    <t>Armatury Cu do pr. 12 (odtah od pojsitných ventilů)</t>
  </si>
  <si>
    <t>60</t>
  </si>
  <si>
    <t>105</t>
  </si>
  <si>
    <t>M021</t>
  </si>
  <si>
    <t>Pájka Ag 45 + pasta</t>
  </si>
  <si>
    <t>kg</t>
  </si>
  <si>
    <t>62</t>
  </si>
  <si>
    <t>106</t>
  </si>
  <si>
    <t>M022</t>
  </si>
  <si>
    <t>Ocelový chránič 22x2.3- trubka svař.3/8", pr.8</t>
  </si>
  <si>
    <t>64</t>
  </si>
  <si>
    <t>107</t>
  </si>
  <si>
    <t>M023</t>
  </si>
  <si>
    <t>Ocelový chránič 28x2,6- trubka svař.1/2", pr.12</t>
  </si>
  <si>
    <t>66</t>
  </si>
  <si>
    <t>108</t>
  </si>
  <si>
    <t>M024</t>
  </si>
  <si>
    <t>Ocelový chránič 31,8x2,6- trubka svař.3/4", pr.15</t>
  </si>
  <si>
    <t>68</t>
  </si>
  <si>
    <t>109</t>
  </si>
  <si>
    <t>M025</t>
  </si>
  <si>
    <t>Konzola jednoduchá (1- trubka)</t>
  </si>
  <si>
    <t>70</t>
  </si>
  <si>
    <t>110</t>
  </si>
  <si>
    <t>M026</t>
  </si>
  <si>
    <t>Konzola složitá (2- trubky)</t>
  </si>
  <si>
    <t>111</t>
  </si>
  <si>
    <t>M027</t>
  </si>
  <si>
    <t>kulový kohout DN10 (1/4") vč. šroubení na 8 (u tlakové lahve)</t>
  </si>
  <si>
    <t>112</t>
  </si>
  <si>
    <t>M028</t>
  </si>
  <si>
    <t>kulový kohout DN15 (1/4") vč. šroubení na 15 (u generátoru dusíku)</t>
  </si>
  <si>
    <t>76</t>
  </si>
  <si>
    <t>113</t>
  </si>
  <si>
    <t>M030</t>
  </si>
  <si>
    <t>kulový kohout DN20 (1/2") vč. šroubení na 15 (u digestoře)</t>
  </si>
  <si>
    <t>78</t>
  </si>
  <si>
    <t>114</t>
  </si>
  <si>
    <t>M031</t>
  </si>
  <si>
    <t>Redukční ventil dusíku 0-5 bar</t>
  </si>
  <si>
    <t>80</t>
  </si>
  <si>
    <t>115</t>
  </si>
  <si>
    <t>M032</t>
  </si>
  <si>
    <t>Výstupní šroubení Swagelok 1/8"</t>
  </si>
  <si>
    <t>82</t>
  </si>
  <si>
    <t>116</t>
  </si>
  <si>
    <t>M033</t>
  </si>
  <si>
    <t>Pojistný ventil</t>
  </si>
  <si>
    <t>84</t>
  </si>
  <si>
    <t>117</t>
  </si>
  <si>
    <t>M034</t>
  </si>
  <si>
    <t>Nátěrové hmoty, značení</t>
  </si>
  <si>
    <t>86</t>
  </si>
  <si>
    <t>118</t>
  </si>
  <si>
    <t>M035</t>
  </si>
  <si>
    <t>Tlaková zkouška- úseková</t>
  </si>
  <si>
    <t>88</t>
  </si>
  <si>
    <t>119</t>
  </si>
  <si>
    <t>M036</t>
  </si>
  <si>
    <t>Zkouška těsnosti - závěr.</t>
  </si>
  <si>
    <t>90</t>
  </si>
  <si>
    <t>120</t>
  </si>
  <si>
    <t>M037</t>
  </si>
  <si>
    <t>Profuk dusíkem</t>
  </si>
  <si>
    <t>92</t>
  </si>
  <si>
    <t>121</t>
  </si>
  <si>
    <t>M038</t>
  </si>
  <si>
    <t>Ochranný plyn pro pájení Cu trubek dle EN 7396-1</t>
  </si>
  <si>
    <t>94</t>
  </si>
  <si>
    <t>122</t>
  </si>
  <si>
    <t>M039</t>
  </si>
  <si>
    <t>Čidlo a signalizace koncentrace O2</t>
  </si>
  <si>
    <t>96</t>
  </si>
  <si>
    <t>123</t>
  </si>
  <si>
    <t>M040</t>
  </si>
  <si>
    <t>Zdroj pro tlakovou láhev dusíku (čistota 5.0) o objemu 50l, výstupní tlak 15bar</t>
  </si>
  <si>
    <t>98</t>
  </si>
  <si>
    <t>124</t>
  </si>
  <si>
    <t>M041</t>
  </si>
  <si>
    <t>Výchozí revize rozvodů</t>
  </si>
  <si>
    <t>125</t>
  </si>
  <si>
    <t>M042</t>
  </si>
  <si>
    <t>Předání, proškolení obsluhy</t>
  </si>
  <si>
    <t>126</t>
  </si>
  <si>
    <t>M043</t>
  </si>
  <si>
    <t>Zařízení stavby,přípomoce</t>
  </si>
  <si>
    <t>127</t>
  </si>
  <si>
    <t>M044</t>
  </si>
  <si>
    <t>Zakreslení skutečného stavu</t>
  </si>
  <si>
    <t>128</t>
  </si>
  <si>
    <t>M045</t>
  </si>
  <si>
    <t>Dopravné (za 1 km)</t>
  </si>
  <si>
    <t>129</t>
  </si>
  <si>
    <t>K014</t>
  </si>
  <si>
    <t>Odvod kondenzátu s generátoru dusíku</t>
  </si>
  <si>
    <t>kpl</t>
  </si>
  <si>
    <t>741</t>
  </si>
  <si>
    <t xml:space="preserve">Elektroinstalace - silnoproud   </t>
  </si>
  <si>
    <t>Pol1</t>
  </si>
  <si>
    <t>Rozváděč RP 2 přemístění vč. el. výzbroje</t>
  </si>
  <si>
    <t>31</t>
  </si>
  <si>
    <t>Pol2</t>
  </si>
  <si>
    <t>trubka ohebná 25mm střední mechanická odolnost</t>
  </si>
  <si>
    <t>Pol3</t>
  </si>
  <si>
    <t>CYKY-J 3x1,5 pevně</t>
  </si>
  <si>
    <t>33</t>
  </si>
  <si>
    <t>Pol4</t>
  </si>
  <si>
    <t>CYKY-J 3x2,5 pevně</t>
  </si>
  <si>
    <t>Pol5</t>
  </si>
  <si>
    <t>CYKY-O 3x1,5 pevně</t>
  </si>
  <si>
    <t>35</t>
  </si>
  <si>
    <t>Pol6</t>
  </si>
  <si>
    <t>CYKY-J 5x10 pevně</t>
  </si>
  <si>
    <t>Pol7</t>
  </si>
  <si>
    <t>CY 25</t>
  </si>
  <si>
    <t>37</t>
  </si>
  <si>
    <t>Pol8</t>
  </si>
  <si>
    <t>CY6</t>
  </si>
  <si>
    <t>Pol9</t>
  </si>
  <si>
    <t>svorka pro pospoj. + Cu páska</t>
  </si>
  <si>
    <t>39</t>
  </si>
  <si>
    <t>Pol10</t>
  </si>
  <si>
    <t>KU 68 hluboká pro přístroje</t>
  </si>
  <si>
    <t>130</t>
  </si>
  <si>
    <t>Pol11</t>
  </si>
  <si>
    <t>skříň s ekvipotenciální svorkou 15x25mm2</t>
  </si>
  <si>
    <t>132</t>
  </si>
  <si>
    <t>41</t>
  </si>
  <si>
    <t>Pol12</t>
  </si>
  <si>
    <t>bezšroubá svorka  5x2 ,5 do rozvodek</t>
  </si>
  <si>
    <t>134</t>
  </si>
  <si>
    <t>Pol13</t>
  </si>
  <si>
    <t>spínač osvětlení řaz. 01, IP20 vč. rozvodky a rámečku  kompletní sestava</t>
  </si>
  <si>
    <t>136</t>
  </si>
  <si>
    <t>43</t>
  </si>
  <si>
    <t>Pol14</t>
  </si>
  <si>
    <t>spínač osvětlení řaz. 05, IP20 vč. rozvodky a rámečku  kompletní sestava</t>
  </si>
  <si>
    <t>138</t>
  </si>
  <si>
    <t>Pol15</t>
  </si>
  <si>
    <t>zásuvka 230V/16 - vč. rozvodky a rámečku  kompletní sestava</t>
  </si>
  <si>
    <t>140</t>
  </si>
  <si>
    <t>45</t>
  </si>
  <si>
    <t>Pol16</t>
  </si>
  <si>
    <t>dvojitá  zásuvka 230V/16, vč. rozvodky a rámečku  kompletní sestava</t>
  </si>
  <si>
    <t>142</t>
  </si>
  <si>
    <t>Pol17</t>
  </si>
  <si>
    <t>Svítidlo LED přisaz. zář.</t>
  </si>
  <si>
    <t>144</t>
  </si>
  <si>
    <t>47</t>
  </si>
  <si>
    <t>Pol18</t>
  </si>
  <si>
    <t>Podlahová krabice SF obdélníkový 4×K45 2×S500 70mm105mm šedá</t>
  </si>
  <si>
    <t>146</t>
  </si>
  <si>
    <t>Pol19</t>
  </si>
  <si>
    <t>"Kabel F/FTP Cat.6a 500 MHz 4x2xAWG23, LS0H modrý, Dca, 500m Drevená cívka 500m"</t>
  </si>
  <si>
    <t>148</t>
  </si>
  <si>
    <t>49</t>
  </si>
  <si>
    <t>Pol20</t>
  </si>
  <si>
    <t>Keystone modul RJ45 stínený, 10 Gb, trída Ea, 4PPoE 100 W, SFA</t>
  </si>
  <si>
    <t>150</t>
  </si>
  <si>
    <t>Pol21</t>
  </si>
  <si>
    <t>Datová zásuvka pod omítku pro 2 moduly (45°),prázdná,RAL9010</t>
  </si>
  <si>
    <t>152</t>
  </si>
  <si>
    <t>Pol22</t>
  </si>
  <si>
    <t>pomocný materiál, spoj.materiál</t>
  </si>
  <si>
    <t>Kč</t>
  </si>
  <si>
    <t>154</t>
  </si>
  <si>
    <t>53</t>
  </si>
  <si>
    <t>Pol23</t>
  </si>
  <si>
    <t>elektromontáže</t>
  </si>
  <si>
    <t>156</t>
  </si>
  <si>
    <t>51</t>
  </si>
  <si>
    <t>Pol24</t>
  </si>
  <si>
    <t>Sekání, průrazy,</t>
  </si>
  <si>
    <t>158</t>
  </si>
  <si>
    <t>Pol25</t>
  </si>
  <si>
    <t>revize</t>
  </si>
  <si>
    <t>160</t>
  </si>
  <si>
    <t>55</t>
  </si>
  <si>
    <t>Pol26</t>
  </si>
  <si>
    <t>Přesun hmot</t>
  </si>
  <si>
    <t>162</t>
  </si>
  <si>
    <t>751</t>
  </si>
  <si>
    <t xml:space="preserve">Vzduchotechnika   </t>
  </si>
  <si>
    <t>D1</t>
  </si>
  <si>
    <t xml:space="preserve">Zař. č. 1 - Místnost přípravy dusíku   </t>
  </si>
  <si>
    <t>81</t>
  </si>
  <si>
    <t>Pol27</t>
  </si>
  <si>
    <t>Větrací jednotka s rekuperací tepla, trvalá výměna cca 100m3/h</t>
  </si>
  <si>
    <t>5</t>
  </si>
  <si>
    <t>164</t>
  </si>
  <si>
    <t>Pol28</t>
  </si>
  <si>
    <t>Klimatizační jednotka, vnitřní jednotka, chladivové potrubí, uvedení do provozu</t>
  </si>
  <si>
    <t>166</t>
  </si>
  <si>
    <t>D2</t>
  </si>
  <si>
    <t xml:space="preserve">Zař. č. 2 - Laboratoř   </t>
  </si>
  <si>
    <t>83</t>
  </si>
  <si>
    <t>Pol29</t>
  </si>
  <si>
    <t>Chemicky odolný ventilátor, 600m3/h, ?p=cca300Pa</t>
  </si>
  <si>
    <t>168</t>
  </si>
  <si>
    <t>Pol30</t>
  </si>
  <si>
    <t>Základová deska ventilátoru</t>
  </si>
  <si>
    <t>170</t>
  </si>
  <si>
    <t>85</t>
  </si>
  <si>
    <t>Pol31</t>
  </si>
  <si>
    <t>Pružná vložka o 250</t>
  </si>
  <si>
    <t>172</t>
  </si>
  <si>
    <t>Pol32</t>
  </si>
  <si>
    <t>Tlumič hluku o250 (nerez)</t>
  </si>
  <si>
    <t>174</t>
  </si>
  <si>
    <t>87</t>
  </si>
  <si>
    <t>Pol33</t>
  </si>
  <si>
    <t>Regulační klapka, chem.odolná</t>
  </si>
  <si>
    <t>176</t>
  </si>
  <si>
    <t>Pol34</t>
  </si>
  <si>
    <t>Izolátory chvění</t>
  </si>
  <si>
    <t>178</t>
  </si>
  <si>
    <t>89</t>
  </si>
  <si>
    <t>Pol35</t>
  </si>
  <si>
    <t>Konzole</t>
  </si>
  <si>
    <t>180</t>
  </si>
  <si>
    <t>Pol36</t>
  </si>
  <si>
    <t>Zpětná klapka</t>
  </si>
  <si>
    <t>182</t>
  </si>
  <si>
    <t>91</t>
  </si>
  <si>
    <t>Pol37</t>
  </si>
  <si>
    <t>Systém přívodu vzduchu z chodby</t>
  </si>
  <si>
    <t>184</t>
  </si>
  <si>
    <t>Pol38</t>
  </si>
  <si>
    <t>Chem.odolné potrubí o 250</t>
  </si>
  <si>
    <t>186</t>
  </si>
  <si>
    <t>93</t>
  </si>
  <si>
    <t>Pol39</t>
  </si>
  <si>
    <t>Chem.odolné připojovací hadice</t>
  </si>
  <si>
    <t>188</t>
  </si>
  <si>
    <t>Pol40</t>
  </si>
  <si>
    <t>Regulátor otáček ventilátoru</t>
  </si>
  <si>
    <t>190</t>
  </si>
  <si>
    <t>95</t>
  </si>
  <si>
    <t>Pol41</t>
  </si>
  <si>
    <t>Stavební výpomoci</t>
  </si>
  <si>
    <t>192</t>
  </si>
  <si>
    <t>Pol42</t>
  </si>
  <si>
    <t>Mechanizace pro práci ve výšce</t>
  </si>
  <si>
    <t>194</t>
  </si>
  <si>
    <t>97</t>
  </si>
  <si>
    <t>Pol43</t>
  </si>
  <si>
    <t>Technická příprava, projektová dokumentace</t>
  </si>
  <si>
    <t>196</t>
  </si>
  <si>
    <t>Pol44</t>
  </si>
  <si>
    <t>Doprava a přesun hmot</t>
  </si>
  <si>
    <t>198</t>
  </si>
  <si>
    <t>776</t>
  </si>
  <si>
    <t xml:space="preserve">Podlahy povlakové   </t>
  </si>
  <si>
    <t>776111115</t>
  </si>
  <si>
    <t>Broušení podkladu povlakových podlah před litím stěrky</t>
  </si>
  <si>
    <t>200</t>
  </si>
  <si>
    <t>Příprava podkladu broušení podlah stávajícího podkladu před litím stěrky</t>
  </si>
  <si>
    <t>https://podminky.urs.cz/item/CS_URS_2022_02/776111115</t>
  </si>
  <si>
    <t>65</t>
  </si>
  <si>
    <t>776111311</t>
  </si>
  <si>
    <t>Vysátí podkladu povlakových podlah</t>
  </si>
  <si>
    <t>202</t>
  </si>
  <si>
    <t>Příprava podkladu vysátí podlah</t>
  </si>
  <si>
    <t>https://podminky.urs.cz/item/CS_URS_2022_02/776111311</t>
  </si>
  <si>
    <t>776141112</t>
  </si>
  <si>
    <t>Stěrka podlahová nivelační pro vyrovnání podkladu povlakových podlah pevnosti 20 MPa tl přes 3 do 5 mm</t>
  </si>
  <si>
    <t>204</t>
  </si>
  <si>
    <t>Příprava podkladu vyrovnání samonivelační stěrkou podlah min.pevnosti 20 MPa, tloušťky přes 3 do 5 mm</t>
  </si>
  <si>
    <t>https://podminky.urs.cz/item/CS_URS_2022_02/776141112</t>
  </si>
  <si>
    <t>776201811</t>
  </si>
  <si>
    <t>Demontáž lepených povlakových podlah bez podložky ručně</t>
  </si>
  <si>
    <t>206</t>
  </si>
  <si>
    <t>Demontáž povlakových podlahovin lepených ručně bez podložky</t>
  </si>
  <si>
    <t>https://podminky.urs.cz/item/CS_URS_2022_02/776201811</t>
  </si>
  <si>
    <t>67</t>
  </si>
  <si>
    <t>776221111</t>
  </si>
  <si>
    <t>Lepení pásů z PVC standardním lepidlem</t>
  </si>
  <si>
    <t>208</t>
  </si>
  <si>
    <t>Montáž podlahovin z PVC lepením standardním lepidlem z pásů standardních</t>
  </si>
  <si>
    <t>https://podminky.urs.cz/item/CS_URS_2022_02/776221111</t>
  </si>
  <si>
    <t>28412285</t>
  </si>
  <si>
    <t>krytina podlahová heterogenní tl 2mm</t>
  </si>
  <si>
    <t>210</t>
  </si>
  <si>
    <t>59</t>
  </si>
  <si>
    <t>776410811</t>
  </si>
  <si>
    <t>Odstranění soklíků a lišt pryžových nebo plastových</t>
  </si>
  <si>
    <t>212</t>
  </si>
  <si>
    <t>Demontáž soklíků nebo lišt pryžových nebo plastových</t>
  </si>
  <si>
    <t>https://podminky.urs.cz/item/CS_URS_2022_02/776410811</t>
  </si>
  <si>
    <t>79</t>
  </si>
  <si>
    <t>776411111</t>
  </si>
  <si>
    <t>Montáž obvodových soklíků výšky do 80 mm</t>
  </si>
  <si>
    <t>214</t>
  </si>
  <si>
    <t>Montáž soklíků lepením obvodových, výšky do 80 mm</t>
  </si>
  <si>
    <t>https://podminky.urs.cz/item/CS_URS_2022_02/776411111</t>
  </si>
  <si>
    <t>998776101</t>
  </si>
  <si>
    <t>Přesun hmot tonážní pro podlahy povlakové v objektech v do 6 m</t>
  </si>
  <si>
    <t>216</t>
  </si>
  <si>
    <t>Přesun hmot pro podlahy povlakové stanovený z hmotnosti přesunovaného materiálu vodorovná dopravní vzdálenost do 50 m v objektech výšky do 6 m</t>
  </si>
  <si>
    <t>https://podminky.urs.cz/item/CS_URS_2022_02/998776101</t>
  </si>
  <si>
    <t>783</t>
  </si>
  <si>
    <t xml:space="preserve">Dokončovací práce - nátěry   </t>
  </si>
  <si>
    <t>61</t>
  </si>
  <si>
    <t>783827121</t>
  </si>
  <si>
    <t>Krycí jednonásobný akrylátový nátěr omítek stupně členitosti 1 a 2</t>
  </si>
  <si>
    <t>218</t>
  </si>
  <si>
    <t>Krycí (ochranný ) nátěr omítek jednonásobný hladkých omítek hladkých, zrnitých tenkovrstvých nebo štukových stupně členitosti 1 a 2 akrylátový</t>
  </si>
  <si>
    <t>https://podminky.urs.cz/item/CS_URS_2022_02/783827121</t>
  </si>
  <si>
    <t>783827129</t>
  </si>
  <si>
    <t>Příplatek k cenám jednonásobného nátěru omítek stupně členitosti 1 a 2 za biocidní přísadu</t>
  </si>
  <si>
    <t>220</t>
  </si>
  <si>
    <t>Krycí (ochranný ) nátěr omítek jednonásobný hladkých omítek hladkých, zrnitých tenkovrstvých nebo štukových stupně členitosti 1 a 2 Příplatek k cenám -7121 až -7127 za biocidní přísadu</t>
  </si>
  <si>
    <t>https://podminky.urs.cz/item/CS_URS_2022_02/783827129</t>
  </si>
  <si>
    <t>784</t>
  </si>
  <si>
    <t xml:space="preserve">Dokončovací práce - malby a tapety   </t>
  </si>
  <si>
    <t>784121003</t>
  </si>
  <si>
    <t>Oškrabání malby v mísnostech v přes 3,80 do 5,00 m</t>
  </si>
  <si>
    <t>222</t>
  </si>
  <si>
    <t>Oškrabání malby v místnostech výšky přes 3,80 do 5,00 m</t>
  </si>
  <si>
    <t>https://podminky.urs.cz/item/CS_URS_2022_02/784121003</t>
  </si>
  <si>
    <t>71</t>
  </si>
  <si>
    <t>784121013</t>
  </si>
  <si>
    <t>Rozmývání podkladu po oškrabání malby v místnostech v přes 3,80 do 5,00 m</t>
  </si>
  <si>
    <t>224</t>
  </si>
  <si>
    <t>Rozmývání podkladu po oškrabání malby v místnostech výšky přes 3,80 do 5,00 m</t>
  </si>
  <si>
    <t>https://podminky.urs.cz/item/CS_URS_2022_02/784121013</t>
  </si>
  <si>
    <t>784171113</t>
  </si>
  <si>
    <t>Zakrytí vnitřních ploch stěn v místnostech v přes 3,80 do 5,00 m</t>
  </si>
  <si>
    <t>226</t>
  </si>
  <si>
    <t>Zakrytí nemalovaných ploch (materiál ve specifikaci) včetně pozdějšího odkrytí svislých ploch např. stěn, oken, dveří v místnostech výšky přes 3,80 do 5,00</t>
  </si>
  <si>
    <t>https://podminky.urs.cz/item/CS_URS_2022_02/784171113</t>
  </si>
  <si>
    <t>77</t>
  </si>
  <si>
    <t>58124844</t>
  </si>
  <si>
    <t>fólie pro malířské potřeby zakrývací tl 25µ 4x5m</t>
  </si>
  <si>
    <t>228</t>
  </si>
  <si>
    <t>58124833</t>
  </si>
  <si>
    <t>páska pro malířské potřeby maskovací krepová 19mmx50m</t>
  </si>
  <si>
    <t>230</t>
  </si>
  <si>
    <t>784211121</t>
  </si>
  <si>
    <t>Dvojnásobné bílé malby ze směsí za mokra středně oděruvzdorných v místnostech v do 3,80 m</t>
  </si>
  <si>
    <t>232</t>
  </si>
  <si>
    <t>Malby z malířských směsí oděruvzdorných za mokra dvojnásobné, bílé za mokra oděruvzdorné středně v místnostech výšky do 3,80 m</t>
  </si>
  <si>
    <t>https://podminky.urs.cz/item/CS_URS_2022_02/784211121</t>
  </si>
  <si>
    <t>VRN</t>
  </si>
  <si>
    <t>Vedlejší rozpočtové náklady</t>
  </si>
  <si>
    <t>VRN3</t>
  </si>
  <si>
    <t>Zařízení staveniště</t>
  </si>
  <si>
    <t>030001000</t>
  </si>
  <si>
    <t>1024</t>
  </si>
  <si>
    <t>844813280</t>
  </si>
  <si>
    <t>https://podminky.urs.cz/item/CS_URS_2022_02/030001000</t>
  </si>
  <si>
    <t>VRN7</t>
  </si>
  <si>
    <t>Provozní vlivy</t>
  </si>
  <si>
    <t>070001000</t>
  </si>
  <si>
    <t>1590727183</t>
  </si>
  <si>
    <t>https://podminky.urs.cz/item/CS_URS_2022_02/070001000</t>
  </si>
  <si>
    <t>VRN9</t>
  </si>
  <si>
    <t>Ostatní náklady</t>
  </si>
  <si>
    <t>131</t>
  </si>
  <si>
    <t>090001000</t>
  </si>
  <si>
    <t>Jiné VRN</t>
  </si>
  <si>
    <t>670991122</t>
  </si>
  <si>
    <t>https://podminky.urs.cz/item/CS_URS_2022_02/090001000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</si>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</sst>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4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8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8018003" TargetMode="External" /><Relationship Id="rId2" Type="http://schemas.openxmlformats.org/officeDocument/2006/relationships/hyperlink" Target="https://podminky.urs.cz/item/CS_URS_2022_02/612131121" TargetMode="External" /><Relationship Id="rId3" Type="http://schemas.openxmlformats.org/officeDocument/2006/relationships/hyperlink" Target="https://podminky.urs.cz/item/CS_URS_2022_02/612142001" TargetMode="External" /><Relationship Id="rId4" Type="http://schemas.openxmlformats.org/officeDocument/2006/relationships/hyperlink" Target="https://podminky.urs.cz/item/CS_URS_2022_02/612315222" TargetMode="External" /><Relationship Id="rId5" Type="http://schemas.openxmlformats.org/officeDocument/2006/relationships/hyperlink" Target="https://podminky.urs.cz/item/CS_URS_2022_02/612315225" TargetMode="External" /><Relationship Id="rId6" Type="http://schemas.openxmlformats.org/officeDocument/2006/relationships/hyperlink" Target="https://podminky.urs.cz/item/CS_URS_2022_02/619995001" TargetMode="External" /><Relationship Id="rId7" Type="http://schemas.openxmlformats.org/officeDocument/2006/relationships/hyperlink" Target="https://podminky.urs.cz/item/CS_URS_2022_02/612311111" TargetMode="External" /><Relationship Id="rId8" Type="http://schemas.openxmlformats.org/officeDocument/2006/relationships/hyperlink" Target="https://podminky.urs.cz/item/CS_URS_2022_02/612311131" TargetMode="External" /><Relationship Id="rId9" Type="http://schemas.openxmlformats.org/officeDocument/2006/relationships/hyperlink" Target="https://podminky.urs.cz/item/CS_URS_2022_02/612135101" TargetMode="External" /><Relationship Id="rId10" Type="http://schemas.openxmlformats.org/officeDocument/2006/relationships/hyperlink" Target="https://podminky.urs.cz/item/CS_URS_2022_02/962031133" TargetMode="External" /><Relationship Id="rId11" Type="http://schemas.openxmlformats.org/officeDocument/2006/relationships/hyperlink" Target="https://podminky.urs.cz/item/CS_URS_2022_02/971033161" TargetMode="External" /><Relationship Id="rId12" Type="http://schemas.openxmlformats.org/officeDocument/2006/relationships/hyperlink" Target="https://podminky.urs.cz/item/CS_URS_2022_02/971033461" TargetMode="External" /><Relationship Id="rId13" Type="http://schemas.openxmlformats.org/officeDocument/2006/relationships/hyperlink" Target="https://podminky.urs.cz/item/CS_URS_2022_02/631312141" TargetMode="External" /><Relationship Id="rId14" Type="http://schemas.openxmlformats.org/officeDocument/2006/relationships/hyperlink" Target="https://podminky.urs.cz/item/CS_URS_2022_02/952901111" TargetMode="External" /><Relationship Id="rId15" Type="http://schemas.openxmlformats.org/officeDocument/2006/relationships/hyperlink" Target="https://podminky.urs.cz/item/CS_URS_2022_02/967031132" TargetMode="External" /><Relationship Id="rId16" Type="http://schemas.openxmlformats.org/officeDocument/2006/relationships/hyperlink" Target="https://podminky.urs.cz/item/CS_URS_2022_02/968072455" TargetMode="External" /><Relationship Id="rId17" Type="http://schemas.openxmlformats.org/officeDocument/2006/relationships/hyperlink" Target="https://podminky.urs.cz/item/CS_URS_2022_02/978059541" TargetMode="External" /><Relationship Id="rId18" Type="http://schemas.openxmlformats.org/officeDocument/2006/relationships/hyperlink" Target="https://podminky.urs.cz/item/CS_URS_2022_02/997013214" TargetMode="External" /><Relationship Id="rId19" Type="http://schemas.openxmlformats.org/officeDocument/2006/relationships/hyperlink" Target="https://podminky.urs.cz/item/CS_URS_2022_02/997013509" TargetMode="External" /><Relationship Id="rId20" Type="http://schemas.openxmlformats.org/officeDocument/2006/relationships/hyperlink" Target="https://podminky.urs.cz/item/CS_URS_2022_02/997013609" TargetMode="External" /><Relationship Id="rId21" Type="http://schemas.openxmlformats.org/officeDocument/2006/relationships/hyperlink" Target="https://podminky.urs.cz/item/CS_URS_2022_02/997013501" TargetMode="External" /><Relationship Id="rId22" Type="http://schemas.openxmlformats.org/officeDocument/2006/relationships/hyperlink" Target="https://podminky.urs.cz/item/CS_URS_2022_02/949101111" TargetMode="External" /><Relationship Id="rId23" Type="http://schemas.openxmlformats.org/officeDocument/2006/relationships/hyperlink" Target="https://podminky.urs.cz/item/CS_URS_2022_02/776111115" TargetMode="External" /><Relationship Id="rId24" Type="http://schemas.openxmlformats.org/officeDocument/2006/relationships/hyperlink" Target="https://podminky.urs.cz/item/CS_URS_2022_02/776111311" TargetMode="External" /><Relationship Id="rId25" Type="http://schemas.openxmlformats.org/officeDocument/2006/relationships/hyperlink" Target="https://podminky.urs.cz/item/CS_URS_2022_02/776141112" TargetMode="External" /><Relationship Id="rId26" Type="http://schemas.openxmlformats.org/officeDocument/2006/relationships/hyperlink" Target="https://podminky.urs.cz/item/CS_URS_2022_02/776201811" TargetMode="External" /><Relationship Id="rId27" Type="http://schemas.openxmlformats.org/officeDocument/2006/relationships/hyperlink" Target="https://podminky.urs.cz/item/CS_URS_2022_02/776221111" TargetMode="External" /><Relationship Id="rId28" Type="http://schemas.openxmlformats.org/officeDocument/2006/relationships/hyperlink" Target="https://podminky.urs.cz/item/CS_URS_2022_02/776410811" TargetMode="External" /><Relationship Id="rId29" Type="http://schemas.openxmlformats.org/officeDocument/2006/relationships/hyperlink" Target="https://podminky.urs.cz/item/CS_URS_2022_02/776411111" TargetMode="External" /><Relationship Id="rId30" Type="http://schemas.openxmlformats.org/officeDocument/2006/relationships/hyperlink" Target="https://podminky.urs.cz/item/CS_URS_2022_02/998776101" TargetMode="External" /><Relationship Id="rId31" Type="http://schemas.openxmlformats.org/officeDocument/2006/relationships/hyperlink" Target="https://podminky.urs.cz/item/CS_URS_2022_02/783827121" TargetMode="External" /><Relationship Id="rId32" Type="http://schemas.openxmlformats.org/officeDocument/2006/relationships/hyperlink" Target="https://podminky.urs.cz/item/CS_URS_2022_02/783827129" TargetMode="External" /><Relationship Id="rId33" Type="http://schemas.openxmlformats.org/officeDocument/2006/relationships/hyperlink" Target="https://podminky.urs.cz/item/CS_URS_2022_02/784121003" TargetMode="External" /><Relationship Id="rId34" Type="http://schemas.openxmlformats.org/officeDocument/2006/relationships/hyperlink" Target="https://podminky.urs.cz/item/CS_URS_2022_02/784121013" TargetMode="External" /><Relationship Id="rId35" Type="http://schemas.openxmlformats.org/officeDocument/2006/relationships/hyperlink" Target="https://podminky.urs.cz/item/CS_URS_2022_02/784171113" TargetMode="External" /><Relationship Id="rId36" Type="http://schemas.openxmlformats.org/officeDocument/2006/relationships/hyperlink" Target="https://podminky.urs.cz/item/CS_URS_2022_02/784211121" TargetMode="External" /><Relationship Id="rId37" Type="http://schemas.openxmlformats.org/officeDocument/2006/relationships/hyperlink" Target="https://podminky.urs.cz/item/CS_URS_2022_02/030001000" TargetMode="External" /><Relationship Id="rId38" Type="http://schemas.openxmlformats.org/officeDocument/2006/relationships/hyperlink" Target="https://podminky.urs.cz/item/CS_URS_2022_02/070001000" TargetMode="External" /><Relationship Id="rId39" Type="http://schemas.openxmlformats.org/officeDocument/2006/relationships/hyperlink" Target="https://podminky.urs.cz/item/CS_URS_2022_02/090001000" TargetMode="External" /><Relationship Id="rId4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5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6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25" t="s">
        <v>14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21"/>
      <c r="AQ5" s="21"/>
      <c r="AR5" s="19"/>
      <c r="BE5" s="322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27" t="s">
        <v>17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21"/>
      <c r="AQ6" s="21"/>
      <c r="AR6" s="19"/>
      <c r="BE6" s="323"/>
      <c r="BS6" s="16" t="s">
        <v>18</v>
      </c>
    </row>
    <row r="7" spans="2:71" s="1" customFormat="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21</v>
      </c>
      <c r="AL7" s="21"/>
      <c r="AM7" s="21"/>
      <c r="AN7" s="26" t="s">
        <v>20</v>
      </c>
      <c r="AO7" s="21"/>
      <c r="AP7" s="21"/>
      <c r="AQ7" s="21"/>
      <c r="AR7" s="19"/>
      <c r="BE7" s="323"/>
      <c r="BS7" s="16" t="s">
        <v>8</v>
      </c>
    </row>
    <row r="8" spans="2:71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323"/>
      <c r="BS8" s="16" t="s">
        <v>26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23"/>
      <c r="BS9" s="16" t="s">
        <v>27</v>
      </c>
    </row>
    <row r="10" spans="2:71" s="1" customFormat="1" ht="12" customHeight="1">
      <c r="B10" s="20"/>
      <c r="C10" s="21"/>
      <c r="D10" s="28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29</v>
      </c>
      <c r="AL10" s="21"/>
      <c r="AM10" s="21"/>
      <c r="AN10" s="26" t="s">
        <v>20</v>
      </c>
      <c r="AO10" s="21"/>
      <c r="AP10" s="21"/>
      <c r="AQ10" s="21"/>
      <c r="AR10" s="19"/>
      <c r="BE10" s="323"/>
      <c r="BS10" s="16" t="s">
        <v>18</v>
      </c>
    </row>
    <row r="11" spans="2:71" s="1" customFormat="1" ht="18.4" customHeight="1">
      <c r="B11" s="20"/>
      <c r="C11" s="21"/>
      <c r="D11" s="21"/>
      <c r="E11" s="26" t="s">
        <v>23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20</v>
      </c>
      <c r="AO11" s="21"/>
      <c r="AP11" s="21"/>
      <c r="AQ11" s="21"/>
      <c r="AR11" s="19"/>
      <c r="BE11" s="323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23"/>
      <c r="BS12" s="16" t="s">
        <v>18</v>
      </c>
    </row>
    <row r="13" spans="2:71" s="1" customFormat="1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29</v>
      </c>
      <c r="AL13" s="21"/>
      <c r="AM13" s="21"/>
      <c r="AN13" s="30" t="s">
        <v>32</v>
      </c>
      <c r="AO13" s="21"/>
      <c r="AP13" s="21"/>
      <c r="AQ13" s="21"/>
      <c r="AR13" s="19"/>
      <c r="BE13" s="323"/>
      <c r="BS13" s="16" t="s">
        <v>18</v>
      </c>
    </row>
    <row r="14" spans="2:71" ht="12.75">
      <c r="B14" s="20"/>
      <c r="C14" s="21"/>
      <c r="D14" s="21"/>
      <c r="E14" s="328" t="s">
        <v>32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28" t="s">
        <v>30</v>
      </c>
      <c r="AL14" s="21"/>
      <c r="AM14" s="21"/>
      <c r="AN14" s="30" t="s">
        <v>32</v>
      </c>
      <c r="AO14" s="21"/>
      <c r="AP14" s="21"/>
      <c r="AQ14" s="21"/>
      <c r="AR14" s="19"/>
      <c r="BE14" s="323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23"/>
      <c r="BS15" s="16" t="s">
        <v>33</v>
      </c>
    </row>
    <row r="16" spans="2:71" s="1" customFormat="1" ht="12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29</v>
      </c>
      <c r="AL16" s="21"/>
      <c r="AM16" s="21"/>
      <c r="AN16" s="26" t="s">
        <v>20</v>
      </c>
      <c r="AO16" s="21"/>
      <c r="AP16" s="21"/>
      <c r="AQ16" s="21"/>
      <c r="AR16" s="19"/>
      <c r="BE16" s="323"/>
      <c r="BS16" s="16" t="s">
        <v>4</v>
      </c>
    </row>
    <row r="17" spans="2:71" s="1" customFormat="1" ht="18.4" customHeight="1">
      <c r="B17" s="20"/>
      <c r="C17" s="21"/>
      <c r="D17" s="21"/>
      <c r="E17" s="26" t="s">
        <v>23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20</v>
      </c>
      <c r="AO17" s="21"/>
      <c r="AP17" s="21"/>
      <c r="AQ17" s="21"/>
      <c r="AR17" s="19"/>
      <c r="BE17" s="323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23"/>
      <c r="BS18" s="16" t="s">
        <v>6</v>
      </c>
    </row>
    <row r="19" spans="2:71" s="1" customFormat="1" ht="12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29</v>
      </c>
      <c r="AL19" s="21"/>
      <c r="AM19" s="21"/>
      <c r="AN19" s="26" t="s">
        <v>20</v>
      </c>
      <c r="AO19" s="21"/>
      <c r="AP19" s="21"/>
      <c r="AQ19" s="21"/>
      <c r="AR19" s="19"/>
      <c r="BE19" s="323"/>
      <c r="BS19" s="16" t="s">
        <v>8</v>
      </c>
    </row>
    <row r="20" spans="2:71" s="1" customFormat="1" ht="18.4" customHeight="1">
      <c r="B20" s="20"/>
      <c r="C20" s="21"/>
      <c r="D20" s="21"/>
      <c r="E20" s="26" t="s">
        <v>23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20</v>
      </c>
      <c r="AO20" s="21"/>
      <c r="AP20" s="21"/>
      <c r="AQ20" s="21"/>
      <c r="AR20" s="19"/>
      <c r="BE20" s="323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23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23"/>
    </row>
    <row r="23" spans="2:57" s="1" customFormat="1" ht="47.25" customHeight="1">
      <c r="B23" s="20"/>
      <c r="C23" s="21"/>
      <c r="D23" s="21"/>
      <c r="E23" s="330" t="s">
        <v>37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21"/>
      <c r="AP23" s="21"/>
      <c r="AQ23" s="21"/>
      <c r="AR23" s="19"/>
      <c r="BE23" s="323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23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23"/>
    </row>
    <row r="26" spans="1:57" s="2" customFormat="1" ht="25.9" customHeight="1">
      <c r="A26" s="33"/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1">
        <f>ROUND(AG54,2)</f>
        <v>0</v>
      </c>
      <c r="AL26" s="332"/>
      <c r="AM26" s="332"/>
      <c r="AN26" s="332"/>
      <c r="AO26" s="332"/>
      <c r="AP26" s="35"/>
      <c r="AQ26" s="35"/>
      <c r="AR26" s="38"/>
      <c r="BE26" s="323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23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33" t="s">
        <v>39</v>
      </c>
      <c r="M28" s="333"/>
      <c r="N28" s="333"/>
      <c r="O28" s="333"/>
      <c r="P28" s="333"/>
      <c r="Q28" s="35"/>
      <c r="R28" s="35"/>
      <c r="S28" s="35"/>
      <c r="T28" s="35"/>
      <c r="U28" s="35"/>
      <c r="V28" s="35"/>
      <c r="W28" s="333" t="s">
        <v>40</v>
      </c>
      <c r="X28" s="333"/>
      <c r="Y28" s="333"/>
      <c r="Z28" s="333"/>
      <c r="AA28" s="333"/>
      <c r="AB28" s="333"/>
      <c r="AC28" s="333"/>
      <c r="AD28" s="333"/>
      <c r="AE28" s="333"/>
      <c r="AF28" s="35"/>
      <c r="AG28" s="35"/>
      <c r="AH28" s="35"/>
      <c r="AI28" s="35"/>
      <c r="AJ28" s="35"/>
      <c r="AK28" s="333" t="s">
        <v>41</v>
      </c>
      <c r="AL28" s="333"/>
      <c r="AM28" s="333"/>
      <c r="AN28" s="333"/>
      <c r="AO28" s="333"/>
      <c r="AP28" s="35"/>
      <c r="AQ28" s="35"/>
      <c r="AR28" s="38"/>
      <c r="BE28" s="323"/>
    </row>
    <row r="29" spans="2:57" s="3" customFormat="1" ht="14.45" customHeight="1">
      <c r="B29" s="39"/>
      <c r="C29" s="40"/>
      <c r="D29" s="28" t="s">
        <v>42</v>
      </c>
      <c r="E29" s="40"/>
      <c r="F29" s="28" t="s">
        <v>43</v>
      </c>
      <c r="G29" s="40"/>
      <c r="H29" s="40"/>
      <c r="I29" s="40"/>
      <c r="J29" s="40"/>
      <c r="K29" s="40"/>
      <c r="L29" s="317">
        <v>0.21</v>
      </c>
      <c r="M29" s="316"/>
      <c r="N29" s="316"/>
      <c r="O29" s="316"/>
      <c r="P29" s="316"/>
      <c r="Q29" s="40"/>
      <c r="R29" s="40"/>
      <c r="S29" s="40"/>
      <c r="T29" s="40"/>
      <c r="U29" s="40"/>
      <c r="V29" s="40"/>
      <c r="W29" s="315">
        <f>ROUND(AZ54,2)</f>
        <v>0</v>
      </c>
      <c r="X29" s="316"/>
      <c r="Y29" s="316"/>
      <c r="Z29" s="316"/>
      <c r="AA29" s="316"/>
      <c r="AB29" s="316"/>
      <c r="AC29" s="316"/>
      <c r="AD29" s="316"/>
      <c r="AE29" s="316"/>
      <c r="AF29" s="40"/>
      <c r="AG29" s="40"/>
      <c r="AH29" s="40"/>
      <c r="AI29" s="40"/>
      <c r="AJ29" s="40"/>
      <c r="AK29" s="315">
        <f>ROUND(AV54,2)</f>
        <v>0</v>
      </c>
      <c r="AL29" s="316"/>
      <c r="AM29" s="316"/>
      <c r="AN29" s="316"/>
      <c r="AO29" s="316"/>
      <c r="AP29" s="40"/>
      <c r="AQ29" s="40"/>
      <c r="AR29" s="41"/>
      <c r="BE29" s="324"/>
    </row>
    <row r="30" spans="2:57" s="3" customFormat="1" ht="14.45" customHeight="1">
      <c r="B30" s="39"/>
      <c r="C30" s="40"/>
      <c r="D30" s="40"/>
      <c r="E30" s="40"/>
      <c r="F30" s="28" t="s">
        <v>44</v>
      </c>
      <c r="G30" s="40"/>
      <c r="H30" s="40"/>
      <c r="I30" s="40"/>
      <c r="J30" s="40"/>
      <c r="K30" s="40"/>
      <c r="L30" s="317">
        <v>0.15</v>
      </c>
      <c r="M30" s="316"/>
      <c r="N30" s="316"/>
      <c r="O30" s="316"/>
      <c r="P30" s="316"/>
      <c r="Q30" s="40"/>
      <c r="R30" s="40"/>
      <c r="S30" s="40"/>
      <c r="T30" s="40"/>
      <c r="U30" s="40"/>
      <c r="V30" s="40"/>
      <c r="W30" s="315">
        <f>ROUND(BA54,2)</f>
        <v>0</v>
      </c>
      <c r="X30" s="316"/>
      <c r="Y30" s="316"/>
      <c r="Z30" s="316"/>
      <c r="AA30" s="316"/>
      <c r="AB30" s="316"/>
      <c r="AC30" s="316"/>
      <c r="AD30" s="316"/>
      <c r="AE30" s="316"/>
      <c r="AF30" s="40"/>
      <c r="AG30" s="40"/>
      <c r="AH30" s="40"/>
      <c r="AI30" s="40"/>
      <c r="AJ30" s="40"/>
      <c r="AK30" s="315">
        <f>ROUND(AW54,2)</f>
        <v>0</v>
      </c>
      <c r="AL30" s="316"/>
      <c r="AM30" s="316"/>
      <c r="AN30" s="316"/>
      <c r="AO30" s="316"/>
      <c r="AP30" s="40"/>
      <c r="AQ30" s="40"/>
      <c r="AR30" s="41"/>
      <c r="BE30" s="324"/>
    </row>
    <row r="31" spans="2:57" s="3" customFormat="1" ht="14.45" customHeight="1" hidden="1">
      <c r="B31" s="39"/>
      <c r="C31" s="40"/>
      <c r="D31" s="40"/>
      <c r="E31" s="40"/>
      <c r="F31" s="28" t="s">
        <v>45</v>
      </c>
      <c r="G31" s="40"/>
      <c r="H31" s="40"/>
      <c r="I31" s="40"/>
      <c r="J31" s="40"/>
      <c r="K31" s="40"/>
      <c r="L31" s="317">
        <v>0.21</v>
      </c>
      <c r="M31" s="316"/>
      <c r="N31" s="316"/>
      <c r="O31" s="316"/>
      <c r="P31" s="316"/>
      <c r="Q31" s="40"/>
      <c r="R31" s="40"/>
      <c r="S31" s="40"/>
      <c r="T31" s="40"/>
      <c r="U31" s="40"/>
      <c r="V31" s="40"/>
      <c r="W31" s="315">
        <f>ROUND(BB54,2)</f>
        <v>0</v>
      </c>
      <c r="X31" s="316"/>
      <c r="Y31" s="316"/>
      <c r="Z31" s="316"/>
      <c r="AA31" s="316"/>
      <c r="AB31" s="316"/>
      <c r="AC31" s="316"/>
      <c r="AD31" s="316"/>
      <c r="AE31" s="316"/>
      <c r="AF31" s="40"/>
      <c r="AG31" s="40"/>
      <c r="AH31" s="40"/>
      <c r="AI31" s="40"/>
      <c r="AJ31" s="40"/>
      <c r="AK31" s="315">
        <v>0</v>
      </c>
      <c r="AL31" s="316"/>
      <c r="AM31" s="316"/>
      <c r="AN31" s="316"/>
      <c r="AO31" s="316"/>
      <c r="AP31" s="40"/>
      <c r="AQ31" s="40"/>
      <c r="AR31" s="41"/>
      <c r="BE31" s="324"/>
    </row>
    <row r="32" spans="2:57" s="3" customFormat="1" ht="14.45" customHeight="1" hidden="1">
      <c r="B32" s="39"/>
      <c r="C32" s="40"/>
      <c r="D32" s="40"/>
      <c r="E32" s="40"/>
      <c r="F32" s="28" t="s">
        <v>46</v>
      </c>
      <c r="G32" s="40"/>
      <c r="H32" s="40"/>
      <c r="I32" s="40"/>
      <c r="J32" s="40"/>
      <c r="K32" s="40"/>
      <c r="L32" s="317">
        <v>0.15</v>
      </c>
      <c r="M32" s="316"/>
      <c r="N32" s="316"/>
      <c r="O32" s="316"/>
      <c r="P32" s="316"/>
      <c r="Q32" s="40"/>
      <c r="R32" s="40"/>
      <c r="S32" s="40"/>
      <c r="T32" s="40"/>
      <c r="U32" s="40"/>
      <c r="V32" s="40"/>
      <c r="W32" s="315">
        <f>ROUND(BC54,2)</f>
        <v>0</v>
      </c>
      <c r="X32" s="316"/>
      <c r="Y32" s="316"/>
      <c r="Z32" s="316"/>
      <c r="AA32" s="316"/>
      <c r="AB32" s="316"/>
      <c r="AC32" s="316"/>
      <c r="AD32" s="316"/>
      <c r="AE32" s="316"/>
      <c r="AF32" s="40"/>
      <c r="AG32" s="40"/>
      <c r="AH32" s="40"/>
      <c r="AI32" s="40"/>
      <c r="AJ32" s="40"/>
      <c r="AK32" s="315">
        <v>0</v>
      </c>
      <c r="AL32" s="316"/>
      <c r="AM32" s="316"/>
      <c r="AN32" s="316"/>
      <c r="AO32" s="316"/>
      <c r="AP32" s="40"/>
      <c r="AQ32" s="40"/>
      <c r="AR32" s="41"/>
      <c r="BE32" s="324"/>
    </row>
    <row r="33" spans="2:44" s="3" customFormat="1" ht="14.45" customHeight="1" hidden="1">
      <c r="B33" s="39"/>
      <c r="C33" s="40"/>
      <c r="D33" s="40"/>
      <c r="E33" s="40"/>
      <c r="F33" s="28" t="s">
        <v>47</v>
      </c>
      <c r="G33" s="40"/>
      <c r="H33" s="40"/>
      <c r="I33" s="40"/>
      <c r="J33" s="40"/>
      <c r="K33" s="40"/>
      <c r="L33" s="317">
        <v>0</v>
      </c>
      <c r="M33" s="316"/>
      <c r="N33" s="316"/>
      <c r="O33" s="316"/>
      <c r="P33" s="316"/>
      <c r="Q33" s="40"/>
      <c r="R33" s="40"/>
      <c r="S33" s="40"/>
      <c r="T33" s="40"/>
      <c r="U33" s="40"/>
      <c r="V33" s="40"/>
      <c r="W33" s="315">
        <f>ROUND(BD54,2)</f>
        <v>0</v>
      </c>
      <c r="X33" s="316"/>
      <c r="Y33" s="316"/>
      <c r="Z33" s="316"/>
      <c r="AA33" s="316"/>
      <c r="AB33" s="316"/>
      <c r="AC33" s="316"/>
      <c r="AD33" s="316"/>
      <c r="AE33" s="316"/>
      <c r="AF33" s="40"/>
      <c r="AG33" s="40"/>
      <c r="AH33" s="40"/>
      <c r="AI33" s="40"/>
      <c r="AJ33" s="40"/>
      <c r="AK33" s="315">
        <v>0</v>
      </c>
      <c r="AL33" s="316"/>
      <c r="AM33" s="316"/>
      <c r="AN33" s="316"/>
      <c r="AO33" s="316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318" t="s">
        <v>50</v>
      </c>
      <c r="Y35" s="319"/>
      <c r="Z35" s="319"/>
      <c r="AA35" s="319"/>
      <c r="AB35" s="319"/>
      <c r="AC35" s="44"/>
      <c r="AD35" s="44"/>
      <c r="AE35" s="44"/>
      <c r="AF35" s="44"/>
      <c r="AG35" s="44"/>
      <c r="AH35" s="44"/>
      <c r="AI35" s="44"/>
      <c r="AJ35" s="44"/>
      <c r="AK35" s="320">
        <f>SUM(AK26:AK33)</f>
        <v>0</v>
      </c>
      <c r="AL35" s="319"/>
      <c r="AM35" s="319"/>
      <c r="AN35" s="319"/>
      <c r="AO35" s="32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2200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4" t="str">
        <f>K6</f>
        <v>2200 - (2205) - Stavební úpravy pro místnost s LC-MS</v>
      </c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22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24</v>
      </c>
      <c r="AJ47" s="35"/>
      <c r="AK47" s="35"/>
      <c r="AL47" s="35"/>
      <c r="AM47" s="306" t="str">
        <f>IF(AN8="","",AN8)</f>
        <v>7. 9. 2022</v>
      </c>
      <c r="AN47" s="306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2" customHeight="1">
      <c r="A49" s="33"/>
      <c r="B49" s="34"/>
      <c r="C49" s="28" t="s">
        <v>28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34</v>
      </c>
      <c r="AJ49" s="35"/>
      <c r="AK49" s="35"/>
      <c r="AL49" s="35"/>
      <c r="AM49" s="307" t="str">
        <f>IF(E17="","",E17)</f>
        <v xml:space="preserve"> </v>
      </c>
      <c r="AN49" s="308"/>
      <c r="AO49" s="308"/>
      <c r="AP49" s="308"/>
      <c r="AQ49" s="35"/>
      <c r="AR49" s="38"/>
      <c r="AS49" s="309" t="s">
        <v>52</v>
      </c>
      <c r="AT49" s="310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31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35</v>
      </c>
      <c r="AJ50" s="35"/>
      <c r="AK50" s="35"/>
      <c r="AL50" s="35"/>
      <c r="AM50" s="307" t="str">
        <f>IF(E20="","",E20)</f>
        <v xml:space="preserve"> </v>
      </c>
      <c r="AN50" s="308"/>
      <c r="AO50" s="308"/>
      <c r="AP50" s="308"/>
      <c r="AQ50" s="35"/>
      <c r="AR50" s="38"/>
      <c r="AS50" s="311"/>
      <c r="AT50" s="312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3"/>
      <c r="AT51" s="314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295" t="s">
        <v>53</v>
      </c>
      <c r="D52" s="296"/>
      <c r="E52" s="296"/>
      <c r="F52" s="296"/>
      <c r="G52" s="296"/>
      <c r="H52" s="65"/>
      <c r="I52" s="297" t="s">
        <v>54</v>
      </c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8" t="s">
        <v>55</v>
      </c>
      <c r="AH52" s="296"/>
      <c r="AI52" s="296"/>
      <c r="AJ52" s="296"/>
      <c r="AK52" s="296"/>
      <c r="AL52" s="296"/>
      <c r="AM52" s="296"/>
      <c r="AN52" s="297" t="s">
        <v>56</v>
      </c>
      <c r="AO52" s="296"/>
      <c r="AP52" s="296"/>
      <c r="AQ52" s="66" t="s">
        <v>57</v>
      </c>
      <c r="AR52" s="38"/>
      <c r="AS52" s="67" t="s">
        <v>58</v>
      </c>
      <c r="AT52" s="68" t="s">
        <v>59</v>
      </c>
      <c r="AU52" s="68" t="s">
        <v>60</v>
      </c>
      <c r="AV52" s="68" t="s">
        <v>61</v>
      </c>
      <c r="AW52" s="68" t="s">
        <v>62</v>
      </c>
      <c r="AX52" s="68" t="s">
        <v>63</v>
      </c>
      <c r="AY52" s="68" t="s">
        <v>64</v>
      </c>
      <c r="AZ52" s="68" t="s">
        <v>65</v>
      </c>
      <c r="BA52" s="68" t="s">
        <v>66</v>
      </c>
      <c r="BB52" s="68" t="s">
        <v>67</v>
      </c>
      <c r="BC52" s="68" t="s">
        <v>68</v>
      </c>
      <c r="BD52" s="69" t="s">
        <v>69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70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02">
        <f>ROUND(AG55,2)</f>
        <v>0</v>
      </c>
      <c r="AH54" s="302"/>
      <c r="AI54" s="302"/>
      <c r="AJ54" s="302"/>
      <c r="AK54" s="302"/>
      <c r="AL54" s="302"/>
      <c r="AM54" s="302"/>
      <c r="AN54" s="303">
        <f>SUM(AG54,AT54)</f>
        <v>0</v>
      </c>
      <c r="AO54" s="303"/>
      <c r="AP54" s="303"/>
      <c r="AQ54" s="77" t="s">
        <v>20</v>
      </c>
      <c r="AR54" s="78"/>
      <c r="AS54" s="79">
        <f>ROUND(AS55,2)</f>
        <v>0</v>
      </c>
      <c r="AT54" s="80">
        <f>ROUND(SUM(AV54:AW54),0)</f>
        <v>0</v>
      </c>
      <c r="AU54" s="81">
        <f>ROUND(AU55,5)</f>
        <v>0</v>
      </c>
      <c r="AV54" s="80">
        <f>ROUND(AZ54*L29,0)</f>
        <v>0</v>
      </c>
      <c r="AW54" s="80">
        <f>ROUND(BA54*L30,0)</f>
        <v>0</v>
      </c>
      <c r="AX54" s="80">
        <f>ROUND(BB54*L29,0)</f>
        <v>0</v>
      </c>
      <c r="AY54" s="80">
        <f>ROUND(BC54*L30,0)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71</v>
      </c>
      <c r="BT54" s="83" t="s">
        <v>72</v>
      </c>
      <c r="BU54" s="84" t="s">
        <v>73</v>
      </c>
      <c r="BV54" s="83" t="s">
        <v>74</v>
      </c>
      <c r="BW54" s="83" t="s">
        <v>5</v>
      </c>
      <c r="BX54" s="83" t="s">
        <v>75</v>
      </c>
      <c r="CL54" s="83" t="s">
        <v>20</v>
      </c>
    </row>
    <row r="55" spans="1:91" s="7" customFormat="1" ht="16.5" customHeight="1">
      <c r="A55" s="85" t="s">
        <v>76</v>
      </c>
      <c r="B55" s="86"/>
      <c r="C55" s="87"/>
      <c r="D55" s="301" t="s">
        <v>77</v>
      </c>
      <c r="E55" s="301"/>
      <c r="F55" s="301"/>
      <c r="G55" s="301"/>
      <c r="H55" s="301"/>
      <c r="I55" s="88"/>
      <c r="J55" s="301" t="s">
        <v>78</v>
      </c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299">
        <f>'Objekt1 - Rozpočet'!J30</f>
        <v>0</v>
      </c>
      <c r="AH55" s="300"/>
      <c r="AI55" s="300"/>
      <c r="AJ55" s="300"/>
      <c r="AK55" s="300"/>
      <c r="AL55" s="300"/>
      <c r="AM55" s="300"/>
      <c r="AN55" s="299">
        <f>SUM(AG55,AT55)</f>
        <v>0</v>
      </c>
      <c r="AO55" s="300"/>
      <c r="AP55" s="300"/>
      <c r="AQ55" s="89" t="s">
        <v>79</v>
      </c>
      <c r="AR55" s="90"/>
      <c r="AS55" s="91">
        <v>0</v>
      </c>
      <c r="AT55" s="92">
        <f>ROUND(SUM(AV55:AW55),0)</f>
        <v>0</v>
      </c>
      <c r="AU55" s="93">
        <f>'Objekt1 - Rozpočet'!P100</f>
        <v>0</v>
      </c>
      <c r="AV55" s="92">
        <f>'Objekt1 - Rozpočet'!J33</f>
        <v>0</v>
      </c>
      <c r="AW55" s="92">
        <f>'Objekt1 - Rozpočet'!J34</f>
        <v>0</v>
      </c>
      <c r="AX55" s="92">
        <f>'Objekt1 - Rozpočet'!J35</f>
        <v>0</v>
      </c>
      <c r="AY55" s="92">
        <f>'Objekt1 - Rozpočet'!J36</f>
        <v>0</v>
      </c>
      <c r="AZ55" s="92">
        <f>'Objekt1 - Rozpočet'!F33</f>
        <v>0</v>
      </c>
      <c r="BA55" s="92">
        <f>'Objekt1 - Rozpočet'!F34</f>
        <v>0</v>
      </c>
      <c r="BB55" s="92">
        <f>'Objekt1 - Rozpočet'!F35</f>
        <v>0</v>
      </c>
      <c r="BC55" s="92">
        <f>'Objekt1 - Rozpočet'!F36</f>
        <v>0</v>
      </c>
      <c r="BD55" s="94">
        <f>'Objekt1 - Rozpočet'!F37</f>
        <v>0</v>
      </c>
      <c r="BT55" s="95" t="s">
        <v>8</v>
      </c>
      <c r="BV55" s="95" t="s">
        <v>74</v>
      </c>
      <c r="BW55" s="95" t="s">
        <v>80</v>
      </c>
      <c r="BX55" s="95" t="s">
        <v>5</v>
      </c>
      <c r="CL55" s="95" t="s">
        <v>20</v>
      </c>
      <c r="CM55" s="95" t="s">
        <v>81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qJneXzxYSDgcr2U8pCqJeNxYk2huF4sPujkmMXqMf6bQesxzn5w2Df0ZinDgGyc9AYsuxfvGUceXm1il48+8jA==" saltValue="dBvHr//DwWGrMl6zs4DsSKQd65zbnuumNKkH4xHShvTA8xBwCIoRoyg9lDW5170nA+s1mQ4CDQM+cSnDR/N1aw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Objekt1 - Rozpoče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9"/>
  <sheetViews>
    <sheetView showGridLines="0" tabSelected="1" workbookViewId="0" topLeftCell="A11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6" t="s">
        <v>80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19"/>
      <c r="AT3" s="16" t="s">
        <v>81</v>
      </c>
    </row>
    <row r="4" spans="2:46" s="1" customFormat="1" ht="24.95" customHeight="1">
      <c r="B4" s="19"/>
      <c r="D4" s="98" t="s">
        <v>82</v>
      </c>
      <c r="L4" s="19"/>
      <c r="M4" s="99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0" t="s">
        <v>16</v>
      </c>
      <c r="L6" s="19"/>
    </row>
    <row r="7" spans="2:12" s="1" customFormat="1" ht="16.5" customHeight="1">
      <c r="B7" s="19"/>
      <c r="E7" s="337" t="str">
        <f>'Rekapitulace stavby'!K6</f>
        <v>2200 - (2205) - Stavební úpravy pro místnost s LC-MS</v>
      </c>
      <c r="F7" s="338"/>
      <c r="G7" s="338"/>
      <c r="H7" s="338"/>
      <c r="L7" s="19"/>
    </row>
    <row r="8" spans="1:31" s="2" customFormat="1" ht="12" customHeight="1">
      <c r="A8" s="33"/>
      <c r="B8" s="38"/>
      <c r="C8" s="33"/>
      <c r="D8" s="100" t="s">
        <v>83</v>
      </c>
      <c r="E8" s="33"/>
      <c r="F8" s="33"/>
      <c r="G8" s="33"/>
      <c r="H8" s="33"/>
      <c r="I8" s="33"/>
      <c r="J8" s="33"/>
      <c r="K8" s="33"/>
      <c r="L8" s="10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9" t="s">
        <v>84</v>
      </c>
      <c r="F9" s="340"/>
      <c r="G9" s="340"/>
      <c r="H9" s="340"/>
      <c r="I9" s="33"/>
      <c r="J9" s="33"/>
      <c r="K9" s="33"/>
      <c r="L9" s="10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0" t="s">
        <v>19</v>
      </c>
      <c r="E11" s="33"/>
      <c r="F11" s="102" t="s">
        <v>20</v>
      </c>
      <c r="G11" s="33"/>
      <c r="H11" s="33"/>
      <c r="I11" s="100" t="s">
        <v>21</v>
      </c>
      <c r="J11" s="102" t="s">
        <v>20</v>
      </c>
      <c r="K11" s="33"/>
      <c r="L11" s="10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0" t="s">
        <v>22</v>
      </c>
      <c r="E12" s="33"/>
      <c r="F12" s="102" t="s">
        <v>23</v>
      </c>
      <c r="G12" s="33"/>
      <c r="H12" s="33"/>
      <c r="I12" s="100" t="s">
        <v>24</v>
      </c>
      <c r="J12" s="103" t="str">
        <f>'Rekapitulace stavby'!AN8</f>
        <v>7. 9. 2022</v>
      </c>
      <c r="K12" s="33"/>
      <c r="L12" s="10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0" t="s">
        <v>28</v>
      </c>
      <c r="E14" s="33"/>
      <c r="F14" s="33"/>
      <c r="G14" s="33"/>
      <c r="H14" s="33"/>
      <c r="I14" s="100" t="s">
        <v>29</v>
      </c>
      <c r="J14" s="102" t="str">
        <f>IF('Rekapitulace stavby'!AN10="","",'Rekapitulace stavby'!AN10)</f>
        <v/>
      </c>
      <c r="K14" s="33"/>
      <c r="L14" s="10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2" t="str">
        <f>IF('Rekapitulace stavby'!E11="","",'Rekapitulace stavby'!E11)</f>
        <v xml:space="preserve"> </v>
      </c>
      <c r="F15" s="33"/>
      <c r="G15" s="33"/>
      <c r="H15" s="33"/>
      <c r="I15" s="100" t="s">
        <v>30</v>
      </c>
      <c r="J15" s="102" t="str">
        <f>IF('Rekapitulace stavby'!AN11="","",'Rekapitulace stavby'!AN11)</f>
        <v/>
      </c>
      <c r="K15" s="33"/>
      <c r="L15" s="10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0" t="s">
        <v>31</v>
      </c>
      <c r="E17" s="33"/>
      <c r="F17" s="33"/>
      <c r="G17" s="33"/>
      <c r="H17" s="33"/>
      <c r="I17" s="100" t="s">
        <v>29</v>
      </c>
      <c r="J17" s="29" t="str">
        <f>'Rekapitulace stavby'!AN13</f>
        <v>Vyplň údaj</v>
      </c>
      <c r="K17" s="33"/>
      <c r="L17" s="10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1" t="str">
        <f>'Rekapitulace stavby'!E14</f>
        <v>Vyplň údaj</v>
      </c>
      <c r="F18" s="342"/>
      <c r="G18" s="342"/>
      <c r="H18" s="342"/>
      <c r="I18" s="100" t="s">
        <v>30</v>
      </c>
      <c r="J18" s="29" t="str">
        <f>'Rekapitulace stavby'!AN14</f>
        <v>Vyplň údaj</v>
      </c>
      <c r="K18" s="33"/>
      <c r="L18" s="10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0" t="s">
        <v>34</v>
      </c>
      <c r="E20" s="33"/>
      <c r="F20" s="33"/>
      <c r="G20" s="33"/>
      <c r="H20" s="33"/>
      <c r="I20" s="100" t="s">
        <v>29</v>
      </c>
      <c r="J20" s="102" t="str">
        <f>IF('Rekapitulace stavby'!AN16="","",'Rekapitulace stavby'!AN16)</f>
        <v/>
      </c>
      <c r="K20" s="33"/>
      <c r="L20" s="10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2" t="str">
        <f>IF('Rekapitulace stavby'!E17="","",'Rekapitulace stavby'!E17)</f>
        <v xml:space="preserve"> </v>
      </c>
      <c r="F21" s="33"/>
      <c r="G21" s="33"/>
      <c r="H21" s="33"/>
      <c r="I21" s="100" t="s">
        <v>30</v>
      </c>
      <c r="J21" s="102" t="str">
        <f>IF('Rekapitulace stavby'!AN17="","",'Rekapitulace stavby'!AN17)</f>
        <v/>
      </c>
      <c r="K21" s="33"/>
      <c r="L21" s="10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0" t="s">
        <v>35</v>
      </c>
      <c r="E23" s="33"/>
      <c r="F23" s="33"/>
      <c r="G23" s="33"/>
      <c r="H23" s="33"/>
      <c r="I23" s="100" t="s">
        <v>29</v>
      </c>
      <c r="J23" s="102" t="str">
        <f>IF('Rekapitulace stavby'!AN19="","",'Rekapitulace stavby'!AN19)</f>
        <v/>
      </c>
      <c r="K23" s="33"/>
      <c r="L23" s="10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2" t="str">
        <f>IF('Rekapitulace stavby'!E20="","",'Rekapitulace stavby'!E20)</f>
        <v xml:space="preserve"> </v>
      </c>
      <c r="F24" s="33"/>
      <c r="G24" s="33"/>
      <c r="H24" s="33"/>
      <c r="I24" s="100" t="s">
        <v>30</v>
      </c>
      <c r="J24" s="102" t="str">
        <f>IF('Rekapitulace stavby'!AN20="","",'Rekapitulace stavby'!AN20)</f>
        <v/>
      </c>
      <c r="K24" s="33"/>
      <c r="L24" s="10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1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0" t="s">
        <v>36</v>
      </c>
      <c r="E26" s="33"/>
      <c r="F26" s="33"/>
      <c r="G26" s="33"/>
      <c r="H26" s="33"/>
      <c r="I26" s="33"/>
      <c r="J26" s="33"/>
      <c r="K26" s="33"/>
      <c r="L26" s="10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343" t="s">
        <v>20</v>
      </c>
      <c r="F27" s="343"/>
      <c r="G27" s="343"/>
      <c r="H27" s="343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7"/>
      <c r="E29" s="107"/>
      <c r="F29" s="107"/>
      <c r="G29" s="107"/>
      <c r="H29" s="107"/>
      <c r="I29" s="107"/>
      <c r="J29" s="107"/>
      <c r="K29" s="107"/>
      <c r="L29" s="10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08" t="s">
        <v>38</v>
      </c>
      <c r="E30" s="33"/>
      <c r="F30" s="33"/>
      <c r="G30" s="33"/>
      <c r="H30" s="33"/>
      <c r="I30" s="33"/>
      <c r="J30" s="109">
        <f>ROUND(J100,2)</f>
        <v>0</v>
      </c>
      <c r="K30" s="33"/>
      <c r="L30" s="10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07"/>
      <c r="E31" s="107"/>
      <c r="F31" s="107"/>
      <c r="G31" s="107"/>
      <c r="H31" s="107"/>
      <c r="I31" s="107"/>
      <c r="J31" s="107"/>
      <c r="K31" s="107"/>
      <c r="L31" s="10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0" t="s">
        <v>40</v>
      </c>
      <c r="G32" s="33"/>
      <c r="H32" s="33"/>
      <c r="I32" s="110" t="s">
        <v>39</v>
      </c>
      <c r="J32" s="110" t="s">
        <v>41</v>
      </c>
      <c r="K32" s="33"/>
      <c r="L32" s="10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1" t="s">
        <v>42</v>
      </c>
      <c r="E33" s="100" t="s">
        <v>43</v>
      </c>
      <c r="F33" s="112">
        <f>ROUND((SUM(BE100:BE398)),2)</f>
        <v>0</v>
      </c>
      <c r="G33" s="33"/>
      <c r="H33" s="33"/>
      <c r="I33" s="113">
        <v>0.21</v>
      </c>
      <c r="J33" s="112">
        <f>ROUND(((SUM(BE100:BE398))*I33),2)</f>
        <v>0</v>
      </c>
      <c r="K33" s="33"/>
      <c r="L33" s="10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0" t="s">
        <v>44</v>
      </c>
      <c r="F34" s="112">
        <f>ROUND((SUM(BF100:BF398)),2)</f>
        <v>0</v>
      </c>
      <c r="G34" s="33"/>
      <c r="H34" s="33"/>
      <c r="I34" s="113">
        <v>0.15</v>
      </c>
      <c r="J34" s="112">
        <f>ROUND(((SUM(BF100:BF398))*I34),2)</f>
        <v>0</v>
      </c>
      <c r="K34" s="33"/>
      <c r="L34" s="10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0" t="s">
        <v>45</v>
      </c>
      <c r="F35" s="112">
        <f>ROUND((SUM(BG100:BG398)),2)</f>
        <v>0</v>
      </c>
      <c r="G35" s="33"/>
      <c r="H35" s="33"/>
      <c r="I35" s="113">
        <v>0.21</v>
      </c>
      <c r="J35" s="112">
        <f>0</f>
        <v>0</v>
      </c>
      <c r="K35" s="33"/>
      <c r="L35" s="101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0" t="s">
        <v>46</v>
      </c>
      <c r="F36" s="112">
        <f>ROUND((SUM(BH100:BH398)),2)</f>
        <v>0</v>
      </c>
      <c r="G36" s="33"/>
      <c r="H36" s="33"/>
      <c r="I36" s="113">
        <v>0.15</v>
      </c>
      <c r="J36" s="112">
        <f>0</f>
        <v>0</v>
      </c>
      <c r="K36" s="33"/>
      <c r="L36" s="10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0" t="s">
        <v>47</v>
      </c>
      <c r="F37" s="112">
        <f>ROUND((SUM(BI100:BI398)),2)</f>
        <v>0</v>
      </c>
      <c r="G37" s="33"/>
      <c r="H37" s="33"/>
      <c r="I37" s="113">
        <v>0</v>
      </c>
      <c r="J37" s="112">
        <f>0</f>
        <v>0</v>
      </c>
      <c r="K37" s="33"/>
      <c r="L37" s="10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4"/>
      <c r="D39" s="115" t="s">
        <v>48</v>
      </c>
      <c r="E39" s="116"/>
      <c r="F39" s="116"/>
      <c r="G39" s="117" t="s">
        <v>49</v>
      </c>
      <c r="H39" s="118" t="s">
        <v>50</v>
      </c>
      <c r="I39" s="116"/>
      <c r="J39" s="119">
        <f>SUM(J30:J37)</f>
        <v>0</v>
      </c>
      <c r="K39" s="120"/>
      <c r="L39" s="101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01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01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85</v>
      </c>
      <c r="D45" s="35"/>
      <c r="E45" s="35"/>
      <c r="F45" s="35"/>
      <c r="G45" s="35"/>
      <c r="H45" s="35"/>
      <c r="I45" s="35"/>
      <c r="J45" s="35"/>
      <c r="K45" s="35"/>
      <c r="L45" s="101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35" t="str">
        <f>E7</f>
        <v>2200 - (2205) - Stavební úpravy pro místnost s LC-MS</v>
      </c>
      <c r="F48" s="336"/>
      <c r="G48" s="336"/>
      <c r="H48" s="336"/>
      <c r="I48" s="35"/>
      <c r="J48" s="35"/>
      <c r="K48" s="35"/>
      <c r="L48" s="10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83</v>
      </c>
      <c r="D49" s="35"/>
      <c r="E49" s="35"/>
      <c r="F49" s="35"/>
      <c r="G49" s="35"/>
      <c r="H49" s="35"/>
      <c r="I49" s="35"/>
      <c r="J49" s="35"/>
      <c r="K49" s="35"/>
      <c r="L49" s="10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04" t="str">
        <f>E9</f>
        <v>Objekt1 - Rozpočet</v>
      </c>
      <c r="F50" s="334"/>
      <c r="G50" s="334"/>
      <c r="H50" s="334"/>
      <c r="I50" s="35"/>
      <c r="J50" s="35"/>
      <c r="K50" s="35"/>
      <c r="L50" s="101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1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5"/>
      <c r="E52" s="35"/>
      <c r="F52" s="26" t="str">
        <f>F12</f>
        <v xml:space="preserve"> </v>
      </c>
      <c r="G52" s="35"/>
      <c r="H52" s="35"/>
      <c r="I52" s="28" t="s">
        <v>24</v>
      </c>
      <c r="J52" s="58" t="str">
        <f>IF(J12="","",J12)</f>
        <v>7. 9. 2022</v>
      </c>
      <c r="K52" s="35"/>
      <c r="L52" s="101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28</v>
      </c>
      <c r="D54" s="35"/>
      <c r="E54" s="35"/>
      <c r="F54" s="26" t="str">
        <f>E15</f>
        <v xml:space="preserve"> </v>
      </c>
      <c r="G54" s="35"/>
      <c r="H54" s="35"/>
      <c r="I54" s="28" t="s">
        <v>34</v>
      </c>
      <c r="J54" s="31" t="str">
        <f>E21</f>
        <v xml:space="preserve"> </v>
      </c>
      <c r="K54" s="35"/>
      <c r="L54" s="10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31</v>
      </c>
      <c r="D55" s="35"/>
      <c r="E55" s="35"/>
      <c r="F55" s="26" t="str">
        <f>IF(E18="","",E18)</f>
        <v>Vyplň údaj</v>
      </c>
      <c r="G55" s="35"/>
      <c r="H55" s="35"/>
      <c r="I55" s="28" t="s">
        <v>35</v>
      </c>
      <c r="J55" s="31" t="str">
        <f>E24</f>
        <v xml:space="preserve"> </v>
      </c>
      <c r="K55" s="35"/>
      <c r="L55" s="10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5" t="s">
        <v>86</v>
      </c>
      <c r="D57" s="126"/>
      <c r="E57" s="126"/>
      <c r="F57" s="126"/>
      <c r="G57" s="126"/>
      <c r="H57" s="126"/>
      <c r="I57" s="126"/>
      <c r="J57" s="127" t="s">
        <v>87</v>
      </c>
      <c r="K57" s="126"/>
      <c r="L57" s="10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1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28" t="s">
        <v>70</v>
      </c>
      <c r="D59" s="35"/>
      <c r="E59" s="35"/>
      <c r="F59" s="35"/>
      <c r="G59" s="35"/>
      <c r="H59" s="35"/>
      <c r="I59" s="35"/>
      <c r="J59" s="76">
        <f>J100</f>
        <v>0</v>
      </c>
      <c r="K59" s="35"/>
      <c r="L59" s="10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88</v>
      </c>
    </row>
    <row r="60" spans="2:12" s="9" customFormat="1" ht="24.95" customHeight="1">
      <c r="B60" s="129"/>
      <c r="C60" s="130"/>
      <c r="D60" s="131" t="s">
        <v>89</v>
      </c>
      <c r="E60" s="132"/>
      <c r="F60" s="132"/>
      <c r="G60" s="132"/>
      <c r="H60" s="132"/>
      <c r="I60" s="132"/>
      <c r="J60" s="133">
        <f>J101</f>
        <v>0</v>
      </c>
      <c r="K60" s="130"/>
      <c r="L60" s="134"/>
    </row>
    <row r="61" spans="2:12" s="10" customFormat="1" ht="19.9" customHeight="1">
      <c r="B61" s="135"/>
      <c r="C61" s="136"/>
      <c r="D61" s="137" t="s">
        <v>90</v>
      </c>
      <c r="E61" s="138"/>
      <c r="F61" s="138"/>
      <c r="G61" s="138"/>
      <c r="H61" s="138"/>
      <c r="I61" s="138"/>
      <c r="J61" s="139">
        <f>J105</f>
        <v>0</v>
      </c>
      <c r="K61" s="136"/>
      <c r="L61" s="140"/>
    </row>
    <row r="62" spans="2:12" s="10" customFormat="1" ht="14.85" customHeight="1">
      <c r="B62" s="135"/>
      <c r="C62" s="136"/>
      <c r="D62" s="137" t="s">
        <v>91</v>
      </c>
      <c r="E62" s="138"/>
      <c r="F62" s="138"/>
      <c r="G62" s="138"/>
      <c r="H62" s="138"/>
      <c r="I62" s="138"/>
      <c r="J62" s="139">
        <f>J127</f>
        <v>0</v>
      </c>
      <c r="K62" s="136"/>
      <c r="L62" s="140"/>
    </row>
    <row r="63" spans="2:12" s="10" customFormat="1" ht="19.9" customHeight="1">
      <c r="B63" s="135"/>
      <c r="C63" s="136"/>
      <c r="D63" s="137" t="s">
        <v>92</v>
      </c>
      <c r="E63" s="138"/>
      <c r="F63" s="138"/>
      <c r="G63" s="138"/>
      <c r="H63" s="138"/>
      <c r="I63" s="138"/>
      <c r="J63" s="139">
        <f>J140</f>
        <v>0</v>
      </c>
      <c r="K63" s="136"/>
      <c r="L63" s="140"/>
    </row>
    <row r="64" spans="2:12" s="10" customFormat="1" ht="19.9" customHeight="1">
      <c r="B64" s="135"/>
      <c r="C64" s="136"/>
      <c r="D64" s="137" t="s">
        <v>93</v>
      </c>
      <c r="E64" s="138"/>
      <c r="F64" s="138"/>
      <c r="G64" s="138"/>
      <c r="H64" s="138"/>
      <c r="I64" s="138"/>
      <c r="J64" s="139">
        <f>J144</f>
        <v>0</v>
      </c>
      <c r="K64" s="136"/>
      <c r="L64" s="140"/>
    </row>
    <row r="65" spans="2:12" s="10" customFormat="1" ht="19.9" customHeight="1">
      <c r="B65" s="135"/>
      <c r="C65" s="136"/>
      <c r="D65" s="137" t="s">
        <v>94</v>
      </c>
      <c r="E65" s="138"/>
      <c r="F65" s="138"/>
      <c r="G65" s="138"/>
      <c r="H65" s="138"/>
      <c r="I65" s="138"/>
      <c r="J65" s="139">
        <f>J150</f>
        <v>0</v>
      </c>
      <c r="K65" s="136"/>
      <c r="L65" s="140"/>
    </row>
    <row r="66" spans="2:12" s="10" customFormat="1" ht="19.9" customHeight="1">
      <c r="B66" s="135"/>
      <c r="C66" s="136"/>
      <c r="D66" s="137" t="s">
        <v>95</v>
      </c>
      <c r="E66" s="138"/>
      <c r="F66" s="138"/>
      <c r="G66" s="138"/>
      <c r="H66" s="138"/>
      <c r="I66" s="138"/>
      <c r="J66" s="139">
        <f>J153</f>
        <v>0</v>
      </c>
      <c r="K66" s="136"/>
      <c r="L66" s="140"/>
    </row>
    <row r="67" spans="2:12" s="10" customFormat="1" ht="14.85" customHeight="1">
      <c r="B67" s="135"/>
      <c r="C67" s="136"/>
      <c r="D67" s="137" t="s">
        <v>96</v>
      </c>
      <c r="E67" s="138"/>
      <c r="F67" s="138"/>
      <c r="G67" s="138"/>
      <c r="H67" s="138"/>
      <c r="I67" s="138"/>
      <c r="J67" s="139">
        <f>J175</f>
        <v>0</v>
      </c>
      <c r="K67" s="136"/>
      <c r="L67" s="140"/>
    </row>
    <row r="68" spans="2:12" s="10" customFormat="1" ht="14.85" customHeight="1">
      <c r="B68" s="135"/>
      <c r="C68" s="136"/>
      <c r="D68" s="137" t="s">
        <v>97</v>
      </c>
      <c r="E68" s="138"/>
      <c r="F68" s="138"/>
      <c r="G68" s="138"/>
      <c r="H68" s="138"/>
      <c r="I68" s="138"/>
      <c r="J68" s="139">
        <f>J179</f>
        <v>0</v>
      </c>
      <c r="K68" s="136"/>
      <c r="L68" s="140"/>
    </row>
    <row r="69" spans="2:12" s="10" customFormat="1" ht="21.75" customHeight="1">
      <c r="B69" s="135"/>
      <c r="C69" s="136"/>
      <c r="D69" s="137" t="s">
        <v>98</v>
      </c>
      <c r="E69" s="138"/>
      <c r="F69" s="138"/>
      <c r="G69" s="138"/>
      <c r="H69" s="138"/>
      <c r="I69" s="138"/>
      <c r="J69" s="139">
        <f>J180</f>
        <v>0</v>
      </c>
      <c r="K69" s="136"/>
      <c r="L69" s="140"/>
    </row>
    <row r="70" spans="2:12" s="10" customFormat="1" ht="21.75" customHeight="1">
      <c r="B70" s="135"/>
      <c r="C70" s="136"/>
      <c r="D70" s="137" t="s">
        <v>99</v>
      </c>
      <c r="E70" s="138"/>
      <c r="F70" s="138"/>
      <c r="G70" s="138"/>
      <c r="H70" s="138"/>
      <c r="I70" s="138"/>
      <c r="J70" s="139">
        <f>J243</f>
        <v>0</v>
      </c>
      <c r="K70" s="136"/>
      <c r="L70" s="140"/>
    </row>
    <row r="71" spans="2:12" s="10" customFormat="1" ht="21.75" customHeight="1">
      <c r="B71" s="135"/>
      <c r="C71" s="136"/>
      <c r="D71" s="137" t="s">
        <v>100</v>
      </c>
      <c r="E71" s="138"/>
      <c r="F71" s="138"/>
      <c r="G71" s="138"/>
      <c r="H71" s="138"/>
      <c r="I71" s="138"/>
      <c r="J71" s="139">
        <f>J296</f>
        <v>0</v>
      </c>
      <c r="K71" s="136"/>
      <c r="L71" s="140"/>
    </row>
    <row r="72" spans="2:12" s="10" customFormat="1" ht="21.75" customHeight="1">
      <c r="B72" s="135"/>
      <c r="C72" s="136"/>
      <c r="D72" s="137" t="s">
        <v>101</v>
      </c>
      <c r="E72" s="138"/>
      <c r="F72" s="138"/>
      <c r="G72" s="138"/>
      <c r="H72" s="138"/>
      <c r="I72" s="138"/>
      <c r="J72" s="139">
        <f>J297</f>
        <v>0</v>
      </c>
      <c r="K72" s="136"/>
      <c r="L72" s="140"/>
    </row>
    <row r="73" spans="2:12" s="10" customFormat="1" ht="21.75" customHeight="1">
      <c r="B73" s="135"/>
      <c r="C73" s="136"/>
      <c r="D73" s="137" t="s">
        <v>102</v>
      </c>
      <c r="E73" s="138"/>
      <c r="F73" s="138"/>
      <c r="G73" s="138"/>
      <c r="H73" s="138"/>
      <c r="I73" s="138"/>
      <c r="J73" s="139">
        <f>J302</f>
        <v>0</v>
      </c>
      <c r="K73" s="136"/>
      <c r="L73" s="140"/>
    </row>
    <row r="74" spans="2:12" s="10" customFormat="1" ht="21.75" customHeight="1">
      <c r="B74" s="135"/>
      <c r="C74" s="136"/>
      <c r="D74" s="137" t="s">
        <v>103</v>
      </c>
      <c r="E74" s="138"/>
      <c r="F74" s="138"/>
      <c r="G74" s="138"/>
      <c r="H74" s="138"/>
      <c r="I74" s="138"/>
      <c r="J74" s="139">
        <f>J335</f>
        <v>0</v>
      </c>
      <c r="K74" s="136"/>
      <c r="L74" s="140"/>
    </row>
    <row r="75" spans="2:12" s="10" customFormat="1" ht="21.75" customHeight="1">
      <c r="B75" s="135"/>
      <c r="C75" s="136"/>
      <c r="D75" s="137" t="s">
        <v>104</v>
      </c>
      <c r="E75" s="138"/>
      <c r="F75" s="138"/>
      <c r="G75" s="138"/>
      <c r="H75" s="138"/>
      <c r="I75" s="138"/>
      <c r="J75" s="139">
        <f>J362</f>
        <v>0</v>
      </c>
      <c r="K75" s="136"/>
      <c r="L75" s="140"/>
    </row>
    <row r="76" spans="2:12" s="10" customFormat="1" ht="21.75" customHeight="1">
      <c r="B76" s="135"/>
      <c r="C76" s="136"/>
      <c r="D76" s="137" t="s">
        <v>105</v>
      </c>
      <c r="E76" s="138"/>
      <c r="F76" s="138"/>
      <c r="G76" s="138"/>
      <c r="H76" s="138"/>
      <c r="I76" s="138"/>
      <c r="J76" s="139">
        <f>J369</f>
        <v>0</v>
      </c>
      <c r="K76" s="136"/>
      <c r="L76" s="140"/>
    </row>
    <row r="77" spans="2:12" s="9" customFormat="1" ht="24.95" customHeight="1">
      <c r="B77" s="129"/>
      <c r="C77" s="130"/>
      <c r="D77" s="131" t="s">
        <v>106</v>
      </c>
      <c r="E77" s="132"/>
      <c r="F77" s="132"/>
      <c r="G77" s="132"/>
      <c r="H77" s="132"/>
      <c r="I77" s="132"/>
      <c r="J77" s="133">
        <f>J386</f>
        <v>0</v>
      </c>
      <c r="K77" s="130"/>
      <c r="L77" s="134"/>
    </row>
    <row r="78" spans="2:12" s="10" customFormat="1" ht="19.9" customHeight="1">
      <c r="B78" s="135"/>
      <c r="C78" s="136"/>
      <c r="D78" s="137" t="s">
        <v>107</v>
      </c>
      <c r="E78" s="138"/>
      <c r="F78" s="138"/>
      <c r="G78" s="138"/>
      <c r="H78" s="138"/>
      <c r="I78" s="138"/>
      <c r="J78" s="139">
        <f>J387</f>
        <v>0</v>
      </c>
      <c r="K78" s="136"/>
      <c r="L78" s="140"/>
    </row>
    <row r="79" spans="2:12" s="10" customFormat="1" ht="19.9" customHeight="1">
      <c r="B79" s="135"/>
      <c r="C79" s="136"/>
      <c r="D79" s="137" t="s">
        <v>108</v>
      </c>
      <c r="E79" s="138"/>
      <c r="F79" s="138"/>
      <c r="G79" s="138"/>
      <c r="H79" s="138"/>
      <c r="I79" s="138"/>
      <c r="J79" s="139">
        <f>J391</f>
        <v>0</v>
      </c>
      <c r="K79" s="136"/>
      <c r="L79" s="140"/>
    </row>
    <row r="80" spans="2:12" s="10" customFormat="1" ht="19.9" customHeight="1">
      <c r="B80" s="135"/>
      <c r="C80" s="136"/>
      <c r="D80" s="137" t="s">
        <v>109</v>
      </c>
      <c r="E80" s="138"/>
      <c r="F80" s="138"/>
      <c r="G80" s="138"/>
      <c r="H80" s="138"/>
      <c r="I80" s="138"/>
      <c r="J80" s="139">
        <f>J395</f>
        <v>0</v>
      </c>
      <c r="K80" s="136"/>
      <c r="L80" s="140"/>
    </row>
    <row r="81" spans="1:31" s="2" customFormat="1" ht="21.7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101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6" spans="1:31" s="2" customFormat="1" ht="6.95" customHeight="1">
      <c r="A86" s="33"/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101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4.95" customHeight="1">
      <c r="A87" s="33"/>
      <c r="B87" s="34"/>
      <c r="C87" s="22" t="s">
        <v>110</v>
      </c>
      <c r="D87" s="35"/>
      <c r="E87" s="35"/>
      <c r="F87" s="35"/>
      <c r="G87" s="35"/>
      <c r="H87" s="35"/>
      <c r="I87" s="35"/>
      <c r="J87" s="35"/>
      <c r="K87" s="35"/>
      <c r="L87" s="101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101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16</v>
      </c>
      <c r="D89" s="35"/>
      <c r="E89" s="35"/>
      <c r="F89" s="35"/>
      <c r="G89" s="35"/>
      <c r="H89" s="35"/>
      <c r="I89" s="35"/>
      <c r="J89" s="35"/>
      <c r="K89" s="35"/>
      <c r="L89" s="101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6.5" customHeight="1">
      <c r="A90" s="33"/>
      <c r="B90" s="34"/>
      <c r="C90" s="35"/>
      <c r="D90" s="35"/>
      <c r="E90" s="335" t="str">
        <f>E7</f>
        <v>2200 - (2205) - Stavební úpravy pro místnost s LC-MS</v>
      </c>
      <c r="F90" s="336"/>
      <c r="G90" s="336"/>
      <c r="H90" s="336"/>
      <c r="I90" s="35"/>
      <c r="J90" s="35"/>
      <c r="K90" s="35"/>
      <c r="L90" s="101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83</v>
      </c>
      <c r="D91" s="35"/>
      <c r="E91" s="35"/>
      <c r="F91" s="35"/>
      <c r="G91" s="35"/>
      <c r="H91" s="35"/>
      <c r="I91" s="35"/>
      <c r="J91" s="35"/>
      <c r="K91" s="35"/>
      <c r="L91" s="101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6.5" customHeight="1">
      <c r="A92" s="33"/>
      <c r="B92" s="34"/>
      <c r="C92" s="35"/>
      <c r="D92" s="35"/>
      <c r="E92" s="304" t="str">
        <f>E9</f>
        <v>Objekt1 - Rozpočet</v>
      </c>
      <c r="F92" s="334"/>
      <c r="G92" s="334"/>
      <c r="H92" s="334"/>
      <c r="I92" s="35"/>
      <c r="J92" s="35"/>
      <c r="K92" s="35"/>
      <c r="L92" s="101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6.9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101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2" customHeight="1">
      <c r="A94" s="33"/>
      <c r="B94" s="34"/>
      <c r="C94" s="28" t="s">
        <v>22</v>
      </c>
      <c r="D94" s="35"/>
      <c r="E94" s="35"/>
      <c r="F94" s="26" t="str">
        <f>F12</f>
        <v xml:space="preserve"> </v>
      </c>
      <c r="G94" s="35"/>
      <c r="H94" s="35"/>
      <c r="I94" s="28" t="s">
        <v>24</v>
      </c>
      <c r="J94" s="58" t="str">
        <f>IF(J12="","",J12)</f>
        <v>7. 9. 2022</v>
      </c>
      <c r="K94" s="35"/>
      <c r="L94" s="101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6.9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101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28</v>
      </c>
      <c r="D96" s="35"/>
      <c r="E96" s="35"/>
      <c r="F96" s="26" t="str">
        <f>E15</f>
        <v xml:space="preserve"> </v>
      </c>
      <c r="G96" s="35"/>
      <c r="H96" s="35"/>
      <c r="I96" s="28" t="s">
        <v>34</v>
      </c>
      <c r="J96" s="31" t="str">
        <f>E21</f>
        <v xml:space="preserve"> </v>
      </c>
      <c r="K96" s="35"/>
      <c r="L96" s="101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5.2" customHeight="1">
      <c r="A97" s="33"/>
      <c r="B97" s="34"/>
      <c r="C97" s="28" t="s">
        <v>31</v>
      </c>
      <c r="D97" s="35"/>
      <c r="E97" s="35"/>
      <c r="F97" s="26" t="str">
        <f>IF(E18="","",E18)</f>
        <v>Vyplň údaj</v>
      </c>
      <c r="G97" s="35"/>
      <c r="H97" s="35"/>
      <c r="I97" s="28" t="s">
        <v>35</v>
      </c>
      <c r="J97" s="31" t="str">
        <f>E24</f>
        <v xml:space="preserve"> </v>
      </c>
      <c r="K97" s="35"/>
      <c r="L97" s="101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10.35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101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11" customFormat="1" ht="29.25" customHeight="1">
      <c r="A99" s="141"/>
      <c r="B99" s="142"/>
      <c r="C99" s="143" t="s">
        <v>111</v>
      </c>
      <c r="D99" s="144" t="s">
        <v>57</v>
      </c>
      <c r="E99" s="144" t="s">
        <v>53</v>
      </c>
      <c r="F99" s="144" t="s">
        <v>54</v>
      </c>
      <c r="G99" s="144" t="s">
        <v>112</v>
      </c>
      <c r="H99" s="144" t="s">
        <v>113</v>
      </c>
      <c r="I99" s="144" t="s">
        <v>114</v>
      </c>
      <c r="J99" s="144" t="s">
        <v>87</v>
      </c>
      <c r="K99" s="145" t="s">
        <v>115</v>
      </c>
      <c r="L99" s="146"/>
      <c r="M99" s="67" t="s">
        <v>20</v>
      </c>
      <c r="N99" s="68" t="s">
        <v>42</v>
      </c>
      <c r="O99" s="68" t="s">
        <v>116</v>
      </c>
      <c r="P99" s="68" t="s">
        <v>117</v>
      </c>
      <c r="Q99" s="68" t="s">
        <v>118</v>
      </c>
      <c r="R99" s="68" t="s">
        <v>119</v>
      </c>
      <c r="S99" s="68" t="s">
        <v>120</v>
      </c>
      <c r="T99" s="69" t="s">
        <v>121</v>
      </c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</row>
    <row r="100" spans="1:63" s="2" customFormat="1" ht="22.9" customHeight="1">
      <c r="A100" s="33"/>
      <c r="B100" s="34"/>
      <c r="C100" s="74" t="s">
        <v>122</v>
      </c>
      <c r="D100" s="35"/>
      <c r="E100" s="35"/>
      <c r="F100" s="35"/>
      <c r="G100" s="35"/>
      <c r="H100" s="35"/>
      <c r="I100" s="35"/>
      <c r="J100" s="147">
        <f>BK100</f>
        <v>0</v>
      </c>
      <c r="K100" s="35"/>
      <c r="L100" s="38"/>
      <c r="M100" s="70"/>
      <c r="N100" s="148"/>
      <c r="O100" s="71"/>
      <c r="P100" s="149">
        <f>P101+P386</f>
        <v>0</v>
      </c>
      <c r="Q100" s="71"/>
      <c r="R100" s="149">
        <f>R101+R386</f>
        <v>2.25456267096</v>
      </c>
      <c r="S100" s="71"/>
      <c r="T100" s="150">
        <f>T101+T386</f>
        <v>7.9108687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71</v>
      </c>
      <c r="AU100" s="16" t="s">
        <v>88</v>
      </c>
      <c r="BK100" s="151">
        <f>BK101+BK386</f>
        <v>0</v>
      </c>
    </row>
    <row r="101" spans="2:63" s="12" customFormat="1" ht="25.9" customHeight="1">
      <c r="B101" s="152"/>
      <c r="C101" s="153"/>
      <c r="D101" s="154" t="s">
        <v>71</v>
      </c>
      <c r="E101" s="155" t="s">
        <v>123</v>
      </c>
      <c r="F101" s="155" t="s">
        <v>124</v>
      </c>
      <c r="G101" s="153"/>
      <c r="H101" s="153"/>
      <c r="I101" s="156"/>
      <c r="J101" s="157">
        <f>BK101</f>
        <v>0</v>
      </c>
      <c r="K101" s="153"/>
      <c r="L101" s="158"/>
      <c r="M101" s="159"/>
      <c r="N101" s="160"/>
      <c r="O101" s="160"/>
      <c r="P101" s="161">
        <f>P102+SUM(P103:P105)+P140+P144+P150+P153</f>
        <v>0</v>
      </c>
      <c r="Q101" s="160"/>
      <c r="R101" s="161">
        <f>R102+SUM(R103:R105)+R140+R144+R150+R153</f>
        <v>2.25456267096</v>
      </c>
      <c r="S101" s="160"/>
      <c r="T101" s="162">
        <f>T102+SUM(T103:T105)+T140+T144+T150+T153</f>
        <v>7.9108687</v>
      </c>
      <c r="AR101" s="163" t="s">
        <v>8</v>
      </c>
      <c r="AT101" s="164" t="s">
        <v>71</v>
      </c>
      <c r="AU101" s="164" t="s">
        <v>72</v>
      </c>
      <c r="AY101" s="163" t="s">
        <v>125</v>
      </c>
      <c r="BK101" s="165">
        <f>BK102+SUM(BK103:BK105)+BK140+BK144+BK150+BK153</f>
        <v>0</v>
      </c>
    </row>
    <row r="102" spans="1:65" s="2" customFormat="1" ht="16.5" customHeight="1">
      <c r="A102" s="33"/>
      <c r="B102" s="34"/>
      <c r="C102" s="166" t="s">
        <v>126</v>
      </c>
      <c r="D102" s="166" t="s">
        <v>127</v>
      </c>
      <c r="E102" s="167" t="s">
        <v>128</v>
      </c>
      <c r="F102" s="168" t="s">
        <v>129</v>
      </c>
      <c r="G102" s="169" t="s">
        <v>130</v>
      </c>
      <c r="H102" s="170">
        <v>1.3</v>
      </c>
      <c r="I102" s="171"/>
      <c r="J102" s="170">
        <f>ROUND(I102*H102,0)</f>
        <v>0</v>
      </c>
      <c r="K102" s="168" t="s">
        <v>131</v>
      </c>
      <c r="L102" s="38"/>
      <c r="M102" s="172" t="s">
        <v>20</v>
      </c>
      <c r="N102" s="173" t="s">
        <v>43</v>
      </c>
      <c r="O102" s="63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6" t="s">
        <v>132</v>
      </c>
      <c r="AT102" s="176" t="s">
        <v>127</v>
      </c>
      <c r="AU102" s="176" t="s">
        <v>8</v>
      </c>
      <c r="AY102" s="16" t="s">
        <v>125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6" t="s">
        <v>8</v>
      </c>
      <c r="BK102" s="177">
        <f>ROUND(I102*H102,0)</f>
        <v>0</v>
      </c>
      <c r="BL102" s="16" t="s">
        <v>132</v>
      </c>
      <c r="BM102" s="176" t="s">
        <v>81</v>
      </c>
    </row>
    <row r="103" spans="1:47" s="2" customFormat="1" ht="19.5">
      <c r="A103" s="33"/>
      <c r="B103" s="34"/>
      <c r="C103" s="35"/>
      <c r="D103" s="178" t="s">
        <v>133</v>
      </c>
      <c r="E103" s="35"/>
      <c r="F103" s="179" t="s">
        <v>134</v>
      </c>
      <c r="G103" s="35"/>
      <c r="H103" s="35"/>
      <c r="I103" s="180"/>
      <c r="J103" s="35"/>
      <c r="K103" s="35"/>
      <c r="L103" s="38"/>
      <c r="M103" s="181"/>
      <c r="N103" s="182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133</v>
      </c>
      <c r="AU103" s="16" t="s">
        <v>8</v>
      </c>
    </row>
    <row r="104" spans="1:47" s="2" customFormat="1" ht="12">
      <c r="A104" s="33"/>
      <c r="B104" s="34"/>
      <c r="C104" s="35"/>
      <c r="D104" s="183" t="s">
        <v>135</v>
      </c>
      <c r="E104" s="35"/>
      <c r="F104" s="184" t="s">
        <v>136</v>
      </c>
      <c r="G104" s="35"/>
      <c r="H104" s="35"/>
      <c r="I104" s="180"/>
      <c r="J104" s="35"/>
      <c r="K104" s="35"/>
      <c r="L104" s="38"/>
      <c r="M104" s="181"/>
      <c r="N104" s="182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135</v>
      </c>
      <c r="AU104" s="16" t="s">
        <v>8</v>
      </c>
    </row>
    <row r="105" spans="2:63" s="12" customFormat="1" ht="22.9" customHeight="1">
      <c r="B105" s="152"/>
      <c r="C105" s="153"/>
      <c r="D105" s="154" t="s">
        <v>71</v>
      </c>
      <c r="E105" s="185" t="s">
        <v>137</v>
      </c>
      <c r="F105" s="185" t="s">
        <v>138</v>
      </c>
      <c r="G105" s="153"/>
      <c r="H105" s="153"/>
      <c r="I105" s="156"/>
      <c r="J105" s="186">
        <f>BK105</f>
        <v>0</v>
      </c>
      <c r="K105" s="153"/>
      <c r="L105" s="158"/>
      <c r="M105" s="159"/>
      <c r="N105" s="160"/>
      <c r="O105" s="160"/>
      <c r="P105" s="161">
        <f>P106+SUM(P107:P127)</f>
        <v>0</v>
      </c>
      <c r="Q105" s="160"/>
      <c r="R105" s="161">
        <f>R106+SUM(R107:R127)</f>
        <v>1.0911037</v>
      </c>
      <c r="S105" s="160"/>
      <c r="T105" s="162">
        <f>T106+SUM(T107:T127)</f>
        <v>4.5360000000000005</v>
      </c>
      <c r="AR105" s="163" t="s">
        <v>8</v>
      </c>
      <c r="AT105" s="164" t="s">
        <v>71</v>
      </c>
      <c r="AU105" s="164" t="s">
        <v>8</v>
      </c>
      <c r="AY105" s="163" t="s">
        <v>125</v>
      </c>
      <c r="BK105" s="165">
        <f>BK106+SUM(BK107:BK127)</f>
        <v>0</v>
      </c>
    </row>
    <row r="106" spans="1:65" s="2" customFormat="1" ht="16.5" customHeight="1">
      <c r="A106" s="33"/>
      <c r="B106" s="34"/>
      <c r="C106" s="166" t="s">
        <v>139</v>
      </c>
      <c r="D106" s="166" t="s">
        <v>127</v>
      </c>
      <c r="E106" s="167" t="s">
        <v>140</v>
      </c>
      <c r="F106" s="168" t="s">
        <v>141</v>
      </c>
      <c r="G106" s="169" t="s">
        <v>142</v>
      </c>
      <c r="H106" s="170">
        <v>149.9</v>
      </c>
      <c r="I106" s="171"/>
      <c r="J106" s="170">
        <f>ROUND(I106*H106,0)</f>
        <v>0</v>
      </c>
      <c r="K106" s="168" t="s">
        <v>131</v>
      </c>
      <c r="L106" s="38"/>
      <c r="M106" s="172" t="s">
        <v>20</v>
      </c>
      <c r="N106" s="173" t="s">
        <v>43</v>
      </c>
      <c r="O106" s="63"/>
      <c r="P106" s="174">
        <f>O106*H106</f>
        <v>0</v>
      </c>
      <c r="Q106" s="174">
        <v>0.000263</v>
      </c>
      <c r="R106" s="174">
        <f>Q106*H106</f>
        <v>0.0394237</v>
      </c>
      <c r="S106" s="174">
        <v>0</v>
      </c>
      <c r="T106" s="175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6" t="s">
        <v>132</v>
      </c>
      <c r="AT106" s="176" t="s">
        <v>127</v>
      </c>
      <c r="AU106" s="176" t="s">
        <v>81</v>
      </c>
      <c r="AY106" s="16" t="s">
        <v>125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6" t="s">
        <v>8</v>
      </c>
      <c r="BK106" s="177">
        <f>ROUND(I106*H106,0)</f>
        <v>0</v>
      </c>
      <c r="BL106" s="16" t="s">
        <v>132</v>
      </c>
      <c r="BM106" s="176" t="s">
        <v>132</v>
      </c>
    </row>
    <row r="107" spans="1:47" s="2" customFormat="1" ht="12">
      <c r="A107" s="33"/>
      <c r="B107" s="34"/>
      <c r="C107" s="35"/>
      <c r="D107" s="178" t="s">
        <v>133</v>
      </c>
      <c r="E107" s="35"/>
      <c r="F107" s="179" t="s">
        <v>143</v>
      </c>
      <c r="G107" s="35"/>
      <c r="H107" s="35"/>
      <c r="I107" s="180"/>
      <c r="J107" s="35"/>
      <c r="K107" s="35"/>
      <c r="L107" s="38"/>
      <c r="M107" s="181"/>
      <c r="N107" s="182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133</v>
      </c>
      <c r="AU107" s="16" t="s">
        <v>81</v>
      </c>
    </row>
    <row r="108" spans="1:47" s="2" customFormat="1" ht="12">
      <c r="A108" s="33"/>
      <c r="B108" s="34"/>
      <c r="C108" s="35"/>
      <c r="D108" s="183" t="s">
        <v>135</v>
      </c>
      <c r="E108" s="35"/>
      <c r="F108" s="184" t="s">
        <v>144</v>
      </c>
      <c r="G108" s="35"/>
      <c r="H108" s="35"/>
      <c r="I108" s="180"/>
      <c r="J108" s="35"/>
      <c r="K108" s="35"/>
      <c r="L108" s="38"/>
      <c r="M108" s="181"/>
      <c r="N108" s="182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135</v>
      </c>
      <c r="AU108" s="16" t="s">
        <v>81</v>
      </c>
    </row>
    <row r="109" spans="1:65" s="2" customFormat="1" ht="16.5" customHeight="1">
      <c r="A109" s="33"/>
      <c r="B109" s="34"/>
      <c r="C109" s="166" t="s">
        <v>8</v>
      </c>
      <c r="D109" s="166" t="s">
        <v>127</v>
      </c>
      <c r="E109" s="167" t="s">
        <v>145</v>
      </c>
      <c r="F109" s="168" t="s">
        <v>146</v>
      </c>
      <c r="G109" s="169" t="s">
        <v>142</v>
      </c>
      <c r="H109" s="170">
        <v>10</v>
      </c>
      <c r="I109" s="171"/>
      <c r="J109" s="170">
        <f>ROUND(I109*H109,0)</f>
        <v>0</v>
      </c>
      <c r="K109" s="168" t="s">
        <v>131</v>
      </c>
      <c r="L109" s="38"/>
      <c r="M109" s="172" t="s">
        <v>20</v>
      </c>
      <c r="N109" s="173" t="s">
        <v>43</v>
      </c>
      <c r="O109" s="63"/>
      <c r="P109" s="174">
        <f>O109*H109</f>
        <v>0</v>
      </c>
      <c r="Q109" s="174">
        <v>0.004384</v>
      </c>
      <c r="R109" s="174">
        <f>Q109*H109</f>
        <v>0.04384</v>
      </c>
      <c r="S109" s="174">
        <v>0</v>
      </c>
      <c r="T109" s="175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6" t="s">
        <v>132</v>
      </c>
      <c r="AT109" s="176" t="s">
        <v>127</v>
      </c>
      <c r="AU109" s="176" t="s">
        <v>81</v>
      </c>
      <c r="AY109" s="16" t="s">
        <v>125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6" t="s">
        <v>8</v>
      </c>
      <c r="BK109" s="177">
        <f>ROUND(I109*H109,0)</f>
        <v>0</v>
      </c>
      <c r="BL109" s="16" t="s">
        <v>132</v>
      </c>
      <c r="BM109" s="176" t="s">
        <v>147</v>
      </c>
    </row>
    <row r="110" spans="1:47" s="2" customFormat="1" ht="12">
      <c r="A110" s="33"/>
      <c r="B110" s="34"/>
      <c r="C110" s="35"/>
      <c r="D110" s="178" t="s">
        <v>133</v>
      </c>
      <c r="E110" s="35"/>
      <c r="F110" s="179" t="s">
        <v>148</v>
      </c>
      <c r="G110" s="35"/>
      <c r="H110" s="35"/>
      <c r="I110" s="180"/>
      <c r="J110" s="35"/>
      <c r="K110" s="35"/>
      <c r="L110" s="38"/>
      <c r="M110" s="181"/>
      <c r="N110" s="182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133</v>
      </c>
      <c r="AU110" s="16" t="s">
        <v>81</v>
      </c>
    </row>
    <row r="111" spans="1:47" s="2" customFormat="1" ht="12">
      <c r="A111" s="33"/>
      <c r="B111" s="34"/>
      <c r="C111" s="35"/>
      <c r="D111" s="183" t="s">
        <v>135</v>
      </c>
      <c r="E111" s="35"/>
      <c r="F111" s="184" t="s">
        <v>149</v>
      </c>
      <c r="G111" s="35"/>
      <c r="H111" s="35"/>
      <c r="I111" s="180"/>
      <c r="J111" s="35"/>
      <c r="K111" s="35"/>
      <c r="L111" s="38"/>
      <c r="M111" s="181"/>
      <c r="N111" s="182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135</v>
      </c>
      <c r="AU111" s="16" t="s">
        <v>81</v>
      </c>
    </row>
    <row r="112" spans="1:65" s="2" customFormat="1" ht="16.5" customHeight="1">
      <c r="A112" s="33"/>
      <c r="B112" s="34"/>
      <c r="C112" s="166" t="s">
        <v>132</v>
      </c>
      <c r="D112" s="166" t="s">
        <v>127</v>
      </c>
      <c r="E112" s="167" t="s">
        <v>150</v>
      </c>
      <c r="F112" s="168" t="s">
        <v>151</v>
      </c>
      <c r="G112" s="169" t="s">
        <v>142</v>
      </c>
      <c r="H112" s="170">
        <v>5</v>
      </c>
      <c r="I112" s="171"/>
      <c r="J112" s="170">
        <f>ROUND(I112*H112,0)</f>
        <v>0</v>
      </c>
      <c r="K112" s="168" t="s">
        <v>131</v>
      </c>
      <c r="L112" s="38"/>
      <c r="M112" s="172" t="s">
        <v>20</v>
      </c>
      <c r="N112" s="173" t="s">
        <v>43</v>
      </c>
      <c r="O112" s="63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6" t="s">
        <v>132</v>
      </c>
      <c r="AT112" s="176" t="s">
        <v>127</v>
      </c>
      <c r="AU112" s="176" t="s">
        <v>81</v>
      </c>
      <c r="AY112" s="16" t="s">
        <v>125</v>
      </c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6" t="s">
        <v>8</v>
      </c>
      <c r="BK112" s="177">
        <f>ROUND(I112*H112,0)</f>
        <v>0</v>
      </c>
      <c r="BL112" s="16" t="s">
        <v>132</v>
      </c>
      <c r="BM112" s="176" t="s">
        <v>152</v>
      </c>
    </row>
    <row r="113" spans="1:47" s="2" customFormat="1" ht="12">
      <c r="A113" s="33"/>
      <c r="B113" s="34"/>
      <c r="C113" s="35"/>
      <c r="D113" s="178" t="s">
        <v>133</v>
      </c>
      <c r="E113" s="35"/>
      <c r="F113" s="179" t="s">
        <v>151</v>
      </c>
      <c r="G113" s="35"/>
      <c r="H113" s="35"/>
      <c r="I113" s="180"/>
      <c r="J113" s="35"/>
      <c r="K113" s="35"/>
      <c r="L113" s="38"/>
      <c r="M113" s="181"/>
      <c r="N113" s="182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133</v>
      </c>
      <c r="AU113" s="16" t="s">
        <v>81</v>
      </c>
    </row>
    <row r="114" spans="1:47" s="2" customFormat="1" ht="12">
      <c r="A114" s="33"/>
      <c r="B114" s="34"/>
      <c r="C114" s="35"/>
      <c r="D114" s="183" t="s">
        <v>135</v>
      </c>
      <c r="E114" s="35"/>
      <c r="F114" s="184" t="s">
        <v>153</v>
      </c>
      <c r="G114" s="35"/>
      <c r="H114" s="35"/>
      <c r="I114" s="180"/>
      <c r="J114" s="35"/>
      <c r="K114" s="35"/>
      <c r="L114" s="38"/>
      <c r="M114" s="181"/>
      <c r="N114" s="182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135</v>
      </c>
      <c r="AU114" s="16" t="s">
        <v>81</v>
      </c>
    </row>
    <row r="115" spans="1:65" s="2" customFormat="1" ht="16.5" customHeight="1">
      <c r="A115" s="33"/>
      <c r="B115" s="34"/>
      <c r="C115" s="166" t="s">
        <v>154</v>
      </c>
      <c r="D115" s="166" t="s">
        <v>127</v>
      </c>
      <c r="E115" s="167" t="s">
        <v>155</v>
      </c>
      <c r="F115" s="168" t="s">
        <v>156</v>
      </c>
      <c r="G115" s="169" t="s">
        <v>142</v>
      </c>
      <c r="H115" s="170">
        <v>5</v>
      </c>
      <c r="I115" s="171"/>
      <c r="J115" s="170">
        <f>ROUND(I115*H115,0)</f>
        <v>0</v>
      </c>
      <c r="K115" s="168" t="s">
        <v>131</v>
      </c>
      <c r="L115" s="38"/>
      <c r="M115" s="172" t="s">
        <v>20</v>
      </c>
      <c r="N115" s="173" t="s">
        <v>43</v>
      </c>
      <c r="O115" s="63"/>
      <c r="P115" s="174">
        <f>O115*H115</f>
        <v>0</v>
      </c>
      <c r="Q115" s="174">
        <v>0</v>
      </c>
      <c r="R115" s="174">
        <f>Q115*H115</f>
        <v>0</v>
      </c>
      <c r="S115" s="174">
        <v>0</v>
      </c>
      <c r="T115" s="175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6" t="s">
        <v>132</v>
      </c>
      <c r="AT115" s="176" t="s">
        <v>127</v>
      </c>
      <c r="AU115" s="176" t="s">
        <v>81</v>
      </c>
      <c r="AY115" s="16" t="s">
        <v>125</v>
      </c>
      <c r="BE115" s="177">
        <f>IF(N115="základní",J115,0)</f>
        <v>0</v>
      </c>
      <c r="BF115" s="177">
        <f>IF(N115="snížená",J115,0)</f>
        <v>0</v>
      </c>
      <c r="BG115" s="177">
        <f>IF(N115="zákl. přenesená",J115,0)</f>
        <v>0</v>
      </c>
      <c r="BH115" s="177">
        <f>IF(N115="sníž. přenesená",J115,0)</f>
        <v>0</v>
      </c>
      <c r="BI115" s="177">
        <f>IF(N115="nulová",J115,0)</f>
        <v>0</v>
      </c>
      <c r="BJ115" s="16" t="s">
        <v>8</v>
      </c>
      <c r="BK115" s="177">
        <f>ROUND(I115*H115,0)</f>
        <v>0</v>
      </c>
      <c r="BL115" s="16" t="s">
        <v>132</v>
      </c>
      <c r="BM115" s="176" t="s">
        <v>26</v>
      </c>
    </row>
    <row r="116" spans="1:47" s="2" customFormat="1" ht="12">
      <c r="A116" s="33"/>
      <c r="B116" s="34"/>
      <c r="C116" s="35"/>
      <c r="D116" s="178" t="s">
        <v>133</v>
      </c>
      <c r="E116" s="35"/>
      <c r="F116" s="179" t="s">
        <v>156</v>
      </c>
      <c r="G116" s="35"/>
      <c r="H116" s="35"/>
      <c r="I116" s="180"/>
      <c r="J116" s="35"/>
      <c r="K116" s="35"/>
      <c r="L116" s="38"/>
      <c r="M116" s="181"/>
      <c r="N116" s="182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133</v>
      </c>
      <c r="AU116" s="16" t="s">
        <v>81</v>
      </c>
    </row>
    <row r="117" spans="1:47" s="2" customFormat="1" ht="12">
      <c r="A117" s="33"/>
      <c r="B117" s="34"/>
      <c r="C117" s="35"/>
      <c r="D117" s="183" t="s">
        <v>135</v>
      </c>
      <c r="E117" s="35"/>
      <c r="F117" s="184" t="s">
        <v>157</v>
      </c>
      <c r="G117" s="35"/>
      <c r="H117" s="35"/>
      <c r="I117" s="180"/>
      <c r="J117" s="35"/>
      <c r="K117" s="35"/>
      <c r="L117" s="38"/>
      <c r="M117" s="181"/>
      <c r="N117" s="182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135</v>
      </c>
      <c r="AU117" s="16" t="s">
        <v>81</v>
      </c>
    </row>
    <row r="118" spans="1:65" s="2" customFormat="1" ht="16.5" customHeight="1">
      <c r="A118" s="33"/>
      <c r="B118" s="34"/>
      <c r="C118" s="166" t="s">
        <v>81</v>
      </c>
      <c r="D118" s="166" t="s">
        <v>127</v>
      </c>
      <c r="E118" s="167" t="s">
        <v>158</v>
      </c>
      <c r="F118" s="168" t="s">
        <v>159</v>
      </c>
      <c r="G118" s="169" t="s">
        <v>160</v>
      </c>
      <c r="H118" s="170">
        <v>30</v>
      </c>
      <c r="I118" s="171"/>
      <c r="J118" s="170">
        <f>ROUND(I118*H118,0)</f>
        <v>0</v>
      </c>
      <c r="K118" s="168" t="s">
        <v>131</v>
      </c>
      <c r="L118" s="38"/>
      <c r="M118" s="172" t="s">
        <v>20</v>
      </c>
      <c r="N118" s="173" t="s">
        <v>43</v>
      </c>
      <c r="O118" s="63"/>
      <c r="P118" s="174">
        <f>O118*H118</f>
        <v>0</v>
      </c>
      <c r="Q118" s="174">
        <v>0.0015</v>
      </c>
      <c r="R118" s="174">
        <f>Q118*H118</f>
        <v>0.045</v>
      </c>
      <c r="S118" s="174">
        <v>0</v>
      </c>
      <c r="T118" s="175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6" t="s">
        <v>132</v>
      </c>
      <c r="AT118" s="176" t="s">
        <v>127</v>
      </c>
      <c r="AU118" s="176" t="s">
        <v>81</v>
      </c>
      <c r="AY118" s="16" t="s">
        <v>125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6" t="s">
        <v>8</v>
      </c>
      <c r="BK118" s="177">
        <f>ROUND(I118*H118,0)</f>
        <v>0</v>
      </c>
      <c r="BL118" s="16" t="s">
        <v>132</v>
      </c>
      <c r="BM118" s="176" t="s">
        <v>161</v>
      </c>
    </row>
    <row r="119" spans="1:47" s="2" customFormat="1" ht="12">
      <c r="A119" s="33"/>
      <c r="B119" s="34"/>
      <c r="C119" s="35"/>
      <c r="D119" s="178" t="s">
        <v>133</v>
      </c>
      <c r="E119" s="35"/>
      <c r="F119" s="179" t="s">
        <v>162</v>
      </c>
      <c r="G119" s="35"/>
      <c r="H119" s="35"/>
      <c r="I119" s="180"/>
      <c r="J119" s="35"/>
      <c r="K119" s="35"/>
      <c r="L119" s="38"/>
      <c r="M119" s="181"/>
      <c r="N119" s="182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133</v>
      </c>
      <c r="AU119" s="16" t="s">
        <v>81</v>
      </c>
    </row>
    <row r="120" spans="1:47" s="2" customFormat="1" ht="12">
      <c r="A120" s="33"/>
      <c r="B120" s="34"/>
      <c r="C120" s="35"/>
      <c r="D120" s="183" t="s">
        <v>135</v>
      </c>
      <c r="E120" s="35"/>
      <c r="F120" s="184" t="s">
        <v>163</v>
      </c>
      <c r="G120" s="35"/>
      <c r="H120" s="35"/>
      <c r="I120" s="180"/>
      <c r="J120" s="35"/>
      <c r="K120" s="35"/>
      <c r="L120" s="38"/>
      <c r="M120" s="181"/>
      <c r="N120" s="182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135</v>
      </c>
      <c r="AU120" s="16" t="s">
        <v>81</v>
      </c>
    </row>
    <row r="121" spans="1:65" s="2" customFormat="1" ht="16.5" customHeight="1">
      <c r="A121" s="33"/>
      <c r="B121" s="34"/>
      <c r="C121" s="166" t="s">
        <v>164</v>
      </c>
      <c r="D121" s="166" t="s">
        <v>127</v>
      </c>
      <c r="E121" s="167" t="s">
        <v>165</v>
      </c>
      <c r="F121" s="168" t="s">
        <v>166</v>
      </c>
      <c r="G121" s="169" t="s">
        <v>142</v>
      </c>
      <c r="H121" s="170">
        <v>44.8</v>
      </c>
      <c r="I121" s="171"/>
      <c r="J121" s="170">
        <f>ROUND(I121*H121,0)</f>
        <v>0</v>
      </c>
      <c r="K121" s="168" t="s">
        <v>131</v>
      </c>
      <c r="L121" s="38"/>
      <c r="M121" s="172" t="s">
        <v>20</v>
      </c>
      <c r="N121" s="173" t="s">
        <v>43</v>
      </c>
      <c r="O121" s="63"/>
      <c r="P121" s="174">
        <f>O121*H121</f>
        <v>0</v>
      </c>
      <c r="Q121" s="174">
        <v>0.0147</v>
      </c>
      <c r="R121" s="174">
        <f>Q121*H121</f>
        <v>0.6585599999999999</v>
      </c>
      <c r="S121" s="174">
        <v>0</v>
      </c>
      <c r="T121" s="17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6" t="s">
        <v>132</v>
      </c>
      <c r="AT121" s="176" t="s">
        <v>127</v>
      </c>
      <c r="AU121" s="176" t="s">
        <v>81</v>
      </c>
      <c r="AY121" s="16" t="s">
        <v>125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6" t="s">
        <v>8</v>
      </c>
      <c r="BK121" s="177">
        <f>ROUND(I121*H121,0)</f>
        <v>0</v>
      </c>
      <c r="BL121" s="16" t="s">
        <v>132</v>
      </c>
      <c r="BM121" s="176" t="s">
        <v>167</v>
      </c>
    </row>
    <row r="122" spans="1:47" s="2" customFormat="1" ht="12">
      <c r="A122" s="33"/>
      <c r="B122" s="34"/>
      <c r="C122" s="35"/>
      <c r="D122" s="178" t="s">
        <v>133</v>
      </c>
      <c r="E122" s="35"/>
      <c r="F122" s="179" t="s">
        <v>168</v>
      </c>
      <c r="G122" s="35"/>
      <c r="H122" s="35"/>
      <c r="I122" s="180"/>
      <c r="J122" s="35"/>
      <c r="K122" s="35"/>
      <c r="L122" s="38"/>
      <c r="M122" s="181"/>
      <c r="N122" s="182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133</v>
      </c>
      <c r="AU122" s="16" t="s">
        <v>81</v>
      </c>
    </row>
    <row r="123" spans="1:47" s="2" customFormat="1" ht="12">
      <c r="A123" s="33"/>
      <c r="B123" s="34"/>
      <c r="C123" s="35"/>
      <c r="D123" s="183" t="s">
        <v>135</v>
      </c>
      <c r="E123" s="35"/>
      <c r="F123" s="184" t="s">
        <v>169</v>
      </c>
      <c r="G123" s="35"/>
      <c r="H123" s="35"/>
      <c r="I123" s="180"/>
      <c r="J123" s="35"/>
      <c r="K123" s="35"/>
      <c r="L123" s="38"/>
      <c r="M123" s="181"/>
      <c r="N123" s="182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135</v>
      </c>
      <c r="AU123" s="16" t="s">
        <v>81</v>
      </c>
    </row>
    <row r="124" spans="1:65" s="2" customFormat="1" ht="16.5" customHeight="1">
      <c r="A124" s="33"/>
      <c r="B124" s="34"/>
      <c r="C124" s="166" t="s">
        <v>170</v>
      </c>
      <c r="D124" s="166" t="s">
        <v>127</v>
      </c>
      <c r="E124" s="167" t="s">
        <v>171</v>
      </c>
      <c r="F124" s="168" t="s">
        <v>172</v>
      </c>
      <c r="G124" s="169" t="s">
        <v>142</v>
      </c>
      <c r="H124" s="170">
        <v>76.07</v>
      </c>
      <c r="I124" s="171"/>
      <c r="J124" s="170">
        <f>ROUND(I124*H124,0)</f>
        <v>0</v>
      </c>
      <c r="K124" s="168" t="s">
        <v>131</v>
      </c>
      <c r="L124" s="38"/>
      <c r="M124" s="172" t="s">
        <v>20</v>
      </c>
      <c r="N124" s="173" t="s">
        <v>43</v>
      </c>
      <c r="O124" s="63"/>
      <c r="P124" s="174">
        <f>O124*H124</f>
        <v>0</v>
      </c>
      <c r="Q124" s="174">
        <v>0.004</v>
      </c>
      <c r="R124" s="174">
        <f>Q124*H124</f>
        <v>0.30428</v>
      </c>
      <c r="S124" s="174">
        <v>0</v>
      </c>
      <c r="T124" s="17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6" t="s">
        <v>132</v>
      </c>
      <c r="AT124" s="176" t="s">
        <v>127</v>
      </c>
      <c r="AU124" s="176" t="s">
        <v>81</v>
      </c>
      <c r="AY124" s="16" t="s">
        <v>125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6" t="s">
        <v>8</v>
      </c>
      <c r="BK124" s="177">
        <f>ROUND(I124*H124,0)</f>
        <v>0</v>
      </c>
      <c r="BL124" s="16" t="s">
        <v>132</v>
      </c>
      <c r="BM124" s="176" t="s">
        <v>173</v>
      </c>
    </row>
    <row r="125" spans="1:47" s="2" customFormat="1" ht="12">
      <c r="A125" s="33"/>
      <c r="B125" s="34"/>
      <c r="C125" s="35"/>
      <c r="D125" s="178" t="s">
        <v>133</v>
      </c>
      <c r="E125" s="35"/>
      <c r="F125" s="179" t="s">
        <v>174</v>
      </c>
      <c r="G125" s="35"/>
      <c r="H125" s="35"/>
      <c r="I125" s="180"/>
      <c r="J125" s="35"/>
      <c r="K125" s="35"/>
      <c r="L125" s="38"/>
      <c r="M125" s="181"/>
      <c r="N125" s="182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133</v>
      </c>
      <c r="AU125" s="16" t="s">
        <v>81</v>
      </c>
    </row>
    <row r="126" spans="1:47" s="2" customFormat="1" ht="12">
      <c r="A126" s="33"/>
      <c r="B126" s="34"/>
      <c r="C126" s="35"/>
      <c r="D126" s="183" t="s">
        <v>135</v>
      </c>
      <c r="E126" s="35"/>
      <c r="F126" s="184" t="s">
        <v>175</v>
      </c>
      <c r="G126" s="35"/>
      <c r="H126" s="35"/>
      <c r="I126" s="180"/>
      <c r="J126" s="35"/>
      <c r="K126" s="35"/>
      <c r="L126" s="38"/>
      <c r="M126" s="181"/>
      <c r="N126" s="182"/>
      <c r="O126" s="63"/>
      <c r="P126" s="63"/>
      <c r="Q126" s="63"/>
      <c r="R126" s="63"/>
      <c r="S126" s="63"/>
      <c r="T126" s="64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135</v>
      </c>
      <c r="AU126" s="16" t="s">
        <v>81</v>
      </c>
    </row>
    <row r="127" spans="2:63" s="12" customFormat="1" ht="20.85" customHeight="1">
      <c r="B127" s="152"/>
      <c r="C127" s="153"/>
      <c r="D127" s="154" t="s">
        <v>71</v>
      </c>
      <c r="E127" s="185" t="s">
        <v>139</v>
      </c>
      <c r="F127" s="185" t="s">
        <v>176</v>
      </c>
      <c r="G127" s="153"/>
      <c r="H127" s="153"/>
      <c r="I127" s="156"/>
      <c r="J127" s="186">
        <f>BK127</f>
        <v>0</v>
      </c>
      <c r="K127" s="153"/>
      <c r="L127" s="158"/>
      <c r="M127" s="159"/>
      <c r="N127" s="160"/>
      <c r="O127" s="160"/>
      <c r="P127" s="161">
        <f>SUM(P128:P139)</f>
        <v>0</v>
      </c>
      <c r="Q127" s="160"/>
      <c r="R127" s="161">
        <f>SUM(R128:R139)</f>
        <v>0</v>
      </c>
      <c r="S127" s="160"/>
      <c r="T127" s="162">
        <f>SUM(T128:T139)</f>
        <v>4.5360000000000005</v>
      </c>
      <c r="AR127" s="163" t="s">
        <v>8</v>
      </c>
      <c r="AT127" s="164" t="s">
        <v>71</v>
      </c>
      <c r="AU127" s="164" t="s">
        <v>81</v>
      </c>
      <c r="AY127" s="163" t="s">
        <v>125</v>
      </c>
      <c r="BK127" s="165">
        <f>SUM(BK128:BK139)</f>
        <v>0</v>
      </c>
    </row>
    <row r="128" spans="1:65" s="2" customFormat="1" ht="16.5" customHeight="1">
      <c r="A128" s="33"/>
      <c r="B128" s="34"/>
      <c r="C128" s="166" t="s">
        <v>177</v>
      </c>
      <c r="D128" s="166" t="s">
        <v>127</v>
      </c>
      <c r="E128" s="167" t="s">
        <v>178</v>
      </c>
      <c r="F128" s="168" t="s">
        <v>179</v>
      </c>
      <c r="G128" s="169" t="s">
        <v>160</v>
      </c>
      <c r="H128" s="170">
        <v>100</v>
      </c>
      <c r="I128" s="171"/>
      <c r="J128" s="170">
        <f>ROUND(I128*H128,0)</f>
        <v>0</v>
      </c>
      <c r="K128" s="168" t="s">
        <v>131</v>
      </c>
      <c r="L128" s="38"/>
      <c r="M128" s="172" t="s">
        <v>20</v>
      </c>
      <c r="N128" s="173" t="s">
        <v>43</v>
      </c>
      <c r="O128" s="63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6" t="s">
        <v>132</v>
      </c>
      <c r="AT128" s="176" t="s">
        <v>127</v>
      </c>
      <c r="AU128" s="176" t="s">
        <v>154</v>
      </c>
      <c r="AY128" s="16" t="s">
        <v>125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6" t="s">
        <v>8</v>
      </c>
      <c r="BK128" s="177">
        <f>ROUND(I128*H128,0)</f>
        <v>0</v>
      </c>
      <c r="BL128" s="16" t="s">
        <v>132</v>
      </c>
      <c r="BM128" s="176" t="s">
        <v>180</v>
      </c>
    </row>
    <row r="129" spans="1:47" s="2" customFormat="1" ht="12">
      <c r="A129" s="33"/>
      <c r="B129" s="34"/>
      <c r="C129" s="35"/>
      <c r="D129" s="178" t="s">
        <v>133</v>
      </c>
      <c r="E129" s="35"/>
      <c r="F129" s="179" t="s">
        <v>179</v>
      </c>
      <c r="G129" s="35"/>
      <c r="H129" s="35"/>
      <c r="I129" s="180"/>
      <c r="J129" s="35"/>
      <c r="K129" s="35"/>
      <c r="L129" s="38"/>
      <c r="M129" s="181"/>
      <c r="N129" s="182"/>
      <c r="O129" s="63"/>
      <c r="P129" s="63"/>
      <c r="Q129" s="63"/>
      <c r="R129" s="63"/>
      <c r="S129" s="63"/>
      <c r="T129" s="64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133</v>
      </c>
      <c r="AU129" s="16" t="s">
        <v>154</v>
      </c>
    </row>
    <row r="130" spans="1:47" s="2" customFormat="1" ht="12">
      <c r="A130" s="33"/>
      <c r="B130" s="34"/>
      <c r="C130" s="35"/>
      <c r="D130" s="183" t="s">
        <v>135</v>
      </c>
      <c r="E130" s="35"/>
      <c r="F130" s="184" t="s">
        <v>181</v>
      </c>
      <c r="G130" s="35"/>
      <c r="H130" s="35"/>
      <c r="I130" s="180"/>
      <c r="J130" s="35"/>
      <c r="K130" s="35"/>
      <c r="L130" s="38"/>
      <c r="M130" s="181"/>
      <c r="N130" s="182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135</v>
      </c>
      <c r="AU130" s="16" t="s">
        <v>154</v>
      </c>
    </row>
    <row r="131" spans="1:65" s="2" customFormat="1" ht="16.5" customHeight="1">
      <c r="A131" s="33"/>
      <c r="B131" s="34"/>
      <c r="C131" s="166" t="s">
        <v>182</v>
      </c>
      <c r="D131" s="166" t="s">
        <v>127</v>
      </c>
      <c r="E131" s="167" t="s">
        <v>183</v>
      </c>
      <c r="F131" s="168" t="s">
        <v>184</v>
      </c>
      <c r="G131" s="169" t="s">
        <v>142</v>
      </c>
      <c r="H131" s="170">
        <v>12</v>
      </c>
      <c r="I131" s="171"/>
      <c r="J131" s="170">
        <f>ROUND(I131*H131,0)</f>
        <v>0</v>
      </c>
      <c r="K131" s="168" t="s">
        <v>131</v>
      </c>
      <c r="L131" s="38"/>
      <c r="M131" s="172" t="s">
        <v>20</v>
      </c>
      <c r="N131" s="173" t="s">
        <v>43</v>
      </c>
      <c r="O131" s="63"/>
      <c r="P131" s="174">
        <f>O131*H131</f>
        <v>0</v>
      </c>
      <c r="Q131" s="174">
        <v>0</v>
      </c>
      <c r="R131" s="174">
        <f>Q131*H131</f>
        <v>0</v>
      </c>
      <c r="S131" s="174">
        <v>0.261</v>
      </c>
      <c r="T131" s="175">
        <f>S131*H131</f>
        <v>3.132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6" t="s">
        <v>132</v>
      </c>
      <c r="AT131" s="176" t="s">
        <v>127</v>
      </c>
      <c r="AU131" s="176" t="s">
        <v>154</v>
      </c>
      <c r="AY131" s="16" t="s">
        <v>125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6" t="s">
        <v>8</v>
      </c>
      <c r="BK131" s="177">
        <f>ROUND(I131*H131,0)</f>
        <v>0</v>
      </c>
      <c r="BL131" s="16" t="s">
        <v>132</v>
      </c>
      <c r="BM131" s="176" t="s">
        <v>185</v>
      </c>
    </row>
    <row r="132" spans="1:47" s="2" customFormat="1" ht="19.5">
      <c r="A132" s="33"/>
      <c r="B132" s="34"/>
      <c r="C132" s="35"/>
      <c r="D132" s="178" t="s">
        <v>133</v>
      </c>
      <c r="E132" s="35"/>
      <c r="F132" s="179" t="s">
        <v>186</v>
      </c>
      <c r="G132" s="35"/>
      <c r="H132" s="35"/>
      <c r="I132" s="180"/>
      <c r="J132" s="35"/>
      <c r="K132" s="35"/>
      <c r="L132" s="38"/>
      <c r="M132" s="181"/>
      <c r="N132" s="182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133</v>
      </c>
      <c r="AU132" s="16" t="s">
        <v>154</v>
      </c>
    </row>
    <row r="133" spans="1:47" s="2" customFormat="1" ht="12">
      <c r="A133" s="33"/>
      <c r="B133" s="34"/>
      <c r="C133" s="35"/>
      <c r="D133" s="183" t="s">
        <v>135</v>
      </c>
      <c r="E133" s="35"/>
      <c r="F133" s="184" t="s">
        <v>187</v>
      </c>
      <c r="G133" s="35"/>
      <c r="H133" s="35"/>
      <c r="I133" s="180"/>
      <c r="J133" s="35"/>
      <c r="K133" s="35"/>
      <c r="L133" s="38"/>
      <c r="M133" s="181"/>
      <c r="N133" s="182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135</v>
      </c>
      <c r="AU133" s="16" t="s">
        <v>154</v>
      </c>
    </row>
    <row r="134" spans="1:65" s="2" customFormat="1" ht="16.5" customHeight="1">
      <c r="A134" s="33"/>
      <c r="B134" s="34"/>
      <c r="C134" s="166" t="s">
        <v>188</v>
      </c>
      <c r="D134" s="166" t="s">
        <v>127</v>
      </c>
      <c r="E134" s="167" t="s">
        <v>189</v>
      </c>
      <c r="F134" s="168" t="s">
        <v>190</v>
      </c>
      <c r="G134" s="169" t="s">
        <v>191</v>
      </c>
      <c r="H134" s="170">
        <v>12</v>
      </c>
      <c r="I134" s="171"/>
      <c r="J134" s="170">
        <f>ROUND(I134*H134,0)</f>
        <v>0</v>
      </c>
      <c r="K134" s="168" t="s">
        <v>131</v>
      </c>
      <c r="L134" s="38"/>
      <c r="M134" s="172" t="s">
        <v>20</v>
      </c>
      <c r="N134" s="173" t="s">
        <v>43</v>
      </c>
      <c r="O134" s="63"/>
      <c r="P134" s="174">
        <f>O134*H134</f>
        <v>0</v>
      </c>
      <c r="Q134" s="174">
        <v>0</v>
      </c>
      <c r="R134" s="174">
        <f>Q134*H134</f>
        <v>0</v>
      </c>
      <c r="S134" s="174">
        <v>0.002</v>
      </c>
      <c r="T134" s="175">
        <f>S134*H134</f>
        <v>0.024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6" t="s">
        <v>132</v>
      </c>
      <c r="AT134" s="176" t="s">
        <v>127</v>
      </c>
      <c r="AU134" s="176" t="s">
        <v>154</v>
      </c>
      <c r="AY134" s="16" t="s">
        <v>125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6" t="s">
        <v>8</v>
      </c>
      <c r="BK134" s="177">
        <f>ROUND(I134*H134,0)</f>
        <v>0</v>
      </c>
      <c r="BL134" s="16" t="s">
        <v>132</v>
      </c>
      <c r="BM134" s="176" t="s">
        <v>192</v>
      </c>
    </row>
    <row r="135" spans="1:47" s="2" customFormat="1" ht="19.5">
      <c r="A135" s="33"/>
      <c r="B135" s="34"/>
      <c r="C135" s="35"/>
      <c r="D135" s="178" t="s">
        <v>133</v>
      </c>
      <c r="E135" s="35"/>
      <c r="F135" s="179" t="s">
        <v>193</v>
      </c>
      <c r="G135" s="35"/>
      <c r="H135" s="35"/>
      <c r="I135" s="180"/>
      <c r="J135" s="35"/>
      <c r="K135" s="35"/>
      <c r="L135" s="38"/>
      <c r="M135" s="181"/>
      <c r="N135" s="182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133</v>
      </c>
      <c r="AU135" s="16" t="s">
        <v>154</v>
      </c>
    </row>
    <row r="136" spans="1:47" s="2" customFormat="1" ht="12">
      <c r="A136" s="33"/>
      <c r="B136" s="34"/>
      <c r="C136" s="35"/>
      <c r="D136" s="183" t="s">
        <v>135</v>
      </c>
      <c r="E136" s="35"/>
      <c r="F136" s="184" t="s">
        <v>194</v>
      </c>
      <c r="G136" s="35"/>
      <c r="H136" s="35"/>
      <c r="I136" s="180"/>
      <c r="J136" s="35"/>
      <c r="K136" s="35"/>
      <c r="L136" s="38"/>
      <c r="M136" s="181"/>
      <c r="N136" s="182"/>
      <c r="O136" s="63"/>
      <c r="P136" s="63"/>
      <c r="Q136" s="63"/>
      <c r="R136" s="63"/>
      <c r="S136" s="63"/>
      <c r="T136" s="64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135</v>
      </c>
      <c r="AU136" s="16" t="s">
        <v>154</v>
      </c>
    </row>
    <row r="137" spans="1:65" s="2" customFormat="1" ht="16.5" customHeight="1">
      <c r="A137" s="33"/>
      <c r="B137" s="34"/>
      <c r="C137" s="166" t="s">
        <v>195</v>
      </c>
      <c r="D137" s="166" t="s">
        <v>127</v>
      </c>
      <c r="E137" s="167" t="s">
        <v>196</v>
      </c>
      <c r="F137" s="168" t="s">
        <v>197</v>
      </c>
      <c r="G137" s="169" t="s">
        <v>191</v>
      </c>
      <c r="H137" s="170">
        <v>5</v>
      </c>
      <c r="I137" s="171"/>
      <c r="J137" s="170">
        <f>ROUND(I137*H137,0)</f>
        <v>0</v>
      </c>
      <c r="K137" s="168" t="s">
        <v>131</v>
      </c>
      <c r="L137" s="38"/>
      <c r="M137" s="172" t="s">
        <v>20</v>
      </c>
      <c r="N137" s="173" t="s">
        <v>43</v>
      </c>
      <c r="O137" s="63"/>
      <c r="P137" s="174">
        <f>O137*H137</f>
        <v>0</v>
      </c>
      <c r="Q137" s="174">
        <v>0</v>
      </c>
      <c r="R137" s="174">
        <f>Q137*H137</f>
        <v>0</v>
      </c>
      <c r="S137" s="174">
        <v>0.276</v>
      </c>
      <c r="T137" s="175">
        <f>S137*H137</f>
        <v>1.3800000000000001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6" t="s">
        <v>132</v>
      </c>
      <c r="AT137" s="176" t="s">
        <v>127</v>
      </c>
      <c r="AU137" s="176" t="s">
        <v>154</v>
      </c>
      <c r="AY137" s="16" t="s">
        <v>125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6" t="s">
        <v>8</v>
      </c>
      <c r="BK137" s="177">
        <f>ROUND(I137*H137,0)</f>
        <v>0</v>
      </c>
      <c r="BL137" s="16" t="s">
        <v>132</v>
      </c>
      <c r="BM137" s="176" t="s">
        <v>198</v>
      </c>
    </row>
    <row r="138" spans="1:47" s="2" customFormat="1" ht="19.5">
      <c r="A138" s="33"/>
      <c r="B138" s="34"/>
      <c r="C138" s="35"/>
      <c r="D138" s="178" t="s">
        <v>133</v>
      </c>
      <c r="E138" s="35"/>
      <c r="F138" s="179" t="s">
        <v>199</v>
      </c>
      <c r="G138" s="35"/>
      <c r="H138" s="35"/>
      <c r="I138" s="180"/>
      <c r="J138" s="35"/>
      <c r="K138" s="35"/>
      <c r="L138" s="38"/>
      <c r="M138" s="181"/>
      <c r="N138" s="182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133</v>
      </c>
      <c r="AU138" s="16" t="s">
        <v>154</v>
      </c>
    </row>
    <row r="139" spans="1:47" s="2" customFormat="1" ht="12">
      <c r="A139" s="33"/>
      <c r="B139" s="34"/>
      <c r="C139" s="35"/>
      <c r="D139" s="183" t="s">
        <v>135</v>
      </c>
      <c r="E139" s="35"/>
      <c r="F139" s="184" t="s">
        <v>200</v>
      </c>
      <c r="G139" s="35"/>
      <c r="H139" s="35"/>
      <c r="I139" s="180"/>
      <c r="J139" s="35"/>
      <c r="K139" s="35"/>
      <c r="L139" s="38"/>
      <c r="M139" s="181"/>
      <c r="N139" s="182"/>
      <c r="O139" s="63"/>
      <c r="P139" s="63"/>
      <c r="Q139" s="63"/>
      <c r="R139" s="63"/>
      <c r="S139" s="63"/>
      <c r="T139" s="64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135</v>
      </c>
      <c r="AU139" s="16" t="s">
        <v>154</v>
      </c>
    </row>
    <row r="140" spans="2:63" s="12" customFormat="1" ht="22.9" customHeight="1">
      <c r="B140" s="152"/>
      <c r="C140" s="153"/>
      <c r="D140" s="154" t="s">
        <v>71</v>
      </c>
      <c r="E140" s="185" t="s">
        <v>201</v>
      </c>
      <c r="F140" s="185" t="s">
        <v>202</v>
      </c>
      <c r="G140" s="153"/>
      <c r="H140" s="153"/>
      <c r="I140" s="156"/>
      <c r="J140" s="186">
        <f>BK140</f>
        <v>0</v>
      </c>
      <c r="K140" s="153"/>
      <c r="L140" s="158"/>
      <c r="M140" s="159"/>
      <c r="N140" s="160"/>
      <c r="O140" s="160"/>
      <c r="P140" s="161">
        <f>SUM(P141:P143)</f>
        <v>0</v>
      </c>
      <c r="Q140" s="160"/>
      <c r="R140" s="161">
        <f>SUM(R141:R143)</f>
        <v>0.7363263999999999</v>
      </c>
      <c r="S140" s="160"/>
      <c r="T140" s="162">
        <f>SUM(T141:T143)</f>
        <v>0</v>
      </c>
      <c r="AR140" s="163" t="s">
        <v>8</v>
      </c>
      <c r="AT140" s="164" t="s">
        <v>71</v>
      </c>
      <c r="AU140" s="164" t="s">
        <v>8</v>
      </c>
      <c r="AY140" s="163" t="s">
        <v>125</v>
      </c>
      <c r="BK140" s="165">
        <f>SUM(BK141:BK143)</f>
        <v>0</v>
      </c>
    </row>
    <row r="141" spans="1:65" s="2" customFormat="1" ht="16.5" customHeight="1">
      <c r="A141" s="33"/>
      <c r="B141" s="34"/>
      <c r="C141" s="166" t="s">
        <v>26</v>
      </c>
      <c r="D141" s="166" t="s">
        <v>127</v>
      </c>
      <c r="E141" s="167" t="s">
        <v>203</v>
      </c>
      <c r="F141" s="168" t="s">
        <v>204</v>
      </c>
      <c r="G141" s="169" t="s">
        <v>205</v>
      </c>
      <c r="H141" s="170">
        <v>0.32</v>
      </c>
      <c r="I141" s="171"/>
      <c r="J141" s="170">
        <f>ROUND(I141*H141,0)</f>
        <v>0</v>
      </c>
      <c r="K141" s="168" t="s">
        <v>131</v>
      </c>
      <c r="L141" s="38"/>
      <c r="M141" s="172" t="s">
        <v>20</v>
      </c>
      <c r="N141" s="173" t="s">
        <v>43</v>
      </c>
      <c r="O141" s="63"/>
      <c r="P141" s="174">
        <f>O141*H141</f>
        <v>0</v>
      </c>
      <c r="Q141" s="174">
        <v>2.30102</v>
      </c>
      <c r="R141" s="174">
        <f>Q141*H141</f>
        <v>0.7363263999999999</v>
      </c>
      <c r="S141" s="174">
        <v>0</v>
      </c>
      <c r="T141" s="17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6" t="s">
        <v>132</v>
      </c>
      <c r="AT141" s="176" t="s">
        <v>127</v>
      </c>
      <c r="AU141" s="176" t="s">
        <v>81</v>
      </c>
      <c r="AY141" s="16" t="s">
        <v>125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6" t="s">
        <v>8</v>
      </c>
      <c r="BK141" s="177">
        <f>ROUND(I141*H141,0)</f>
        <v>0</v>
      </c>
      <c r="BL141" s="16" t="s">
        <v>132</v>
      </c>
      <c r="BM141" s="176" t="s">
        <v>206</v>
      </c>
    </row>
    <row r="142" spans="1:47" s="2" customFormat="1" ht="12">
      <c r="A142" s="33"/>
      <c r="B142" s="34"/>
      <c r="C142" s="35"/>
      <c r="D142" s="178" t="s">
        <v>133</v>
      </c>
      <c r="E142" s="35"/>
      <c r="F142" s="179" t="s">
        <v>207</v>
      </c>
      <c r="G142" s="35"/>
      <c r="H142" s="35"/>
      <c r="I142" s="180"/>
      <c r="J142" s="35"/>
      <c r="K142" s="35"/>
      <c r="L142" s="38"/>
      <c r="M142" s="181"/>
      <c r="N142" s="182"/>
      <c r="O142" s="63"/>
      <c r="P142" s="63"/>
      <c r="Q142" s="63"/>
      <c r="R142" s="63"/>
      <c r="S142" s="63"/>
      <c r="T142" s="64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133</v>
      </c>
      <c r="AU142" s="16" t="s">
        <v>81</v>
      </c>
    </row>
    <row r="143" spans="1:47" s="2" customFormat="1" ht="12">
      <c r="A143" s="33"/>
      <c r="B143" s="34"/>
      <c r="C143" s="35"/>
      <c r="D143" s="183" t="s">
        <v>135</v>
      </c>
      <c r="E143" s="35"/>
      <c r="F143" s="184" t="s">
        <v>208</v>
      </c>
      <c r="G143" s="35"/>
      <c r="H143" s="35"/>
      <c r="I143" s="180"/>
      <c r="J143" s="35"/>
      <c r="K143" s="35"/>
      <c r="L143" s="38"/>
      <c r="M143" s="181"/>
      <c r="N143" s="182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135</v>
      </c>
      <c r="AU143" s="16" t="s">
        <v>81</v>
      </c>
    </row>
    <row r="144" spans="2:63" s="12" customFormat="1" ht="22.9" customHeight="1">
      <c r="B144" s="152"/>
      <c r="C144" s="153"/>
      <c r="D144" s="154" t="s">
        <v>71</v>
      </c>
      <c r="E144" s="185" t="s">
        <v>209</v>
      </c>
      <c r="F144" s="185" t="s">
        <v>210</v>
      </c>
      <c r="G144" s="153"/>
      <c r="H144" s="153"/>
      <c r="I144" s="156"/>
      <c r="J144" s="186">
        <f>BK144</f>
        <v>0</v>
      </c>
      <c r="K144" s="153"/>
      <c r="L144" s="158"/>
      <c r="M144" s="159"/>
      <c r="N144" s="160"/>
      <c r="O144" s="160"/>
      <c r="P144" s="161">
        <f>SUM(P145:P149)</f>
        <v>0</v>
      </c>
      <c r="Q144" s="160"/>
      <c r="R144" s="161">
        <f>SUM(R145:R149)</f>
        <v>0.0010944499999999999</v>
      </c>
      <c r="S144" s="160"/>
      <c r="T144" s="162">
        <f>SUM(T145:T149)</f>
        <v>0</v>
      </c>
      <c r="AR144" s="163" t="s">
        <v>8</v>
      </c>
      <c r="AT144" s="164" t="s">
        <v>71</v>
      </c>
      <c r="AU144" s="164" t="s">
        <v>8</v>
      </c>
      <c r="AY144" s="163" t="s">
        <v>125</v>
      </c>
      <c r="BK144" s="165">
        <f>SUM(BK145:BK149)</f>
        <v>0</v>
      </c>
    </row>
    <row r="145" spans="1:65" s="2" customFormat="1" ht="21.75" customHeight="1">
      <c r="A145" s="33"/>
      <c r="B145" s="34"/>
      <c r="C145" s="166" t="s">
        <v>211</v>
      </c>
      <c r="D145" s="166" t="s">
        <v>127</v>
      </c>
      <c r="E145" s="167" t="s">
        <v>212</v>
      </c>
      <c r="F145" s="168" t="s">
        <v>213</v>
      </c>
      <c r="G145" s="169" t="s">
        <v>142</v>
      </c>
      <c r="H145" s="170">
        <v>5</v>
      </c>
      <c r="I145" s="171"/>
      <c r="J145" s="170">
        <f>ROUND(I145*H145,0)</f>
        <v>0</v>
      </c>
      <c r="K145" s="168" t="s">
        <v>20</v>
      </c>
      <c r="L145" s="38"/>
      <c r="M145" s="172" t="s">
        <v>20</v>
      </c>
      <c r="N145" s="173" t="s">
        <v>43</v>
      </c>
      <c r="O145" s="63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6" t="s">
        <v>132</v>
      </c>
      <c r="AT145" s="176" t="s">
        <v>127</v>
      </c>
      <c r="AU145" s="176" t="s">
        <v>81</v>
      </c>
      <c r="AY145" s="16" t="s">
        <v>125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6" t="s">
        <v>8</v>
      </c>
      <c r="BK145" s="177">
        <f>ROUND(I145*H145,0)</f>
        <v>0</v>
      </c>
      <c r="BL145" s="16" t="s">
        <v>132</v>
      </c>
      <c r="BM145" s="176" t="s">
        <v>126</v>
      </c>
    </row>
    <row r="146" spans="1:47" s="2" customFormat="1" ht="12">
      <c r="A146" s="33"/>
      <c r="B146" s="34"/>
      <c r="C146" s="35"/>
      <c r="D146" s="178" t="s">
        <v>133</v>
      </c>
      <c r="E146" s="35"/>
      <c r="F146" s="179" t="s">
        <v>214</v>
      </c>
      <c r="G146" s="35"/>
      <c r="H146" s="35"/>
      <c r="I146" s="180"/>
      <c r="J146" s="35"/>
      <c r="K146" s="35"/>
      <c r="L146" s="38"/>
      <c r="M146" s="181"/>
      <c r="N146" s="182"/>
      <c r="O146" s="63"/>
      <c r="P146" s="63"/>
      <c r="Q146" s="63"/>
      <c r="R146" s="63"/>
      <c r="S146" s="63"/>
      <c r="T146" s="64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133</v>
      </c>
      <c r="AU146" s="16" t="s">
        <v>81</v>
      </c>
    </row>
    <row r="147" spans="1:65" s="2" customFormat="1" ht="16.5" customHeight="1">
      <c r="A147" s="33"/>
      <c r="B147" s="34"/>
      <c r="C147" s="166" t="s">
        <v>161</v>
      </c>
      <c r="D147" s="166" t="s">
        <v>127</v>
      </c>
      <c r="E147" s="167" t="s">
        <v>215</v>
      </c>
      <c r="F147" s="168" t="s">
        <v>216</v>
      </c>
      <c r="G147" s="169" t="s">
        <v>142</v>
      </c>
      <c r="H147" s="170">
        <v>31.27</v>
      </c>
      <c r="I147" s="171"/>
      <c r="J147" s="170">
        <f>ROUND(I147*H147,0)</f>
        <v>0</v>
      </c>
      <c r="K147" s="168" t="s">
        <v>131</v>
      </c>
      <c r="L147" s="38"/>
      <c r="M147" s="172" t="s">
        <v>20</v>
      </c>
      <c r="N147" s="173" t="s">
        <v>43</v>
      </c>
      <c r="O147" s="63"/>
      <c r="P147" s="174">
        <f>O147*H147</f>
        <v>0</v>
      </c>
      <c r="Q147" s="174">
        <v>3.5E-05</v>
      </c>
      <c r="R147" s="174">
        <f>Q147*H147</f>
        <v>0.0010944499999999999</v>
      </c>
      <c r="S147" s="174">
        <v>0</v>
      </c>
      <c r="T147" s="17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6" t="s">
        <v>132</v>
      </c>
      <c r="AT147" s="176" t="s">
        <v>127</v>
      </c>
      <c r="AU147" s="176" t="s">
        <v>81</v>
      </c>
      <c r="AY147" s="16" t="s">
        <v>125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6" t="s">
        <v>8</v>
      </c>
      <c r="BK147" s="177">
        <f>ROUND(I147*H147,0)</f>
        <v>0</v>
      </c>
      <c r="BL147" s="16" t="s">
        <v>132</v>
      </c>
      <c r="BM147" s="176" t="s">
        <v>217</v>
      </c>
    </row>
    <row r="148" spans="1:47" s="2" customFormat="1" ht="12">
      <c r="A148" s="33"/>
      <c r="B148" s="34"/>
      <c r="C148" s="35"/>
      <c r="D148" s="178" t="s">
        <v>133</v>
      </c>
      <c r="E148" s="35"/>
      <c r="F148" s="179" t="s">
        <v>218</v>
      </c>
      <c r="G148" s="35"/>
      <c r="H148" s="35"/>
      <c r="I148" s="180"/>
      <c r="J148" s="35"/>
      <c r="K148" s="35"/>
      <c r="L148" s="38"/>
      <c r="M148" s="181"/>
      <c r="N148" s="182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133</v>
      </c>
      <c r="AU148" s="16" t="s">
        <v>81</v>
      </c>
    </row>
    <row r="149" spans="1:47" s="2" customFormat="1" ht="12">
      <c r="A149" s="33"/>
      <c r="B149" s="34"/>
      <c r="C149" s="35"/>
      <c r="D149" s="183" t="s">
        <v>135</v>
      </c>
      <c r="E149" s="35"/>
      <c r="F149" s="184" t="s">
        <v>219</v>
      </c>
      <c r="G149" s="35"/>
      <c r="H149" s="35"/>
      <c r="I149" s="180"/>
      <c r="J149" s="35"/>
      <c r="K149" s="35"/>
      <c r="L149" s="38"/>
      <c r="M149" s="181"/>
      <c r="N149" s="182"/>
      <c r="O149" s="63"/>
      <c r="P149" s="63"/>
      <c r="Q149" s="63"/>
      <c r="R149" s="63"/>
      <c r="S149" s="63"/>
      <c r="T149" s="64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135</v>
      </c>
      <c r="AU149" s="16" t="s">
        <v>81</v>
      </c>
    </row>
    <row r="150" spans="2:63" s="12" customFormat="1" ht="22.9" customHeight="1">
      <c r="B150" s="152"/>
      <c r="C150" s="153"/>
      <c r="D150" s="154" t="s">
        <v>71</v>
      </c>
      <c r="E150" s="185" t="s">
        <v>220</v>
      </c>
      <c r="F150" s="185" t="s">
        <v>221</v>
      </c>
      <c r="G150" s="153"/>
      <c r="H150" s="153"/>
      <c r="I150" s="156"/>
      <c r="J150" s="186">
        <f>BK150</f>
        <v>0</v>
      </c>
      <c r="K150" s="153"/>
      <c r="L150" s="158"/>
      <c r="M150" s="159"/>
      <c r="N150" s="160"/>
      <c r="O150" s="160"/>
      <c r="P150" s="161">
        <f>SUM(P151:P152)</f>
        <v>0</v>
      </c>
      <c r="Q150" s="160"/>
      <c r="R150" s="161">
        <f>SUM(R151:R152)</f>
        <v>0</v>
      </c>
      <c r="S150" s="160"/>
      <c r="T150" s="162">
        <f>SUM(T151:T152)</f>
        <v>0</v>
      </c>
      <c r="AR150" s="163" t="s">
        <v>8</v>
      </c>
      <c r="AT150" s="164" t="s">
        <v>71</v>
      </c>
      <c r="AU150" s="164" t="s">
        <v>8</v>
      </c>
      <c r="AY150" s="163" t="s">
        <v>125</v>
      </c>
      <c r="BK150" s="165">
        <f>SUM(BK151:BK152)</f>
        <v>0</v>
      </c>
    </row>
    <row r="151" spans="1:65" s="2" customFormat="1" ht="16.5" customHeight="1">
      <c r="A151" s="33"/>
      <c r="B151" s="34"/>
      <c r="C151" s="166" t="s">
        <v>167</v>
      </c>
      <c r="D151" s="166" t="s">
        <v>127</v>
      </c>
      <c r="E151" s="167" t="s">
        <v>222</v>
      </c>
      <c r="F151" s="168" t="s">
        <v>223</v>
      </c>
      <c r="G151" s="169" t="s">
        <v>224</v>
      </c>
      <c r="H151" s="170">
        <v>100</v>
      </c>
      <c r="I151" s="171"/>
      <c r="J151" s="170">
        <f>ROUND(I151*H151,0)</f>
        <v>0</v>
      </c>
      <c r="K151" s="168" t="s">
        <v>20</v>
      </c>
      <c r="L151" s="38"/>
      <c r="M151" s="172" t="s">
        <v>20</v>
      </c>
      <c r="N151" s="173" t="s">
        <v>43</v>
      </c>
      <c r="O151" s="63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6" t="s">
        <v>132</v>
      </c>
      <c r="AT151" s="176" t="s">
        <v>127</v>
      </c>
      <c r="AU151" s="176" t="s">
        <v>81</v>
      </c>
      <c r="AY151" s="16" t="s">
        <v>125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6" t="s">
        <v>8</v>
      </c>
      <c r="BK151" s="177">
        <f>ROUND(I151*H151,0)</f>
        <v>0</v>
      </c>
      <c r="BL151" s="16" t="s">
        <v>132</v>
      </c>
      <c r="BM151" s="176" t="s">
        <v>225</v>
      </c>
    </row>
    <row r="152" spans="1:47" s="2" customFormat="1" ht="12">
      <c r="A152" s="33"/>
      <c r="B152" s="34"/>
      <c r="C152" s="35"/>
      <c r="D152" s="178" t="s">
        <v>133</v>
      </c>
      <c r="E152" s="35"/>
      <c r="F152" s="179" t="s">
        <v>223</v>
      </c>
      <c r="G152" s="35"/>
      <c r="H152" s="35"/>
      <c r="I152" s="180"/>
      <c r="J152" s="35"/>
      <c r="K152" s="35"/>
      <c r="L152" s="38"/>
      <c r="M152" s="181"/>
      <c r="N152" s="182"/>
      <c r="O152" s="63"/>
      <c r="P152" s="63"/>
      <c r="Q152" s="63"/>
      <c r="R152" s="63"/>
      <c r="S152" s="63"/>
      <c r="T152" s="64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133</v>
      </c>
      <c r="AU152" s="16" t="s">
        <v>81</v>
      </c>
    </row>
    <row r="153" spans="2:63" s="12" customFormat="1" ht="22.9" customHeight="1">
      <c r="B153" s="152"/>
      <c r="C153" s="153"/>
      <c r="D153" s="154" t="s">
        <v>71</v>
      </c>
      <c r="E153" s="185" t="s">
        <v>226</v>
      </c>
      <c r="F153" s="185" t="s">
        <v>227</v>
      </c>
      <c r="G153" s="153"/>
      <c r="H153" s="153"/>
      <c r="I153" s="156"/>
      <c r="J153" s="186">
        <f>BK153</f>
        <v>0</v>
      </c>
      <c r="K153" s="153"/>
      <c r="L153" s="158"/>
      <c r="M153" s="159"/>
      <c r="N153" s="160"/>
      <c r="O153" s="160"/>
      <c r="P153" s="161">
        <f>P154+SUM(P155:P175)+P179</f>
        <v>0</v>
      </c>
      <c r="Q153" s="160"/>
      <c r="R153" s="161">
        <f>R154+SUM(R155:R175)+R179</f>
        <v>0.42603812096000004</v>
      </c>
      <c r="S153" s="160"/>
      <c r="T153" s="162">
        <f>T154+SUM(T155:T175)+T179</f>
        <v>3.3748687</v>
      </c>
      <c r="AR153" s="163" t="s">
        <v>8</v>
      </c>
      <c r="AT153" s="164" t="s">
        <v>71</v>
      </c>
      <c r="AU153" s="164" t="s">
        <v>8</v>
      </c>
      <c r="AY153" s="163" t="s">
        <v>125</v>
      </c>
      <c r="BK153" s="165">
        <f>BK154+SUM(BK155:BK175)+BK179</f>
        <v>0</v>
      </c>
    </row>
    <row r="154" spans="1:65" s="2" customFormat="1" ht="16.5" customHeight="1">
      <c r="A154" s="33"/>
      <c r="B154" s="34"/>
      <c r="C154" s="166" t="s">
        <v>192</v>
      </c>
      <c r="D154" s="166" t="s">
        <v>127</v>
      </c>
      <c r="E154" s="167" t="s">
        <v>228</v>
      </c>
      <c r="F154" s="168" t="s">
        <v>229</v>
      </c>
      <c r="G154" s="169" t="s">
        <v>142</v>
      </c>
      <c r="H154" s="170">
        <v>2</v>
      </c>
      <c r="I154" s="171"/>
      <c r="J154" s="170">
        <f>ROUND(I154*H154,0)</f>
        <v>0</v>
      </c>
      <c r="K154" s="168" t="s">
        <v>131</v>
      </c>
      <c r="L154" s="38"/>
      <c r="M154" s="172" t="s">
        <v>20</v>
      </c>
      <c r="N154" s="173" t="s">
        <v>43</v>
      </c>
      <c r="O154" s="63"/>
      <c r="P154" s="174">
        <f>O154*H154</f>
        <v>0</v>
      </c>
      <c r="Q154" s="174">
        <v>0</v>
      </c>
      <c r="R154" s="174">
        <f>Q154*H154</f>
        <v>0</v>
      </c>
      <c r="S154" s="174">
        <v>0.055</v>
      </c>
      <c r="T154" s="175">
        <f>S154*H154</f>
        <v>0.11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6" t="s">
        <v>132</v>
      </c>
      <c r="AT154" s="176" t="s">
        <v>127</v>
      </c>
      <c r="AU154" s="176" t="s">
        <v>81</v>
      </c>
      <c r="AY154" s="16" t="s">
        <v>125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6" t="s">
        <v>8</v>
      </c>
      <c r="BK154" s="177">
        <f>ROUND(I154*H154,0)</f>
        <v>0</v>
      </c>
      <c r="BL154" s="16" t="s">
        <v>132</v>
      </c>
      <c r="BM154" s="176" t="s">
        <v>230</v>
      </c>
    </row>
    <row r="155" spans="1:47" s="2" customFormat="1" ht="19.5">
      <c r="A155" s="33"/>
      <c r="B155" s="34"/>
      <c r="C155" s="35"/>
      <c r="D155" s="178" t="s">
        <v>133</v>
      </c>
      <c r="E155" s="35"/>
      <c r="F155" s="179" t="s">
        <v>231</v>
      </c>
      <c r="G155" s="35"/>
      <c r="H155" s="35"/>
      <c r="I155" s="180"/>
      <c r="J155" s="35"/>
      <c r="K155" s="35"/>
      <c r="L155" s="38"/>
      <c r="M155" s="181"/>
      <c r="N155" s="182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133</v>
      </c>
      <c r="AU155" s="16" t="s">
        <v>81</v>
      </c>
    </row>
    <row r="156" spans="1:47" s="2" customFormat="1" ht="12">
      <c r="A156" s="33"/>
      <c r="B156" s="34"/>
      <c r="C156" s="35"/>
      <c r="D156" s="183" t="s">
        <v>135</v>
      </c>
      <c r="E156" s="35"/>
      <c r="F156" s="184" t="s">
        <v>232</v>
      </c>
      <c r="G156" s="35"/>
      <c r="H156" s="35"/>
      <c r="I156" s="180"/>
      <c r="J156" s="35"/>
      <c r="K156" s="35"/>
      <c r="L156" s="38"/>
      <c r="M156" s="181"/>
      <c r="N156" s="182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135</v>
      </c>
      <c r="AU156" s="16" t="s">
        <v>81</v>
      </c>
    </row>
    <row r="157" spans="1:65" s="2" customFormat="1" ht="16.5" customHeight="1">
      <c r="A157" s="33"/>
      <c r="B157" s="34"/>
      <c r="C157" s="166" t="s">
        <v>9</v>
      </c>
      <c r="D157" s="166" t="s">
        <v>127</v>
      </c>
      <c r="E157" s="167" t="s">
        <v>233</v>
      </c>
      <c r="F157" s="168" t="s">
        <v>234</v>
      </c>
      <c r="G157" s="169" t="s">
        <v>142</v>
      </c>
      <c r="H157" s="170">
        <v>1.6</v>
      </c>
      <c r="I157" s="171"/>
      <c r="J157" s="170">
        <f>ROUND(I157*H157,0)</f>
        <v>0</v>
      </c>
      <c r="K157" s="168" t="s">
        <v>131</v>
      </c>
      <c r="L157" s="38"/>
      <c r="M157" s="172" t="s">
        <v>20</v>
      </c>
      <c r="N157" s="173" t="s">
        <v>43</v>
      </c>
      <c r="O157" s="63"/>
      <c r="P157" s="174">
        <f>O157*H157</f>
        <v>0</v>
      </c>
      <c r="Q157" s="174">
        <v>0</v>
      </c>
      <c r="R157" s="174">
        <f>Q157*H157</f>
        <v>0</v>
      </c>
      <c r="S157" s="174">
        <v>0.076</v>
      </c>
      <c r="T157" s="175">
        <f>S157*H157</f>
        <v>0.1216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6" t="s">
        <v>132</v>
      </c>
      <c r="AT157" s="176" t="s">
        <v>127</v>
      </c>
      <c r="AU157" s="176" t="s">
        <v>81</v>
      </c>
      <c r="AY157" s="16" t="s">
        <v>125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6" t="s">
        <v>8</v>
      </c>
      <c r="BK157" s="177">
        <f>ROUND(I157*H157,0)</f>
        <v>0</v>
      </c>
      <c r="BL157" s="16" t="s">
        <v>132</v>
      </c>
      <c r="BM157" s="176" t="s">
        <v>235</v>
      </c>
    </row>
    <row r="158" spans="1:47" s="2" customFormat="1" ht="12">
      <c r="A158" s="33"/>
      <c r="B158" s="34"/>
      <c r="C158" s="35"/>
      <c r="D158" s="178" t="s">
        <v>133</v>
      </c>
      <c r="E158" s="35"/>
      <c r="F158" s="179" t="s">
        <v>236</v>
      </c>
      <c r="G158" s="35"/>
      <c r="H158" s="35"/>
      <c r="I158" s="180"/>
      <c r="J158" s="35"/>
      <c r="K158" s="35"/>
      <c r="L158" s="38"/>
      <c r="M158" s="181"/>
      <c r="N158" s="182"/>
      <c r="O158" s="63"/>
      <c r="P158" s="63"/>
      <c r="Q158" s="63"/>
      <c r="R158" s="63"/>
      <c r="S158" s="63"/>
      <c r="T158" s="64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133</v>
      </c>
      <c r="AU158" s="16" t="s">
        <v>81</v>
      </c>
    </row>
    <row r="159" spans="1:47" s="2" customFormat="1" ht="12">
      <c r="A159" s="33"/>
      <c r="B159" s="34"/>
      <c r="C159" s="35"/>
      <c r="D159" s="183" t="s">
        <v>135</v>
      </c>
      <c r="E159" s="35"/>
      <c r="F159" s="184" t="s">
        <v>237</v>
      </c>
      <c r="G159" s="35"/>
      <c r="H159" s="35"/>
      <c r="I159" s="180"/>
      <c r="J159" s="35"/>
      <c r="K159" s="35"/>
      <c r="L159" s="38"/>
      <c r="M159" s="181"/>
      <c r="N159" s="182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135</v>
      </c>
      <c r="AU159" s="16" t="s">
        <v>81</v>
      </c>
    </row>
    <row r="160" spans="1:65" s="2" customFormat="1" ht="16.5" customHeight="1">
      <c r="A160" s="33"/>
      <c r="B160" s="34"/>
      <c r="C160" s="166" t="s">
        <v>238</v>
      </c>
      <c r="D160" s="166" t="s">
        <v>127</v>
      </c>
      <c r="E160" s="167" t="s">
        <v>239</v>
      </c>
      <c r="F160" s="168" t="s">
        <v>240</v>
      </c>
      <c r="G160" s="169" t="s">
        <v>142</v>
      </c>
      <c r="H160" s="170">
        <v>44.8</v>
      </c>
      <c r="I160" s="171"/>
      <c r="J160" s="170">
        <f>ROUND(I160*H160,0)</f>
        <v>0</v>
      </c>
      <c r="K160" s="168" t="s">
        <v>131</v>
      </c>
      <c r="L160" s="38"/>
      <c r="M160" s="172" t="s">
        <v>20</v>
      </c>
      <c r="N160" s="173" t="s">
        <v>43</v>
      </c>
      <c r="O160" s="63"/>
      <c r="P160" s="174">
        <f>O160*H160</f>
        <v>0</v>
      </c>
      <c r="Q160" s="174">
        <v>0</v>
      </c>
      <c r="R160" s="174">
        <f>Q160*H160</f>
        <v>0</v>
      </c>
      <c r="S160" s="174">
        <v>0.068</v>
      </c>
      <c r="T160" s="175">
        <f>S160*H160</f>
        <v>3.0464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6" t="s">
        <v>132</v>
      </c>
      <c r="AT160" s="176" t="s">
        <v>127</v>
      </c>
      <c r="AU160" s="176" t="s">
        <v>81</v>
      </c>
      <c r="AY160" s="16" t="s">
        <v>125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6" t="s">
        <v>8</v>
      </c>
      <c r="BK160" s="177">
        <f>ROUND(I160*H160,0)</f>
        <v>0</v>
      </c>
      <c r="BL160" s="16" t="s">
        <v>132</v>
      </c>
      <c r="BM160" s="176" t="s">
        <v>241</v>
      </c>
    </row>
    <row r="161" spans="1:47" s="2" customFormat="1" ht="12">
      <c r="A161" s="33"/>
      <c r="B161" s="34"/>
      <c r="C161" s="35"/>
      <c r="D161" s="178" t="s">
        <v>133</v>
      </c>
      <c r="E161" s="35"/>
      <c r="F161" s="179" t="s">
        <v>242</v>
      </c>
      <c r="G161" s="35"/>
      <c r="H161" s="35"/>
      <c r="I161" s="180"/>
      <c r="J161" s="35"/>
      <c r="K161" s="35"/>
      <c r="L161" s="38"/>
      <c r="M161" s="181"/>
      <c r="N161" s="182"/>
      <c r="O161" s="63"/>
      <c r="P161" s="63"/>
      <c r="Q161" s="63"/>
      <c r="R161" s="63"/>
      <c r="S161" s="63"/>
      <c r="T161" s="64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133</v>
      </c>
      <c r="AU161" s="16" t="s">
        <v>81</v>
      </c>
    </row>
    <row r="162" spans="1:47" s="2" customFormat="1" ht="12">
      <c r="A162" s="33"/>
      <c r="B162" s="34"/>
      <c r="C162" s="35"/>
      <c r="D162" s="183" t="s">
        <v>135</v>
      </c>
      <c r="E162" s="35"/>
      <c r="F162" s="184" t="s">
        <v>243</v>
      </c>
      <c r="G162" s="35"/>
      <c r="H162" s="35"/>
      <c r="I162" s="180"/>
      <c r="J162" s="35"/>
      <c r="K162" s="35"/>
      <c r="L162" s="38"/>
      <c r="M162" s="181"/>
      <c r="N162" s="182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135</v>
      </c>
      <c r="AU162" s="16" t="s">
        <v>81</v>
      </c>
    </row>
    <row r="163" spans="1:65" s="2" customFormat="1" ht="16.5" customHeight="1">
      <c r="A163" s="33"/>
      <c r="B163" s="34"/>
      <c r="C163" s="166" t="s">
        <v>244</v>
      </c>
      <c r="D163" s="166" t="s">
        <v>127</v>
      </c>
      <c r="E163" s="167" t="s">
        <v>245</v>
      </c>
      <c r="F163" s="168" t="s">
        <v>246</v>
      </c>
      <c r="G163" s="169" t="s">
        <v>130</v>
      </c>
      <c r="H163" s="170">
        <v>5.98</v>
      </c>
      <c r="I163" s="171"/>
      <c r="J163" s="170">
        <f>ROUND(I163*H163,0)</f>
        <v>0</v>
      </c>
      <c r="K163" s="168" t="s">
        <v>131</v>
      </c>
      <c r="L163" s="38"/>
      <c r="M163" s="172" t="s">
        <v>20</v>
      </c>
      <c r="N163" s="173" t="s">
        <v>43</v>
      </c>
      <c r="O163" s="63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6" t="s">
        <v>132</v>
      </c>
      <c r="AT163" s="176" t="s">
        <v>127</v>
      </c>
      <c r="AU163" s="176" t="s">
        <v>81</v>
      </c>
      <c r="AY163" s="16" t="s">
        <v>125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6" t="s">
        <v>8</v>
      </c>
      <c r="BK163" s="177">
        <f>ROUND(I163*H163,0)</f>
        <v>0</v>
      </c>
      <c r="BL163" s="16" t="s">
        <v>132</v>
      </c>
      <c r="BM163" s="176" t="s">
        <v>247</v>
      </c>
    </row>
    <row r="164" spans="1:47" s="2" customFormat="1" ht="12">
      <c r="A164" s="33"/>
      <c r="B164" s="34"/>
      <c r="C164" s="35"/>
      <c r="D164" s="178" t="s">
        <v>133</v>
      </c>
      <c r="E164" s="35"/>
      <c r="F164" s="179" t="s">
        <v>248</v>
      </c>
      <c r="G164" s="35"/>
      <c r="H164" s="35"/>
      <c r="I164" s="180"/>
      <c r="J164" s="35"/>
      <c r="K164" s="35"/>
      <c r="L164" s="38"/>
      <c r="M164" s="181"/>
      <c r="N164" s="182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133</v>
      </c>
      <c r="AU164" s="16" t="s">
        <v>81</v>
      </c>
    </row>
    <row r="165" spans="1:47" s="2" customFormat="1" ht="12">
      <c r="A165" s="33"/>
      <c r="B165" s="34"/>
      <c r="C165" s="35"/>
      <c r="D165" s="183" t="s">
        <v>135</v>
      </c>
      <c r="E165" s="35"/>
      <c r="F165" s="184" t="s">
        <v>249</v>
      </c>
      <c r="G165" s="35"/>
      <c r="H165" s="35"/>
      <c r="I165" s="180"/>
      <c r="J165" s="35"/>
      <c r="K165" s="35"/>
      <c r="L165" s="38"/>
      <c r="M165" s="181"/>
      <c r="N165" s="182"/>
      <c r="O165" s="63"/>
      <c r="P165" s="63"/>
      <c r="Q165" s="63"/>
      <c r="R165" s="63"/>
      <c r="S165" s="63"/>
      <c r="T165" s="64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135</v>
      </c>
      <c r="AU165" s="16" t="s">
        <v>81</v>
      </c>
    </row>
    <row r="166" spans="1:65" s="2" customFormat="1" ht="16.5" customHeight="1">
      <c r="A166" s="33"/>
      <c r="B166" s="34"/>
      <c r="C166" s="166" t="s">
        <v>250</v>
      </c>
      <c r="D166" s="166" t="s">
        <v>127</v>
      </c>
      <c r="E166" s="167" t="s">
        <v>251</v>
      </c>
      <c r="F166" s="168" t="s">
        <v>252</v>
      </c>
      <c r="G166" s="169" t="s">
        <v>130</v>
      </c>
      <c r="H166" s="170">
        <v>83.58</v>
      </c>
      <c r="I166" s="171"/>
      <c r="J166" s="170">
        <f>ROUND(I166*H166,0)</f>
        <v>0</v>
      </c>
      <c r="K166" s="168" t="s">
        <v>131</v>
      </c>
      <c r="L166" s="38"/>
      <c r="M166" s="172" t="s">
        <v>20</v>
      </c>
      <c r="N166" s="173" t="s">
        <v>43</v>
      </c>
      <c r="O166" s="63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6" t="s">
        <v>132</v>
      </c>
      <c r="AT166" s="176" t="s">
        <v>127</v>
      </c>
      <c r="AU166" s="176" t="s">
        <v>81</v>
      </c>
      <c r="AY166" s="16" t="s">
        <v>125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6" t="s">
        <v>8</v>
      </c>
      <c r="BK166" s="177">
        <f>ROUND(I166*H166,0)</f>
        <v>0</v>
      </c>
      <c r="BL166" s="16" t="s">
        <v>132</v>
      </c>
      <c r="BM166" s="176" t="s">
        <v>253</v>
      </c>
    </row>
    <row r="167" spans="1:47" s="2" customFormat="1" ht="19.5">
      <c r="A167" s="33"/>
      <c r="B167" s="34"/>
      <c r="C167" s="35"/>
      <c r="D167" s="178" t="s">
        <v>133</v>
      </c>
      <c r="E167" s="35"/>
      <c r="F167" s="179" t="s">
        <v>254</v>
      </c>
      <c r="G167" s="35"/>
      <c r="H167" s="35"/>
      <c r="I167" s="180"/>
      <c r="J167" s="35"/>
      <c r="K167" s="35"/>
      <c r="L167" s="38"/>
      <c r="M167" s="181"/>
      <c r="N167" s="182"/>
      <c r="O167" s="63"/>
      <c r="P167" s="63"/>
      <c r="Q167" s="63"/>
      <c r="R167" s="63"/>
      <c r="S167" s="63"/>
      <c r="T167" s="64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133</v>
      </c>
      <c r="AU167" s="16" t="s">
        <v>81</v>
      </c>
    </row>
    <row r="168" spans="1:47" s="2" customFormat="1" ht="12">
      <c r="A168" s="33"/>
      <c r="B168" s="34"/>
      <c r="C168" s="35"/>
      <c r="D168" s="183" t="s">
        <v>135</v>
      </c>
      <c r="E168" s="35"/>
      <c r="F168" s="184" t="s">
        <v>255</v>
      </c>
      <c r="G168" s="35"/>
      <c r="H168" s="35"/>
      <c r="I168" s="180"/>
      <c r="J168" s="35"/>
      <c r="K168" s="35"/>
      <c r="L168" s="38"/>
      <c r="M168" s="181"/>
      <c r="N168" s="182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135</v>
      </c>
      <c r="AU168" s="16" t="s">
        <v>81</v>
      </c>
    </row>
    <row r="169" spans="1:65" s="2" customFormat="1" ht="24.2" customHeight="1">
      <c r="A169" s="33"/>
      <c r="B169" s="34"/>
      <c r="C169" s="166" t="s">
        <v>206</v>
      </c>
      <c r="D169" s="166" t="s">
        <v>127</v>
      </c>
      <c r="E169" s="167" t="s">
        <v>256</v>
      </c>
      <c r="F169" s="168" t="s">
        <v>257</v>
      </c>
      <c r="G169" s="169" t="s">
        <v>130</v>
      </c>
      <c r="H169" s="170">
        <v>5.97</v>
      </c>
      <c r="I169" s="171"/>
      <c r="J169" s="170">
        <f>ROUND(I169*H169,0)</f>
        <v>0</v>
      </c>
      <c r="K169" s="168" t="s">
        <v>131</v>
      </c>
      <c r="L169" s="38"/>
      <c r="M169" s="172" t="s">
        <v>20</v>
      </c>
      <c r="N169" s="173" t="s">
        <v>43</v>
      </c>
      <c r="O169" s="63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6" t="s">
        <v>132</v>
      </c>
      <c r="AT169" s="176" t="s">
        <v>127</v>
      </c>
      <c r="AU169" s="176" t="s">
        <v>81</v>
      </c>
      <c r="AY169" s="16" t="s">
        <v>125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6" t="s">
        <v>8</v>
      </c>
      <c r="BK169" s="177">
        <f>ROUND(I169*H169,0)</f>
        <v>0</v>
      </c>
      <c r="BL169" s="16" t="s">
        <v>132</v>
      </c>
      <c r="BM169" s="176" t="s">
        <v>258</v>
      </c>
    </row>
    <row r="170" spans="1:47" s="2" customFormat="1" ht="19.5">
      <c r="A170" s="33"/>
      <c r="B170" s="34"/>
      <c r="C170" s="35"/>
      <c r="D170" s="178" t="s">
        <v>133</v>
      </c>
      <c r="E170" s="35"/>
      <c r="F170" s="179" t="s">
        <v>259</v>
      </c>
      <c r="G170" s="35"/>
      <c r="H170" s="35"/>
      <c r="I170" s="180"/>
      <c r="J170" s="35"/>
      <c r="K170" s="35"/>
      <c r="L170" s="38"/>
      <c r="M170" s="181"/>
      <c r="N170" s="182"/>
      <c r="O170" s="63"/>
      <c r="P170" s="63"/>
      <c r="Q170" s="63"/>
      <c r="R170" s="63"/>
      <c r="S170" s="63"/>
      <c r="T170" s="64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133</v>
      </c>
      <c r="AU170" s="16" t="s">
        <v>81</v>
      </c>
    </row>
    <row r="171" spans="1:47" s="2" customFormat="1" ht="12">
      <c r="A171" s="33"/>
      <c r="B171" s="34"/>
      <c r="C171" s="35"/>
      <c r="D171" s="183" t="s">
        <v>135</v>
      </c>
      <c r="E171" s="35"/>
      <c r="F171" s="184" t="s">
        <v>260</v>
      </c>
      <c r="G171" s="35"/>
      <c r="H171" s="35"/>
      <c r="I171" s="180"/>
      <c r="J171" s="35"/>
      <c r="K171" s="35"/>
      <c r="L171" s="38"/>
      <c r="M171" s="181"/>
      <c r="N171" s="182"/>
      <c r="O171" s="63"/>
      <c r="P171" s="63"/>
      <c r="Q171" s="63"/>
      <c r="R171" s="63"/>
      <c r="S171" s="63"/>
      <c r="T171" s="64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135</v>
      </c>
      <c r="AU171" s="16" t="s">
        <v>81</v>
      </c>
    </row>
    <row r="172" spans="1:65" s="2" customFormat="1" ht="16.5" customHeight="1">
      <c r="A172" s="33"/>
      <c r="B172" s="34"/>
      <c r="C172" s="166" t="s">
        <v>198</v>
      </c>
      <c r="D172" s="166" t="s">
        <v>127</v>
      </c>
      <c r="E172" s="167" t="s">
        <v>261</v>
      </c>
      <c r="F172" s="168" t="s">
        <v>262</v>
      </c>
      <c r="G172" s="169" t="s">
        <v>130</v>
      </c>
      <c r="H172" s="170">
        <v>5.97</v>
      </c>
      <c r="I172" s="171"/>
      <c r="J172" s="170">
        <f>ROUND(I172*H172,0)</f>
        <v>0</v>
      </c>
      <c r="K172" s="168" t="s">
        <v>131</v>
      </c>
      <c r="L172" s="38"/>
      <c r="M172" s="172" t="s">
        <v>20</v>
      </c>
      <c r="N172" s="173" t="s">
        <v>43</v>
      </c>
      <c r="O172" s="63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6" t="s">
        <v>132</v>
      </c>
      <c r="AT172" s="176" t="s">
        <v>127</v>
      </c>
      <c r="AU172" s="176" t="s">
        <v>81</v>
      </c>
      <c r="AY172" s="16" t="s">
        <v>125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16" t="s">
        <v>8</v>
      </c>
      <c r="BK172" s="177">
        <f>ROUND(I172*H172,0)</f>
        <v>0</v>
      </c>
      <c r="BL172" s="16" t="s">
        <v>132</v>
      </c>
      <c r="BM172" s="176" t="s">
        <v>263</v>
      </c>
    </row>
    <row r="173" spans="1:47" s="2" customFormat="1" ht="12">
      <c r="A173" s="33"/>
      <c r="B173" s="34"/>
      <c r="C173" s="35"/>
      <c r="D173" s="178" t="s">
        <v>133</v>
      </c>
      <c r="E173" s="35"/>
      <c r="F173" s="179" t="s">
        <v>264</v>
      </c>
      <c r="G173" s="35"/>
      <c r="H173" s="35"/>
      <c r="I173" s="180"/>
      <c r="J173" s="35"/>
      <c r="K173" s="35"/>
      <c r="L173" s="38"/>
      <c r="M173" s="181"/>
      <c r="N173" s="182"/>
      <c r="O173" s="63"/>
      <c r="P173" s="63"/>
      <c r="Q173" s="63"/>
      <c r="R173" s="63"/>
      <c r="S173" s="63"/>
      <c r="T173" s="64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133</v>
      </c>
      <c r="AU173" s="16" t="s">
        <v>81</v>
      </c>
    </row>
    <row r="174" spans="1:47" s="2" customFormat="1" ht="12">
      <c r="A174" s="33"/>
      <c r="B174" s="34"/>
      <c r="C174" s="35"/>
      <c r="D174" s="183" t="s">
        <v>135</v>
      </c>
      <c r="E174" s="35"/>
      <c r="F174" s="184" t="s">
        <v>265</v>
      </c>
      <c r="G174" s="35"/>
      <c r="H174" s="35"/>
      <c r="I174" s="180"/>
      <c r="J174" s="35"/>
      <c r="K174" s="35"/>
      <c r="L174" s="38"/>
      <c r="M174" s="181"/>
      <c r="N174" s="182"/>
      <c r="O174" s="63"/>
      <c r="P174" s="63"/>
      <c r="Q174" s="63"/>
      <c r="R174" s="63"/>
      <c r="S174" s="63"/>
      <c r="T174" s="64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135</v>
      </c>
      <c r="AU174" s="16" t="s">
        <v>81</v>
      </c>
    </row>
    <row r="175" spans="2:63" s="12" customFormat="1" ht="20.85" customHeight="1">
      <c r="B175" s="152"/>
      <c r="C175" s="153"/>
      <c r="D175" s="154" t="s">
        <v>71</v>
      </c>
      <c r="E175" s="185" t="s">
        <v>266</v>
      </c>
      <c r="F175" s="185" t="s">
        <v>267</v>
      </c>
      <c r="G175" s="153"/>
      <c r="H175" s="153"/>
      <c r="I175" s="156"/>
      <c r="J175" s="186">
        <f>BK175</f>
        <v>0</v>
      </c>
      <c r="K175" s="153"/>
      <c r="L175" s="158"/>
      <c r="M175" s="159"/>
      <c r="N175" s="160"/>
      <c r="O175" s="160"/>
      <c r="P175" s="161">
        <f>SUM(P176:P178)</f>
        <v>0</v>
      </c>
      <c r="Q175" s="160"/>
      <c r="R175" s="161">
        <f>SUM(R176:R178)</f>
        <v>0.0121953</v>
      </c>
      <c r="S175" s="160"/>
      <c r="T175" s="162">
        <f>SUM(T176:T178)</f>
        <v>0</v>
      </c>
      <c r="AR175" s="163" t="s">
        <v>8</v>
      </c>
      <c r="AT175" s="164" t="s">
        <v>71</v>
      </c>
      <c r="AU175" s="164" t="s">
        <v>81</v>
      </c>
      <c r="AY175" s="163" t="s">
        <v>125</v>
      </c>
      <c r="BK175" s="165">
        <f>SUM(BK176:BK178)</f>
        <v>0</v>
      </c>
    </row>
    <row r="176" spans="1:65" s="2" customFormat="1" ht="21.75" customHeight="1">
      <c r="A176" s="33"/>
      <c r="B176" s="34"/>
      <c r="C176" s="166" t="s">
        <v>268</v>
      </c>
      <c r="D176" s="166" t="s">
        <v>127</v>
      </c>
      <c r="E176" s="167" t="s">
        <v>269</v>
      </c>
      <c r="F176" s="168" t="s">
        <v>270</v>
      </c>
      <c r="G176" s="169" t="s">
        <v>142</v>
      </c>
      <c r="H176" s="170">
        <v>93.81</v>
      </c>
      <c r="I176" s="171"/>
      <c r="J176" s="170">
        <f>ROUND(I176*H176,0)</f>
        <v>0</v>
      </c>
      <c r="K176" s="168" t="s">
        <v>131</v>
      </c>
      <c r="L176" s="38"/>
      <c r="M176" s="172" t="s">
        <v>20</v>
      </c>
      <c r="N176" s="173" t="s">
        <v>43</v>
      </c>
      <c r="O176" s="63"/>
      <c r="P176" s="174">
        <f>O176*H176</f>
        <v>0</v>
      </c>
      <c r="Q176" s="174">
        <v>0.00013</v>
      </c>
      <c r="R176" s="174">
        <f>Q176*H176</f>
        <v>0.0121953</v>
      </c>
      <c r="S176" s="174">
        <v>0</v>
      </c>
      <c r="T176" s="17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6" t="s">
        <v>132</v>
      </c>
      <c r="AT176" s="176" t="s">
        <v>127</v>
      </c>
      <c r="AU176" s="176" t="s">
        <v>154</v>
      </c>
      <c r="AY176" s="16" t="s">
        <v>125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6" t="s">
        <v>8</v>
      </c>
      <c r="BK176" s="177">
        <f>ROUND(I176*H176,0)</f>
        <v>0</v>
      </c>
      <c r="BL176" s="16" t="s">
        <v>132</v>
      </c>
      <c r="BM176" s="176" t="s">
        <v>271</v>
      </c>
    </row>
    <row r="177" spans="1:47" s="2" customFormat="1" ht="12">
      <c r="A177" s="33"/>
      <c r="B177" s="34"/>
      <c r="C177" s="35"/>
      <c r="D177" s="178" t="s">
        <v>133</v>
      </c>
      <c r="E177" s="35"/>
      <c r="F177" s="179" t="s">
        <v>272</v>
      </c>
      <c r="G177" s="35"/>
      <c r="H177" s="35"/>
      <c r="I177" s="180"/>
      <c r="J177" s="35"/>
      <c r="K177" s="35"/>
      <c r="L177" s="38"/>
      <c r="M177" s="181"/>
      <c r="N177" s="182"/>
      <c r="O177" s="63"/>
      <c r="P177" s="63"/>
      <c r="Q177" s="63"/>
      <c r="R177" s="63"/>
      <c r="S177" s="63"/>
      <c r="T177" s="64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133</v>
      </c>
      <c r="AU177" s="16" t="s">
        <v>154</v>
      </c>
    </row>
    <row r="178" spans="1:47" s="2" customFormat="1" ht="12">
      <c r="A178" s="33"/>
      <c r="B178" s="34"/>
      <c r="C178" s="35"/>
      <c r="D178" s="183" t="s">
        <v>135</v>
      </c>
      <c r="E178" s="35"/>
      <c r="F178" s="184" t="s">
        <v>273</v>
      </c>
      <c r="G178" s="35"/>
      <c r="H178" s="35"/>
      <c r="I178" s="180"/>
      <c r="J178" s="35"/>
      <c r="K178" s="35"/>
      <c r="L178" s="38"/>
      <c r="M178" s="181"/>
      <c r="N178" s="182"/>
      <c r="O178" s="63"/>
      <c r="P178" s="63"/>
      <c r="Q178" s="63"/>
      <c r="R178" s="63"/>
      <c r="S178" s="63"/>
      <c r="T178" s="64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135</v>
      </c>
      <c r="AU178" s="16" t="s">
        <v>154</v>
      </c>
    </row>
    <row r="179" spans="2:63" s="12" customFormat="1" ht="20.85" customHeight="1">
      <c r="B179" s="152"/>
      <c r="C179" s="153"/>
      <c r="D179" s="154" t="s">
        <v>71</v>
      </c>
      <c r="E179" s="185" t="s">
        <v>274</v>
      </c>
      <c r="F179" s="185" t="s">
        <v>275</v>
      </c>
      <c r="G179" s="153"/>
      <c r="H179" s="153"/>
      <c r="I179" s="156"/>
      <c r="J179" s="186">
        <f>BK179</f>
        <v>0</v>
      </c>
      <c r="K179" s="153"/>
      <c r="L179" s="158"/>
      <c r="M179" s="159"/>
      <c r="N179" s="160"/>
      <c r="O179" s="160"/>
      <c r="P179" s="161">
        <f>P180+P243+P296+P335+P362+P369</f>
        <v>0</v>
      </c>
      <c r="Q179" s="160"/>
      <c r="R179" s="161">
        <f>R180+R243+R296+R335+R362+R369</f>
        <v>0.41384282096</v>
      </c>
      <c r="S179" s="160"/>
      <c r="T179" s="162">
        <f>T180+T243+T296+T335+T362+T369</f>
        <v>0.09686869999999999</v>
      </c>
      <c r="AR179" s="163" t="s">
        <v>81</v>
      </c>
      <c r="AT179" s="164" t="s">
        <v>71</v>
      </c>
      <c r="AU179" s="164" t="s">
        <v>81</v>
      </c>
      <c r="AY179" s="163" t="s">
        <v>125</v>
      </c>
      <c r="BK179" s="165">
        <f>BK180+BK243+BK296+BK335+BK362+BK369</f>
        <v>0</v>
      </c>
    </row>
    <row r="180" spans="2:63" s="13" customFormat="1" ht="20.85" customHeight="1">
      <c r="B180" s="187"/>
      <c r="C180" s="188"/>
      <c r="D180" s="189" t="s">
        <v>71</v>
      </c>
      <c r="E180" s="189" t="s">
        <v>276</v>
      </c>
      <c r="F180" s="189" t="s">
        <v>277</v>
      </c>
      <c r="G180" s="188"/>
      <c r="H180" s="188"/>
      <c r="I180" s="190"/>
      <c r="J180" s="191">
        <f>BK180</f>
        <v>0</v>
      </c>
      <c r="K180" s="188"/>
      <c r="L180" s="192"/>
      <c r="M180" s="193"/>
      <c r="N180" s="194"/>
      <c r="O180" s="194"/>
      <c r="P180" s="195">
        <f>SUM(P181:P242)</f>
        <v>0</v>
      </c>
      <c r="Q180" s="194"/>
      <c r="R180" s="195">
        <f>SUM(R181:R242)</f>
        <v>0</v>
      </c>
      <c r="S180" s="194"/>
      <c r="T180" s="196">
        <f>SUM(T181:T242)</f>
        <v>0</v>
      </c>
      <c r="AR180" s="197" t="s">
        <v>81</v>
      </c>
      <c r="AT180" s="198" t="s">
        <v>71</v>
      </c>
      <c r="AU180" s="198" t="s">
        <v>154</v>
      </c>
      <c r="AY180" s="197" t="s">
        <v>125</v>
      </c>
      <c r="BK180" s="199">
        <f>SUM(BK181:BK242)</f>
        <v>0</v>
      </c>
    </row>
    <row r="181" spans="1:65" s="2" customFormat="1" ht="16.5" customHeight="1">
      <c r="A181" s="33"/>
      <c r="B181" s="34"/>
      <c r="C181" s="200" t="s">
        <v>278</v>
      </c>
      <c r="D181" s="200" t="s">
        <v>279</v>
      </c>
      <c r="E181" s="201" t="s">
        <v>280</v>
      </c>
      <c r="F181" s="202" t="s">
        <v>281</v>
      </c>
      <c r="G181" s="203" t="s">
        <v>160</v>
      </c>
      <c r="H181" s="204">
        <v>8</v>
      </c>
      <c r="I181" s="205"/>
      <c r="J181" s="204">
        <f>ROUND(I181*H181,0)</f>
        <v>0</v>
      </c>
      <c r="K181" s="202" t="s">
        <v>20</v>
      </c>
      <c r="L181" s="206"/>
      <c r="M181" s="207" t="s">
        <v>20</v>
      </c>
      <c r="N181" s="208" t="s">
        <v>43</v>
      </c>
      <c r="O181" s="63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6" t="s">
        <v>225</v>
      </c>
      <c r="AT181" s="176" t="s">
        <v>279</v>
      </c>
      <c r="AU181" s="176" t="s">
        <v>132</v>
      </c>
      <c r="AY181" s="16" t="s">
        <v>125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6" t="s">
        <v>8</v>
      </c>
      <c r="BK181" s="177">
        <f>ROUND(I181*H181,0)</f>
        <v>0</v>
      </c>
      <c r="BL181" s="16" t="s">
        <v>173</v>
      </c>
      <c r="BM181" s="176" t="s">
        <v>282</v>
      </c>
    </row>
    <row r="182" spans="1:47" s="2" customFormat="1" ht="12">
      <c r="A182" s="33"/>
      <c r="B182" s="34"/>
      <c r="C182" s="35"/>
      <c r="D182" s="178" t="s">
        <v>133</v>
      </c>
      <c r="E182" s="35"/>
      <c r="F182" s="179" t="s">
        <v>281</v>
      </c>
      <c r="G182" s="35"/>
      <c r="H182" s="35"/>
      <c r="I182" s="180"/>
      <c r="J182" s="35"/>
      <c r="K182" s="35"/>
      <c r="L182" s="38"/>
      <c r="M182" s="181"/>
      <c r="N182" s="182"/>
      <c r="O182" s="63"/>
      <c r="P182" s="63"/>
      <c r="Q182" s="63"/>
      <c r="R182" s="63"/>
      <c r="S182" s="63"/>
      <c r="T182" s="64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133</v>
      </c>
      <c r="AU182" s="16" t="s">
        <v>132</v>
      </c>
    </row>
    <row r="183" spans="1:65" s="2" customFormat="1" ht="16.5" customHeight="1">
      <c r="A183" s="33"/>
      <c r="B183" s="34"/>
      <c r="C183" s="200" t="s">
        <v>27</v>
      </c>
      <c r="D183" s="200" t="s">
        <v>279</v>
      </c>
      <c r="E183" s="201" t="s">
        <v>283</v>
      </c>
      <c r="F183" s="202" t="s">
        <v>284</v>
      </c>
      <c r="G183" s="203" t="s">
        <v>160</v>
      </c>
      <c r="H183" s="204">
        <v>5</v>
      </c>
      <c r="I183" s="205"/>
      <c r="J183" s="204">
        <f>ROUND(I183*H183,0)</f>
        <v>0</v>
      </c>
      <c r="K183" s="202" t="s">
        <v>20</v>
      </c>
      <c r="L183" s="206"/>
      <c r="M183" s="207" t="s">
        <v>20</v>
      </c>
      <c r="N183" s="208" t="s">
        <v>43</v>
      </c>
      <c r="O183" s="63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6" t="s">
        <v>225</v>
      </c>
      <c r="AT183" s="176" t="s">
        <v>279</v>
      </c>
      <c r="AU183" s="176" t="s">
        <v>132</v>
      </c>
      <c r="AY183" s="16" t="s">
        <v>125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6" t="s">
        <v>8</v>
      </c>
      <c r="BK183" s="177">
        <f>ROUND(I183*H183,0)</f>
        <v>0</v>
      </c>
      <c r="BL183" s="16" t="s">
        <v>173</v>
      </c>
      <c r="BM183" s="176" t="s">
        <v>285</v>
      </c>
    </row>
    <row r="184" spans="1:47" s="2" customFormat="1" ht="12">
      <c r="A184" s="33"/>
      <c r="B184" s="34"/>
      <c r="C184" s="35"/>
      <c r="D184" s="178" t="s">
        <v>133</v>
      </c>
      <c r="E184" s="35"/>
      <c r="F184" s="179" t="s">
        <v>284</v>
      </c>
      <c r="G184" s="35"/>
      <c r="H184" s="35"/>
      <c r="I184" s="180"/>
      <c r="J184" s="35"/>
      <c r="K184" s="35"/>
      <c r="L184" s="38"/>
      <c r="M184" s="181"/>
      <c r="N184" s="182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133</v>
      </c>
      <c r="AU184" s="16" t="s">
        <v>132</v>
      </c>
    </row>
    <row r="185" spans="1:65" s="2" customFormat="1" ht="16.5" customHeight="1">
      <c r="A185" s="33"/>
      <c r="B185" s="34"/>
      <c r="C185" s="200" t="s">
        <v>286</v>
      </c>
      <c r="D185" s="200" t="s">
        <v>279</v>
      </c>
      <c r="E185" s="201" t="s">
        <v>287</v>
      </c>
      <c r="F185" s="202" t="s">
        <v>288</v>
      </c>
      <c r="G185" s="203" t="s">
        <v>160</v>
      </c>
      <c r="H185" s="204">
        <v>6</v>
      </c>
      <c r="I185" s="205"/>
      <c r="J185" s="204">
        <f>ROUND(I185*H185,0)</f>
        <v>0</v>
      </c>
      <c r="K185" s="202" t="s">
        <v>20</v>
      </c>
      <c r="L185" s="206"/>
      <c r="M185" s="207" t="s">
        <v>20</v>
      </c>
      <c r="N185" s="208" t="s">
        <v>43</v>
      </c>
      <c r="O185" s="63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6" t="s">
        <v>225</v>
      </c>
      <c r="AT185" s="176" t="s">
        <v>279</v>
      </c>
      <c r="AU185" s="176" t="s">
        <v>132</v>
      </c>
      <c r="AY185" s="16" t="s">
        <v>125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6" t="s">
        <v>8</v>
      </c>
      <c r="BK185" s="177">
        <f>ROUND(I185*H185,0)</f>
        <v>0</v>
      </c>
      <c r="BL185" s="16" t="s">
        <v>173</v>
      </c>
      <c r="BM185" s="176" t="s">
        <v>289</v>
      </c>
    </row>
    <row r="186" spans="1:47" s="2" customFormat="1" ht="12">
      <c r="A186" s="33"/>
      <c r="B186" s="34"/>
      <c r="C186" s="35"/>
      <c r="D186" s="178" t="s">
        <v>133</v>
      </c>
      <c r="E186" s="35"/>
      <c r="F186" s="179" t="s">
        <v>288</v>
      </c>
      <c r="G186" s="35"/>
      <c r="H186" s="35"/>
      <c r="I186" s="180"/>
      <c r="J186" s="35"/>
      <c r="K186" s="35"/>
      <c r="L186" s="38"/>
      <c r="M186" s="181"/>
      <c r="N186" s="182"/>
      <c r="O186" s="63"/>
      <c r="P186" s="63"/>
      <c r="Q186" s="63"/>
      <c r="R186" s="63"/>
      <c r="S186" s="63"/>
      <c r="T186" s="64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133</v>
      </c>
      <c r="AU186" s="16" t="s">
        <v>132</v>
      </c>
    </row>
    <row r="187" spans="1:65" s="2" customFormat="1" ht="16.5" customHeight="1">
      <c r="A187" s="33"/>
      <c r="B187" s="34"/>
      <c r="C187" s="200" t="s">
        <v>290</v>
      </c>
      <c r="D187" s="200" t="s">
        <v>279</v>
      </c>
      <c r="E187" s="201" t="s">
        <v>291</v>
      </c>
      <c r="F187" s="202" t="s">
        <v>292</v>
      </c>
      <c r="G187" s="203" t="s">
        <v>293</v>
      </c>
      <c r="H187" s="204">
        <v>8</v>
      </c>
      <c r="I187" s="205"/>
      <c r="J187" s="204">
        <f>ROUND(I187*H187,0)</f>
        <v>0</v>
      </c>
      <c r="K187" s="202" t="s">
        <v>20</v>
      </c>
      <c r="L187" s="206"/>
      <c r="M187" s="207" t="s">
        <v>20</v>
      </c>
      <c r="N187" s="208" t="s">
        <v>43</v>
      </c>
      <c r="O187" s="63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6" t="s">
        <v>225</v>
      </c>
      <c r="AT187" s="176" t="s">
        <v>279</v>
      </c>
      <c r="AU187" s="176" t="s">
        <v>132</v>
      </c>
      <c r="AY187" s="16" t="s">
        <v>125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6" t="s">
        <v>8</v>
      </c>
      <c r="BK187" s="177">
        <f>ROUND(I187*H187,0)</f>
        <v>0</v>
      </c>
      <c r="BL187" s="16" t="s">
        <v>173</v>
      </c>
      <c r="BM187" s="176" t="s">
        <v>294</v>
      </c>
    </row>
    <row r="188" spans="1:47" s="2" customFormat="1" ht="12">
      <c r="A188" s="33"/>
      <c r="B188" s="34"/>
      <c r="C188" s="35"/>
      <c r="D188" s="178" t="s">
        <v>133</v>
      </c>
      <c r="E188" s="35"/>
      <c r="F188" s="179" t="s">
        <v>292</v>
      </c>
      <c r="G188" s="35"/>
      <c r="H188" s="35"/>
      <c r="I188" s="180"/>
      <c r="J188" s="35"/>
      <c r="K188" s="35"/>
      <c r="L188" s="38"/>
      <c r="M188" s="181"/>
      <c r="N188" s="182"/>
      <c r="O188" s="63"/>
      <c r="P188" s="63"/>
      <c r="Q188" s="63"/>
      <c r="R188" s="63"/>
      <c r="S188" s="63"/>
      <c r="T188" s="64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133</v>
      </c>
      <c r="AU188" s="16" t="s">
        <v>132</v>
      </c>
    </row>
    <row r="189" spans="1:65" s="2" customFormat="1" ht="16.5" customHeight="1">
      <c r="A189" s="33"/>
      <c r="B189" s="34"/>
      <c r="C189" s="200" t="s">
        <v>295</v>
      </c>
      <c r="D189" s="200" t="s">
        <v>279</v>
      </c>
      <c r="E189" s="201" t="s">
        <v>296</v>
      </c>
      <c r="F189" s="202" t="s">
        <v>297</v>
      </c>
      <c r="G189" s="203" t="s">
        <v>293</v>
      </c>
      <c r="H189" s="204">
        <v>8</v>
      </c>
      <c r="I189" s="205"/>
      <c r="J189" s="204">
        <f>ROUND(I189*H189,0)</f>
        <v>0</v>
      </c>
      <c r="K189" s="202" t="s">
        <v>20</v>
      </c>
      <c r="L189" s="206"/>
      <c r="M189" s="207" t="s">
        <v>20</v>
      </c>
      <c r="N189" s="208" t="s">
        <v>43</v>
      </c>
      <c r="O189" s="63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6" t="s">
        <v>225</v>
      </c>
      <c r="AT189" s="176" t="s">
        <v>279</v>
      </c>
      <c r="AU189" s="176" t="s">
        <v>132</v>
      </c>
      <c r="AY189" s="16" t="s">
        <v>125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6" t="s">
        <v>8</v>
      </c>
      <c r="BK189" s="177">
        <f>ROUND(I189*H189,0)</f>
        <v>0</v>
      </c>
      <c r="BL189" s="16" t="s">
        <v>173</v>
      </c>
      <c r="BM189" s="176" t="s">
        <v>298</v>
      </c>
    </row>
    <row r="190" spans="1:47" s="2" customFormat="1" ht="12">
      <c r="A190" s="33"/>
      <c r="B190" s="34"/>
      <c r="C190" s="35"/>
      <c r="D190" s="178" t="s">
        <v>133</v>
      </c>
      <c r="E190" s="35"/>
      <c r="F190" s="179" t="s">
        <v>297</v>
      </c>
      <c r="G190" s="35"/>
      <c r="H190" s="35"/>
      <c r="I190" s="180"/>
      <c r="J190" s="35"/>
      <c r="K190" s="35"/>
      <c r="L190" s="38"/>
      <c r="M190" s="181"/>
      <c r="N190" s="182"/>
      <c r="O190" s="63"/>
      <c r="P190" s="63"/>
      <c r="Q190" s="63"/>
      <c r="R190" s="63"/>
      <c r="S190" s="63"/>
      <c r="T190" s="64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133</v>
      </c>
      <c r="AU190" s="16" t="s">
        <v>132</v>
      </c>
    </row>
    <row r="191" spans="1:65" s="2" customFormat="1" ht="16.5" customHeight="1">
      <c r="A191" s="33"/>
      <c r="B191" s="34"/>
      <c r="C191" s="200" t="s">
        <v>299</v>
      </c>
      <c r="D191" s="200" t="s">
        <v>279</v>
      </c>
      <c r="E191" s="201" t="s">
        <v>300</v>
      </c>
      <c r="F191" s="202" t="s">
        <v>301</v>
      </c>
      <c r="G191" s="203" t="s">
        <v>293</v>
      </c>
      <c r="H191" s="204">
        <v>6</v>
      </c>
      <c r="I191" s="205"/>
      <c r="J191" s="204">
        <f>ROUND(I191*H191,0)</f>
        <v>0</v>
      </c>
      <c r="K191" s="202" t="s">
        <v>20</v>
      </c>
      <c r="L191" s="206"/>
      <c r="M191" s="207" t="s">
        <v>20</v>
      </c>
      <c r="N191" s="208" t="s">
        <v>43</v>
      </c>
      <c r="O191" s="63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6" t="s">
        <v>225</v>
      </c>
      <c r="AT191" s="176" t="s">
        <v>279</v>
      </c>
      <c r="AU191" s="176" t="s">
        <v>132</v>
      </c>
      <c r="AY191" s="16" t="s">
        <v>125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6" t="s">
        <v>8</v>
      </c>
      <c r="BK191" s="177">
        <f>ROUND(I191*H191,0)</f>
        <v>0</v>
      </c>
      <c r="BL191" s="16" t="s">
        <v>173</v>
      </c>
      <c r="BM191" s="176" t="s">
        <v>302</v>
      </c>
    </row>
    <row r="192" spans="1:47" s="2" customFormat="1" ht="12">
      <c r="A192" s="33"/>
      <c r="B192" s="34"/>
      <c r="C192" s="35"/>
      <c r="D192" s="178" t="s">
        <v>133</v>
      </c>
      <c r="E192" s="35"/>
      <c r="F192" s="179" t="s">
        <v>301</v>
      </c>
      <c r="G192" s="35"/>
      <c r="H192" s="35"/>
      <c r="I192" s="180"/>
      <c r="J192" s="35"/>
      <c r="K192" s="35"/>
      <c r="L192" s="38"/>
      <c r="M192" s="181"/>
      <c r="N192" s="182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133</v>
      </c>
      <c r="AU192" s="16" t="s">
        <v>132</v>
      </c>
    </row>
    <row r="193" spans="1:65" s="2" customFormat="1" ht="16.5" customHeight="1">
      <c r="A193" s="33"/>
      <c r="B193" s="34"/>
      <c r="C193" s="200" t="s">
        <v>303</v>
      </c>
      <c r="D193" s="200" t="s">
        <v>279</v>
      </c>
      <c r="E193" s="201" t="s">
        <v>304</v>
      </c>
      <c r="F193" s="202" t="s">
        <v>305</v>
      </c>
      <c r="G193" s="203" t="s">
        <v>306</v>
      </c>
      <c r="H193" s="204">
        <v>0.1</v>
      </c>
      <c r="I193" s="205"/>
      <c r="J193" s="204">
        <f>ROUND(I193*H193,0)</f>
        <v>0</v>
      </c>
      <c r="K193" s="202" t="s">
        <v>20</v>
      </c>
      <c r="L193" s="206"/>
      <c r="M193" s="207" t="s">
        <v>20</v>
      </c>
      <c r="N193" s="208" t="s">
        <v>43</v>
      </c>
      <c r="O193" s="63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6" t="s">
        <v>225</v>
      </c>
      <c r="AT193" s="176" t="s">
        <v>279</v>
      </c>
      <c r="AU193" s="176" t="s">
        <v>132</v>
      </c>
      <c r="AY193" s="16" t="s">
        <v>125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6" t="s">
        <v>8</v>
      </c>
      <c r="BK193" s="177">
        <f>ROUND(I193*H193,0)</f>
        <v>0</v>
      </c>
      <c r="BL193" s="16" t="s">
        <v>173</v>
      </c>
      <c r="BM193" s="176" t="s">
        <v>307</v>
      </c>
    </row>
    <row r="194" spans="1:47" s="2" customFormat="1" ht="12">
      <c r="A194" s="33"/>
      <c r="B194" s="34"/>
      <c r="C194" s="35"/>
      <c r="D194" s="178" t="s">
        <v>133</v>
      </c>
      <c r="E194" s="35"/>
      <c r="F194" s="179" t="s">
        <v>305</v>
      </c>
      <c r="G194" s="35"/>
      <c r="H194" s="35"/>
      <c r="I194" s="180"/>
      <c r="J194" s="35"/>
      <c r="K194" s="35"/>
      <c r="L194" s="38"/>
      <c r="M194" s="181"/>
      <c r="N194" s="182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133</v>
      </c>
      <c r="AU194" s="16" t="s">
        <v>132</v>
      </c>
    </row>
    <row r="195" spans="1:65" s="2" customFormat="1" ht="16.5" customHeight="1">
      <c r="A195" s="33"/>
      <c r="B195" s="34"/>
      <c r="C195" s="200" t="s">
        <v>308</v>
      </c>
      <c r="D195" s="200" t="s">
        <v>279</v>
      </c>
      <c r="E195" s="201" t="s">
        <v>309</v>
      </c>
      <c r="F195" s="202" t="s">
        <v>310</v>
      </c>
      <c r="G195" s="203" t="s">
        <v>293</v>
      </c>
      <c r="H195" s="204">
        <v>1</v>
      </c>
      <c r="I195" s="205"/>
      <c r="J195" s="204">
        <f>ROUND(I195*H195,0)</f>
        <v>0</v>
      </c>
      <c r="K195" s="202" t="s">
        <v>20</v>
      </c>
      <c r="L195" s="206"/>
      <c r="M195" s="207" t="s">
        <v>20</v>
      </c>
      <c r="N195" s="208" t="s">
        <v>43</v>
      </c>
      <c r="O195" s="63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6" t="s">
        <v>225</v>
      </c>
      <c r="AT195" s="176" t="s">
        <v>279</v>
      </c>
      <c r="AU195" s="176" t="s">
        <v>132</v>
      </c>
      <c r="AY195" s="16" t="s">
        <v>125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6" t="s">
        <v>8</v>
      </c>
      <c r="BK195" s="177">
        <f>ROUND(I195*H195,0)</f>
        <v>0</v>
      </c>
      <c r="BL195" s="16" t="s">
        <v>173</v>
      </c>
      <c r="BM195" s="176" t="s">
        <v>311</v>
      </c>
    </row>
    <row r="196" spans="1:47" s="2" customFormat="1" ht="12">
      <c r="A196" s="33"/>
      <c r="B196" s="34"/>
      <c r="C196" s="35"/>
      <c r="D196" s="178" t="s">
        <v>133</v>
      </c>
      <c r="E196" s="35"/>
      <c r="F196" s="179" t="s">
        <v>310</v>
      </c>
      <c r="G196" s="35"/>
      <c r="H196" s="35"/>
      <c r="I196" s="180"/>
      <c r="J196" s="35"/>
      <c r="K196" s="35"/>
      <c r="L196" s="38"/>
      <c r="M196" s="181"/>
      <c r="N196" s="182"/>
      <c r="O196" s="63"/>
      <c r="P196" s="63"/>
      <c r="Q196" s="63"/>
      <c r="R196" s="63"/>
      <c r="S196" s="63"/>
      <c r="T196" s="64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133</v>
      </c>
      <c r="AU196" s="16" t="s">
        <v>132</v>
      </c>
    </row>
    <row r="197" spans="1:65" s="2" customFormat="1" ht="16.5" customHeight="1">
      <c r="A197" s="33"/>
      <c r="B197" s="34"/>
      <c r="C197" s="200" t="s">
        <v>312</v>
      </c>
      <c r="D197" s="200" t="s">
        <v>279</v>
      </c>
      <c r="E197" s="201" t="s">
        <v>313</v>
      </c>
      <c r="F197" s="202" t="s">
        <v>314</v>
      </c>
      <c r="G197" s="203" t="s">
        <v>293</v>
      </c>
      <c r="H197" s="204">
        <v>1</v>
      </c>
      <c r="I197" s="205"/>
      <c r="J197" s="204">
        <f>ROUND(I197*H197,0)</f>
        <v>0</v>
      </c>
      <c r="K197" s="202" t="s">
        <v>20</v>
      </c>
      <c r="L197" s="206"/>
      <c r="M197" s="207" t="s">
        <v>20</v>
      </c>
      <c r="N197" s="208" t="s">
        <v>43</v>
      </c>
      <c r="O197" s="63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6" t="s">
        <v>225</v>
      </c>
      <c r="AT197" s="176" t="s">
        <v>279</v>
      </c>
      <c r="AU197" s="176" t="s">
        <v>132</v>
      </c>
      <c r="AY197" s="16" t="s">
        <v>125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6" t="s">
        <v>8</v>
      </c>
      <c r="BK197" s="177">
        <f>ROUND(I197*H197,0)</f>
        <v>0</v>
      </c>
      <c r="BL197" s="16" t="s">
        <v>173</v>
      </c>
      <c r="BM197" s="176" t="s">
        <v>315</v>
      </c>
    </row>
    <row r="198" spans="1:47" s="2" customFormat="1" ht="12">
      <c r="A198" s="33"/>
      <c r="B198" s="34"/>
      <c r="C198" s="35"/>
      <c r="D198" s="178" t="s">
        <v>133</v>
      </c>
      <c r="E198" s="35"/>
      <c r="F198" s="179" t="s">
        <v>314</v>
      </c>
      <c r="G198" s="35"/>
      <c r="H198" s="35"/>
      <c r="I198" s="180"/>
      <c r="J198" s="35"/>
      <c r="K198" s="35"/>
      <c r="L198" s="38"/>
      <c r="M198" s="181"/>
      <c r="N198" s="182"/>
      <c r="O198" s="63"/>
      <c r="P198" s="63"/>
      <c r="Q198" s="63"/>
      <c r="R198" s="63"/>
      <c r="S198" s="63"/>
      <c r="T198" s="64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133</v>
      </c>
      <c r="AU198" s="16" t="s">
        <v>132</v>
      </c>
    </row>
    <row r="199" spans="1:65" s="2" customFormat="1" ht="16.5" customHeight="1">
      <c r="A199" s="33"/>
      <c r="B199" s="34"/>
      <c r="C199" s="200" t="s">
        <v>316</v>
      </c>
      <c r="D199" s="200" t="s">
        <v>279</v>
      </c>
      <c r="E199" s="201" t="s">
        <v>317</v>
      </c>
      <c r="F199" s="202" t="s">
        <v>318</v>
      </c>
      <c r="G199" s="203" t="s">
        <v>293</v>
      </c>
      <c r="H199" s="204">
        <v>1</v>
      </c>
      <c r="I199" s="205"/>
      <c r="J199" s="204">
        <f>ROUND(I199*H199,0)</f>
        <v>0</v>
      </c>
      <c r="K199" s="202" t="s">
        <v>20</v>
      </c>
      <c r="L199" s="206"/>
      <c r="M199" s="207" t="s">
        <v>20</v>
      </c>
      <c r="N199" s="208" t="s">
        <v>43</v>
      </c>
      <c r="O199" s="63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6" t="s">
        <v>225</v>
      </c>
      <c r="AT199" s="176" t="s">
        <v>279</v>
      </c>
      <c r="AU199" s="176" t="s">
        <v>132</v>
      </c>
      <c r="AY199" s="16" t="s">
        <v>125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6" t="s">
        <v>8</v>
      </c>
      <c r="BK199" s="177">
        <f>ROUND(I199*H199,0)</f>
        <v>0</v>
      </c>
      <c r="BL199" s="16" t="s">
        <v>173</v>
      </c>
      <c r="BM199" s="176" t="s">
        <v>319</v>
      </c>
    </row>
    <row r="200" spans="1:47" s="2" customFormat="1" ht="12">
      <c r="A200" s="33"/>
      <c r="B200" s="34"/>
      <c r="C200" s="35"/>
      <c r="D200" s="178" t="s">
        <v>133</v>
      </c>
      <c r="E200" s="35"/>
      <c r="F200" s="179" t="s">
        <v>318</v>
      </c>
      <c r="G200" s="35"/>
      <c r="H200" s="35"/>
      <c r="I200" s="180"/>
      <c r="J200" s="35"/>
      <c r="K200" s="35"/>
      <c r="L200" s="38"/>
      <c r="M200" s="181"/>
      <c r="N200" s="182"/>
      <c r="O200" s="63"/>
      <c r="P200" s="63"/>
      <c r="Q200" s="63"/>
      <c r="R200" s="63"/>
      <c r="S200" s="63"/>
      <c r="T200" s="64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133</v>
      </c>
      <c r="AU200" s="16" t="s">
        <v>132</v>
      </c>
    </row>
    <row r="201" spans="1:65" s="2" customFormat="1" ht="16.5" customHeight="1">
      <c r="A201" s="33"/>
      <c r="B201" s="34"/>
      <c r="C201" s="200" t="s">
        <v>320</v>
      </c>
      <c r="D201" s="200" t="s">
        <v>279</v>
      </c>
      <c r="E201" s="201" t="s">
        <v>321</v>
      </c>
      <c r="F201" s="202" t="s">
        <v>322</v>
      </c>
      <c r="G201" s="203" t="s">
        <v>293</v>
      </c>
      <c r="H201" s="204">
        <v>4</v>
      </c>
      <c r="I201" s="205"/>
      <c r="J201" s="204">
        <f>ROUND(I201*H201,0)</f>
        <v>0</v>
      </c>
      <c r="K201" s="202" t="s">
        <v>20</v>
      </c>
      <c r="L201" s="206"/>
      <c r="M201" s="207" t="s">
        <v>20</v>
      </c>
      <c r="N201" s="208" t="s">
        <v>43</v>
      </c>
      <c r="O201" s="63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6" t="s">
        <v>225</v>
      </c>
      <c r="AT201" s="176" t="s">
        <v>279</v>
      </c>
      <c r="AU201" s="176" t="s">
        <v>132</v>
      </c>
      <c r="AY201" s="16" t="s">
        <v>125</v>
      </c>
      <c r="BE201" s="177">
        <f>IF(N201="základní",J201,0)</f>
        <v>0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6" t="s">
        <v>8</v>
      </c>
      <c r="BK201" s="177">
        <f>ROUND(I201*H201,0)</f>
        <v>0</v>
      </c>
      <c r="BL201" s="16" t="s">
        <v>173</v>
      </c>
      <c r="BM201" s="176" t="s">
        <v>323</v>
      </c>
    </row>
    <row r="202" spans="1:47" s="2" customFormat="1" ht="12">
      <c r="A202" s="33"/>
      <c r="B202" s="34"/>
      <c r="C202" s="35"/>
      <c r="D202" s="178" t="s">
        <v>133</v>
      </c>
      <c r="E202" s="35"/>
      <c r="F202" s="179" t="s">
        <v>322</v>
      </c>
      <c r="G202" s="35"/>
      <c r="H202" s="35"/>
      <c r="I202" s="180"/>
      <c r="J202" s="35"/>
      <c r="K202" s="35"/>
      <c r="L202" s="38"/>
      <c r="M202" s="181"/>
      <c r="N202" s="182"/>
      <c r="O202" s="63"/>
      <c r="P202" s="63"/>
      <c r="Q202" s="63"/>
      <c r="R202" s="63"/>
      <c r="S202" s="63"/>
      <c r="T202" s="64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133</v>
      </c>
      <c r="AU202" s="16" t="s">
        <v>132</v>
      </c>
    </row>
    <row r="203" spans="1:65" s="2" customFormat="1" ht="16.5" customHeight="1">
      <c r="A203" s="33"/>
      <c r="B203" s="34"/>
      <c r="C203" s="200" t="s">
        <v>324</v>
      </c>
      <c r="D203" s="200" t="s">
        <v>279</v>
      </c>
      <c r="E203" s="201" t="s">
        <v>325</v>
      </c>
      <c r="F203" s="202" t="s">
        <v>326</v>
      </c>
      <c r="G203" s="203" t="s">
        <v>293</v>
      </c>
      <c r="H203" s="204">
        <v>1</v>
      </c>
      <c r="I203" s="205"/>
      <c r="J203" s="204">
        <f>ROUND(I203*H203,0)</f>
        <v>0</v>
      </c>
      <c r="K203" s="202" t="s">
        <v>20</v>
      </c>
      <c r="L203" s="206"/>
      <c r="M203" s="207" t="s">
        <v>20</v>
      </c>
      <c r="N203" s="208" t="s">
        <v>43</v>
      </c>
      <c r="O203" s="63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6" t="s">
        <v>225</v>
      </c>
      <c r="AT203" s="176" t="s">
        <v>279</v>
      </c>
      <c r="AU203" s="176" t="s">
        <v>132</v>
      </c>
      <c r="AY203" s="16" t="s">
        <v>125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6" t="s">
        <v>8</v>
      </c>
      <c r="BK203" s="177">
        <f>ROUND(I203*H203,0)</f>
        <v>0</v>
      </c>
      <c r="BL203" s="16" t="s">
        <v>173</v>
      </c>
      <c r="BM203" s="176" t="s">
        <v>188</v>
      </c>
    </row>
    <row r="204" spans="1:47" s="2" customFormat="1" ht="12">
      <c r="A204" s="33"/>
      <c r="B204" s="34"/>
      <c r="C204" s="35"/>
      <c r="D204" s="178" t="s">
        <v>133</v>
      </c>
      <c r="E204" s="35"/>
      <c r="F204" s="179" t="s">
        <v>326</v>
      </c>
      <c r="G204" s="35"/>
      <c r="H204" s="35"/>
      <c r="I204" s="180"/>
      <c r="J204" s="35"/>
      <c r="K204" s="35"/>
      <c r="L204" s="38"/>
      <c r="M204" s="181"/>
      <c r="N204" s="182"/>
      <c r="O204" s="63"/>
      <c r="P204" s="63"/>
      <c r="Q204" s="63"/>
      <c r="R204" s="63"/>
      <c r="S204" s="63"/>
      <c r="T204" s="64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133</v>
      </c>
      <c r="AU204" s="16" t="s">
        <v>132</v>
      </c>
    </row>
    <row r="205" spans="1:65" s="2" customFormat="1" ht="16.5" customHeight="1">
      <c r="A205" s="33"/>
      <c r="B205" s="34"/>
      <c r="C205" s="200" t="s">
        <v>327</v>
      </c>
      <c r="D205" s="200" t="s">
        <v>279</v>
      </c>
      <c r="E205" s="201" t="s">
        <v>328</v>
      </c>
      <c r="F205" s="202" t="s">
        <v>329</v>
      </c>
      <c r="G205" s="203" t="s">
        <v>293</v>
      </c>
      <c r="H205" s="204">
        <v>1</v>
      </c>
      <c r="I205" s="205"/>
      <c r="J205" s="204">
        <f>ROUND(I205*H205,0)</f>
        <v>0</v>
      </c>
      <c r="K205" s="202" t="s">
        <v>20</v>
      </c>
      <c r="L205" s="206"/>
      <c r="M205" s="207" t="s">
        <v>20</v>
      </c>
      <c r="N205" s="208" t="s">
        <v>43</v>
      </c>
      <c r="O205" s="63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6" t="s">
        <v>225</v>
      </c>
      <c r="AT205" s="176" t="s">
        <v>279</v>
      </c>
      <c r="AU205" s="176" t="s">
        <v>132</v>
      </c>
      <c r="AY205" s="16" t="s">
        <v>125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6" t="s">
        <v>8</v>
      </c>
      <c r="BK205" s="177">
        <f>ROUND(I205*H205,0)</f>
        <v>0</v>
      </c>
      <c r="BL205" s="16" t="s">
        <v>173</v>
      </c>
      <c r="BM205" s="176" t="s">
        <v>170</v>
      </c>
    </row>
    <row r="206" spans="1:47" s="2" customFormat="1" ht="12">
      <c r="A206" s="33"/>
      <c r="B206" s="34"/>
      <c r="C206" s="35"/>
      <c r="D206" s="178" t="s">
        <v>133</v>
      </c>
      <c r="E206" s="35"/>
      <c r="F206" s="179" t="s">
        <v>329</v>
      </c>
      <c r="G206" s="35"/>
      <c r="H206" s="35"/>
      <c r="I206" s="180"/>
      <c r="J206" s="35"/>
      <c r="K206" s="35"/>
      <c r="L206" s="38"/>
      <c r="M206" s="181"/>
      <c r="N206" s="182"/>
      <c r="O206" s="63"/>
      <c r="P206" s="63"/>
      <c r="Q206" s="63"/>
      <c r="R206" s="63"/>
      <c r="S206" s="63"/>
      <c r="T206" s="64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133</v>
      </c>
      <c r="AU206" s="16" t="s">
        <v>132</v>
      </c>
    </row>
    <row r="207" spans="1:65" s="2" customFormat="1" ht="16.5" customHeight="1">
      <c r="A207" s="33"/>
      <c r="B207" s="34"/>
      <c r="C207" s="200" t="s">
        <v>330</v>
      </c>
      <c r="D207" s="200" t="s">
        <v>279</v>
      </c>
      <c r="E207" s="201" t="s">
        <v>331</v>
      </c>
      <c r="F207" s="202" t="s">
        <v>332</v>
      </c>
      <c r="G207" s="203" t="s">
        <v>293</v>
      </c>
      <c r="H207" s="204">
        <v>1</v>
      </c>
      <c r="I207" s="205"/>
      <c r="J207" s="204">
        <f>ROUND(I207*H207,0)</f>
        <v>0</v>
      </c>
      <c r="K207" s="202" t="s">
        <v>20</v>
      </c>
      <c r="L207" s="206"/>
      <c r="M207" s="207" t="s">
        <v>20</v>
      </c>
      <c r="N207" s="208" t="s">
        <v>43</v>
      </c>
      <c r="O207" s="63"/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6" t="s">
        <v>225</v>
      </c>
      <c r="AT207" s="176" t="s">
        <v>279</v>
      </c>
      <c r="AU207" s="176" t="s">
        <v>132</v>
      </c>
      <c r="AY207" s="16" t="s">
        <v>125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16" t="s">
        <v>8</v>
      </c>
      <c r="BK207" s="177">
        <f>ROUND(I207*H207,0)</f>
        <v>0</v>
      </c>
      <c r="BL207" s="16" t="s">
        <v>173</v>
      </c>
      <c r="BM207" s="176" t="s">
        <v>333</v>
      </c>
    </row>
    <row r="208" spans="1:47" s="2" customFormat="1" ht="12">
      <c r="A208" s="33"/>
      <c r="B208" s="34"/>
      <c r="C208" s="35"/>
      <c r="D208" s="178" t="s">
        <v>133</v>
      </c>
      <c r="E208" s="35"/>
      <c r="F208" s="179" t="s">
        <v>332</v>
      </c>
      <c r="G208" s="35"/>
      <c r="H208" s="35"/>
      <c r="I208" s="180"/>
      <c r="J208" s="35"/>
      <c r="K208" s="35"/>
      <c r="L208" s="38"/>
      <c r="M208" s="181"/>
      <c r="N208" s="182"/>
      <c r="O208" s="63"/>
      <c r="P208" s="63"/>
      <c r="Q208" s="63"/>
      <c r="R208" s="63"/>
      <c r="S208" s="63"/>
      <c r="T208" s="64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133</v>
      </c>
      <c r="AU208" s="16" t="s">
        <v>132</v>
      </c>
    </row>
    <row r="209" spans="1:65" s="2" customFormat="1" ht="16.5" customHeight="1">
      <c r="A209" s="33"/>
      <c r="B209" s="34"/>
      <c r="C209" s="200" t="s">
        <v>334</v>
      </c>
      <c r="D209" s="200" t="s">
        <v>279</v>
      </c>
      <c r="E209" s="201" t="s">
        <v>335</v>
      </c>
      <c r="F209" s="202" t="s">
        <v>336</v>
      </c>
      <c r="G209" s="203" t="s">
        <v>293</v>
      </c>
      <c r="H209" s="204">
        <v>1</v>
      </c>
      <c r="I209" s="205"/>
      <c r="J209" s="204">
        <f>ROUND(I209*H209,0)</f>
        <v>0</v>
      </c>
      <c r="K209" s="202" t="s">
        <v>20</v>
      </c>
      <c r="L209" s="206"/>
      <c r="M209" s="207" t="s">
        <v>20</v>
      </c>
      <c r="N209" s="208" t="s">
        <v>43</v>
      </c>
      <c r="O209" s="63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6" t="s">
        <v>225</v>
      </c>
      <c r="AT209" s="176" t="s">
        <v>279</v>
      </c>
      <c r="AU209" s="176" t="s">
        <v>132</v>
      </c>
      <c r="AY209" s="16" t="s">
        <v>125</v>
      </c>
      <c r="BE209" s="177">
        <f>IF(N209="základní",J209,0)</f>
        <v>0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16" t="s">
        <v>8</v>
      </c>
      <c r="BK209" s="177">
        <f>ROUND(I209*H209,0)</f>
        <v>0</v>
      </c>
      <c r="BL209" s="16" t="s">
        <v>173</v>
      </c>
      <c r="BM209" s="176" t="s">
        <v>337</v>
      </c>
    </row>
    <row r="210" spans="1:47" s="2" customFormat="1" ht="12">
      <c r="A210" s="33"/>
      <c r="B210" s="34"/>
      <c r="C210" s="35"/>
      <c r="D210" s="178" t="s">
        <v>133</v>
      </c>
      <c r="E210" s="35"/>
      <c r="F210" s="179" t="s">
        <v>336</v>
      </c>
      <c r="G210" s="35"/>
      <c r="H210" s="35"/>
      <c r="I210" s="180"/>
      <c r="J210" s="35"/>
      <c r="K210" s="35"/>
      <c r="L210" s="38"/>
      <c r="M210" s="181"/>
      <c r="N210" s="182"/>
      <c r="O210" s="63"/>
      <c r="P210" s="63"/>
      <c r="Q210" s="63"/>
      <c r="R210" s="63"/>
      <c r="S210" s="63"/>
      <c r="T210" s="64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133</v>
      </c>
      <c r="AU210" s="16" t="s">
        <v>132</v>
      </c>
    </row>
    <row r="211" spans="1:65" s="2" customFormat="1" ht="16.5" customHeight="1">
      <c r="A211" s="33"/>
      <c r="B211" s="34"/>
      <c r="C211" s="200" t="s">
        <v>338</v>
      </c>
      <c r="D211" s="200" t="s">
        <v>279</v>
      </c>
      <c r="E211" s="201" t="s">
        <v>339</v>
      </c>
      <c r="F211" s="202" t="s">
        <v>340</v>
      </c>
      <c r="G211" s="203" t="s">
        <v>293</v>
      </c>
      <c r="H211" s="204">
        <v>1</v>
      </c>
      <c r="I211" s="205"/>
      <c r="J211" s="204">
        <f>ROUND(I211*H211,0)</f>
        <v>0</v>
      </c>
      <c r="K211" s="202" t="s">
        <v>20</v>
      </c>
      <c r="L211" s="206"/>
      <c r="M211" s="207" t="s">
        <v>20</v>
      </c>
      <c r="N211" s="208" t="s">
        <v>43</v>
      </c>
      <c r="O211" s="63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6" t="s">
        <v>225</v>
      </c>
      <c r="AT211" s="176" t="s">
        <v>279</v>
      </c>
      <c r="AU211" s="176" t="s">
        <v>132</v>
      </c>
      <c r="AY211" s="16" t="s">
        <v>125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6" t="s">
        <v>8</v>
      </c>
      <c r="BK211" s="177">
        <f>ROUND(I211*H211,0)</f>
        <v>0</v>
      </c>
      <c r="BL211" s="16" t="s">
        <v>173</v>
      </c>
      <c r="BM211" s="176" t="s">
        <v>341</v>
      </c>
    </row>
    <row r="212" spans="1:47" s="2" customFormat="1" ht="12">
      <c r="A212" s="33"/>
      <c r="B212" s="34"/>
      <c r="C212" s="35"/>
      <c r="D212" s="178" t="s">
        <v>133</v>
      </c>
      <c r="E212" s="35"/>
      <c r="F212" s="179" t="s">
        <v>340</v>
      </c>
      <c r="G212" s="35"/>
      <c r="H212" s="35"/>
      <c r="I212" s="180"/>
      <c r="J212" s="35"/>
      <c r="K212" s="35"/>
      <c r="L212" s="38"/>
      <c r="M212" s="181"/>
      <c r="N212" s="182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133</v>
      </c>
      <c r="AU212" s="16" t="s">
        <v>132</v>
      </c>
    </row>
    <row r="213" spans="1:65" s="2" customFormat="1" ht="16.5" customHeight="1">
      <c r="A213" s="33"/>
      <c r="B213" s="34"/>
      <c r="C213" s="200" t="s">
        <v>342</v>
      </c>
      <c r="D213" s="200" t="s">
        <v>279</v>
      </c>
      <c r="E213" s="201" t="s">
        <v>343</v>
      </c>
      <c r="F213" s="202" t="s">
        <v>344</v>
      </c>
      <c r="G213" s="203" t="s">
        <v>293</v>
      </c>
      <c r="H213" s="204">
        <v>1</v>
      </c>
      <c r="I213" s="205"/>
      <c r="J213" s="204">
        <f>ROUND(I213*H213,0)</f>
        <v>0</v>
      </c>
      <c r="K213" s="202" t="s">
        <v>20</v>
      </c>
      <c r="L213" s="206"/>
      <c r="M213" s="207" t="s">
        <v>20</v>
      </c>
      <c r="N213" s="208" t="s">
        <v>43</v>
      </c>
      <c r="O213" s="63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6" t="s">
        <v>225</v>
      </c>
      <c r="AT213" s="176" t="s">
        <v>279</v>
      </c>
      <c r="AU213" s="176" t="s">
        <v>132</v>
      </c>
      <c r="AY213" s="16" t="s">
        <v>125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16" t="s">
        <v>8</v>
      </c>
      <c r="BK213" s="177">
        <f>ROUND(I213*H213,0)</f>
        <v>0</v>
      </c>
      <c r="BL213" s="16" t="s">
        <v>173</v>
      </c>
      <c r="BM213" s="176" t="s">
        <v>345</v>
      </c>
    </row>
    <row r="214" spans="1:47" s="2" customFormat="1" ht="12">
      <c r="A214" s="33"/>
      <c r="B214" s="34"/>
      <c r="C214" s="35"/>
      <c r="D214" s="178" t="s">
        <v>133</v>
      </c>
      <c r="E214" s="35"/>
      <c r="F214" s="179" t="s">
        <v>344</v>
      </c>
      <c r="G214" s="35"/>
      <c r="H214" s="35"/>
      <c r="I214" s="180"/>
      <c r="J214" s="35"/>
      <c r="K214" s="35"/>
      <c r="L214" s="38"/>
      <c r="M214" s="181"/>
      <c r="N214" s="182"/>
      <c r="O214" s="63"/>
      <c r="P214" s="63"/>
      <c r="Q214" s="63"/>
      <c r="R214" s="63"/>
      <c r="S214" s="63"/>
      <c r="T214" s="64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133</v>
      </c>
      <c r="AU214" s="16" t="s">
        <v>132</v>
      </c>
    </row>
    <row r="215" spans="1:65" s="2" customFormat="1" ht="16.5" customHeight="1">
      <c r="A215" s="33"/>
      <c r="B215" s="34"/>
      <c r="C215" s="200" t="s">
        <v>346</v>
      </c>
      <c r="D215" s="200" t="s">
        <v>279</v>
      </c>
      <c r="E215" s="201" t="s">
        <v>347</v>
      </c>
      <c r="F215" s="202" t="s">
        <v>348</v>
      </c>
      <c r="G215" s="203" t="s">
        <v>293</v>
      </c>
      <c r="H215" s="204">
        <v>2</v>
      </c>
      <c r="I215" s="205"/>
      <c r="J215" s="204">
        <f>ROUND(I215*H215,0)</f>
        <v>0</v>
      </c>
      <c r="K215" s="202" t="s">
        <v>20</v>
      </c>
      <c r="L215" s="206"/>
      <c r="M215" s="207" t="s">
        <v>20</v>
      </c>
      <c r="N215" s="208" t="s">
        <v>43</v>
      </c>
      <c r="O215" s="63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6" t="s">
        <v>225</v>
      </c>
      <c r="AT215" s="176" t="s">
        <v>279</v>
      </c>
      <c r="AU215" s="176" t="s">
        <v>132</v>
      </c>
      <c r="AY215" s="16" t="s">
        <v>125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6" t="s">
        <v>8</v>
      </c>
      <c r="BK215" s="177">
        <f>ROUND(I215*H215,0)</f>
        <v>0</v>
      </c>
      <c r="BL215" s="16" t="s">
        <v>173</v>
      </c>
      <c r="BM215" s="176" t="s">
        <v>349</v>
      </c>
    </row>
    <row r="216" spans="1:47" s="2" customFormat="1" ht="12">
      <c r="A216" s="33"/>
      <c r="B216" s="34"/>
      <c r="C216" s="35"/>
      <c r="D216" s="178" t="s">
        <v>133</v>
      </c>
      <c r="E216" s="35"/>
      <c r="F216" s="179" t="s">
        <v>348</v>
      </c>
      <c r="G216" s="35"/>
      <c r="H216" s="35"/>
      <c r="I216" s="180"/>
      <c r="J216" s="35"/>
      <c r="K216" s="35"/>
      <c r="L216" s="38"/>
      <c r="M216" s="181"/>
      <c r="N216" s="182"/>
      <c r="O216" s="63"/>
      <c r="P216" s="63"/>
      <c r="Q216" s="63"/>
      <c r="R216" s="63"/>
      <c r="S216" s="63"/>
      <c r="T216" s="64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133</v>
      </c>
      <c r="AU216" s="16" t="s">
        <v>132</v>
      </c>
    </row>
    <row r="217" spans="1:65" s="2" customFormat="1" ht="16.5" customHeight="1">
      <c r="A217" s="33"/>
      <c r="B217" s="34"/>
      <c r="C217" s="200" t="s">
        <v>350</v>
      </c>
      <c r="D217" s="200" t="s">
        <v>279</v>
      </c>
      <c r="E217" s="201" t="s">
        <v>351</v>
      </c>
      <c r="F217" s="202" t="s">
        <v>352</v>
      </c>
      <c r="G217" s="203" t="s">
        <v>160</v>
      </c>
      <c r="H217" s="204">
        <v>19</v>
      </c>
      <c r="I217" s="205"/>
      <c r="J217" s="204">
        <f>ROUND(I217*H217,0)</f>
        <v>0</v>
      </c>
      <c r="K217" s="202" t="s">
        <v>20</v>
      </c>
      <c r="L217" s="206"/>
      <c r="M217" s="207" t="s">
        <v>20</v>
      </c>
      <c r="N217" s="208" t="s">
        <v>43</v>
      </c>
      <c r="O217" s="63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6" t="s">
        <v>225</v>
      </c>
      <c r="AT217" s="176" t="s">
        <v>279</v>
      </c>
      <c r="AU217" s="176" t="s">
        <v>132</v>
      </c>
      <c r="AY217" s="16" t="s">
        <v>125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6" t="s">
        <v>8</v>
      </c>
      <c r="BK217" s="177">
        <f>ROUND(I217*H217,0)</f>
        <v>0</v>
      </c>
      <c r="BL217" s="16" t="s">
        <v>173</v>
      </c>
      <c r="BM217" s="176" t="s">
        <v>353</v>
      </c>
    </row>
    <row r="218" spans="1:47" s="2" customFormat="1" ht="12">
      <c r="A218" s="33"/>
      <c r="B218" s="34"/>
      <c r="C218" s="35"/>
      <c r="D218" s="178" t="s">
        <v>133</v>
      </c>
      <c r="E218" s="35"/>
      <c r="F218" s="179" t="s">
        <v>352</v>
      </c>
      <c r="G218" s="35"/>
      <c r="H218" s="35"/>
      <c r="I218" s="180"/>
      <c r="J218" s="35"/>
      <c r="K218" s="35"/>
      <c r="L218" s="38"/>
      <c r="M218" s="181"/>
      <c r="N218" s="182"/>
      <c r="O218" s="63"/>
      <c r="P218" s="63"/>
      <c r="Q218" s="63"/>
      <c r="R218" s="63"/>
      <c r="S218" s="63"/>
      <c r="T218" s="64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133</v>
      </c>
      <c r="AU218" s="16" t="s">
        <v>132</v>
      </c>
    </row>
    <row r="219" spans="1:65" s="2" customFormat="1" ht="16.5" customHeight="1">
      <c r="A219" s="33"/>
      <c r="B219" s="34"/>
      <c r="C219" s="200" t="s">
        <v>354</v>
      </c>
      <c r="D219" s="200" t="s">
        <v>279</v>
      </c>
      <c r="E219" s="201" t="s">
        <v>355</v>
      </c>
      <c r="F219" s="202" t="s">
        <v>356</v>
      </c>
      <c r="G219" s="203" t="s">
        <v>293</v>
      </c>
      <c r="H219" s="204">
        <v>2</v>
      </c>
      <c r="I219" s="205"/>
      <c r="J219" s="204">
        <f>ROUND(I219*H219,0)</f>
        <v>0</v>
      </c>
      <c r="K219" s="202" t="s">
        <v>20</v>
      </c>
      <c r="L219" s="206"/>
      <c r="M219" s="207" t="s">
        <v>20</v>
      </c>
      <c r="N219" s="208" t="s">
        <v>43</v>
      </c>
      <c r="O219" s="63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6" t="s">
        <v>225</v>
      </c>
      <c r="AT219" s="176" t="s">
        <v>279</v>
      </c>
      <c r="AU219" s="176" t="s">
        <v>132</v>
      </c>
      <c r="AY219" s="16" t="s">
        <v>125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6" t="s">
        <v>8</v>
      </c>
      <c r="BK219" s="177">
        <f>ROUND(I219*H219,0)</f>
        <v>0</v>
      </c>
      <c r="BL219" s="16" t="s">
        <v>173</v>
      </c>
      <c r="BM219" s="176" t="s">
        <v>357</v>
      </c>
    </row>
    <row r="220" spans="1:47" s="2" customFormat="1" ht="12">
      <c r="A220" s="33"/>
      <c r="B220" s="34"/>
      <c r="C220" s="35"/>
      <c r="D220" s="178" t="s">
        <v>133</v>
      </c>
      <c r="E220" s="35"/>
      <c r="F220" s="179" t="s">
        <v>356</v>
      </c>
      <c r="G220" s="35"/>
      <c r="H220" s="35"/>
      <c r="I220" s="180"/>
      <c r="J220" s="35"/>
      <c r="K220" s="35"/>
      <c r="L220" s="38"/>
      <c r="M220" s="181"/>
      <c r="N220" s="182"/>
      <c r="O220" s="63"/>
      <c r="P220" s="63"/>
      <c r="Q220" s="63"/>
      <c r="R220" s="63"/>
      <c r="S220" s="63"/>
      <c r="T220" s="64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133</v>
      </c>
      <c r="AU220" s="16" t="s">
        <v>132</v>
      </c>
    </row>
    <row r="221" spans="1:65" s="2" customFormat="1" ht="16.5" customHeight="1">
      <c r="A221" s="33"/>
      <c r="B221" s="34"/>
      <c r="C221" s="200" t="s">
        <v>358</v>
      </c>
      <c r="D221" s="200" t="s">
        <v>279</v>
      </c>
      <c r="E221" s="201" t="s">
        <v>359</v>
      </c>
      <c r="F221" s="202" t="s">
        <v>360</v>
      </c>
      <c r="G221" s="203" t="s">
        <v>293</v>
      </c>
      <c r="H221" s="204">
        <v>2</v>
      </c>
      <c r="I221" s="205"/>
      <c r="J221" s="204">
        <f>ROUND(I221*H221,0)</f>
        <v>0</v>
      </c>
      <c r="K221" s="202" t="s">
        <v>20</v>
      </c>
      <c r="L221" s="206"/>
      <c r="M221" s="207" t="s">
        <v>20</v>
      </c>
      <c r="N221" s="208" t="s">
        <v>43</v>
      </c>
      <c r="O221" s="63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6" t="s">
        <v>225</v>
      </c>
      <c r="AT221" s="176" t="s">
        <v>279</v>
      </c>
      <c r="AU221" s="176" t="s">
        <v>132</v>
      </c>
      <c r="AY221" s="16" t="s">
        <v>125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6" t="s">
        <v>8</v>
      </c>
      <c r="BK221" s="177">
        <f>ROUND(I221*H221,0)</f>
        <v>0</v>
      </c>
      <c r="BL221" s="16" t="s">
        <v>173</v>
      </c>
      <c r="BM221" s="176" t="s">
        <v>361</v>
      </c>
    </row>
    <row r="222" spans="1:47" s="2" customFormat="1" ht="12">
      <c r="A222" s="33"/>
      <c r="B222" s="34"/>
      <c r="C222" s="35"/>
      <c r="D222" s="178" t="s">
        <v>133</v>
      </c>
      <c r="E222" s="35"/>
      <c r="F222" s="179" t="s">
        <v>360</v>
      </c>
      <c r="G222" s="35"/>
      <c r="H222" s="35"/>
      <c r="I222" s="180"/>
      <c r="J222" s="35"/>
      <c r="K222" s="35"/>
      <c r="L222" s="38"/>
      <c r="M222" s="181"/>
      <c r="N222" s="182"/>
      <c r="O222" s="63"/>
      <c r="P222" s="63"/>
      <c r="Q222" s="63"/>
      <c r="R222" s="63"/>
      <c r="S222" s="63"/>
      <c r="T222" s="64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133</v>
      </c>
      <c r="AU222" s="16" t="s">
        <v>132</v>
      </c>
    </row>
    <row r="223" spans="1:65" s="2" customFormat="1" ht="16.5" customHeight="1">
      <c r="A223" s="33"/>
      <c r="B223" s="34"/>
      <c r="C223" s="200" t="s">
        <v>362</v>
      </c>
      <c r="D223" s="200" t="s">
        <v>279</v>
      </c>
      <c r="E223" s="201" t="s">
        <v>363</v>
      </c>
      <c r="F223" s="202" t="s">
        <v>364</v>
      </c>
      <c r="G223" s="203" t="s">
        <v>160</v>
      </c>
      <c r="H223" s="204">
        <v>19</v>
      </c>
      <c r="I223" s="205"/>
      <c r="J223" s="204">
        <f>ROUND(I223*H223,0)</f>
        <v>0</v>
      </c>
      <c r="K223" s="202" t="s">
        <v>20</v>
      </c>
      <c r="L223" s="206"/>
      <c r="M223" s="207" t="s">
        <v>20</v>
      </c>
      <c r="N223" s="208" t="s">
        <v>43</v>
      </c>
      <c r="O223" s="63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6" t="s">
        <v>225</v>
      </c>
      <c r="AT223" s="176" t="s">
        <v>279</v>
      </c>
      <c r="AU223" s="176" t="s">
        <v>132</v>
      </c>
      <c r="AY223" s="16" t="s">
        <v>125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6" t="s">
        <v>8</v>
      </c>
      <c r="BK223" s="177">
        <f>ROUND(I223*H223,0)</f>
        <v>0</v>
      </c>
      <c r="BL223" s="16" t="s">
        <v>173</v>
      </c>
      <c r="BM223" s="176" t="s">
        <v>365</v>
      </c>
    </row>
    <row r="224" spans="1:47" s="2" customFormat="1" ht="12">
      <c r="A224" s="33"/>
      <c r="B224" s="34"/>
      <c r="C224" s="35"/>
      <c r="D224" s="178" t="s">
        <v>133</v>
      </c>
      <c r="E224" s="35"/>
      <c r="F224" s="179" t="s">
        <v>364</v>
      </c>
      <c r="G224" s="35"/>
      <c r="H224" s="35"/>
      <c r="I224" s="180"/>
      <c r="J224" s="35"/>
      <c r="K224" s="35"/>
      <c r="L224" s="38"/>
      <c r="M224" s="181"/>
      <c r="N224" s="182"/>
      <c r="O224" s="63"/>
      <c r="P224" s="63"/>
      <c r="Q224" s="63"/>
      <c r="R224" s="63"/>
      <c r="S224" s="63"/>
      <c r="T224" s="64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133</v>
      </c>
      <c r="AU224" s="16" t="s">
        <v>132</v>
      </c>
    </row>
    <row r="225" spans="1:65" s="2" customFormat="1" ht="16.5" customHeight="1">
      <c r="A225" s="33"/>
      <c r="B225" s="34"/>
      <c r="C225" s="200" t="s">
        <v>366</v>
      </c>
      <c r="D225" s="200" t="s">
        <v>279</v>
      </c>
      <c r="E225" s="201" t="s">
        <v>367</v>
      </c>
      <c r="F225" s="202" t="s">
        <v>368</v>
      </c>
      <c r="G225" s="203" t="s">
        <v>160</v>
      </c>
      <c r="H225" s="204">
        <v>11</v>
      </c>
      <c r="I225" s="205"/>
      <c r="J225" s="204">
        <f>ROUND(I225*H225,0)</f>
        <v>0</v>
      </c>
      <c r="K225" s="202" t="s">
        <v>20</v>
      </c>
      <c r="L225" s="206"/>
      <c r="M225" s="207" t="s">
        <v>20</v>
      </c>
      <c r="N225" s="208" t="s">
        <v>43</v>
      </c>
      <c r="O225" s="63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6" t="s">
        <v>225</v>
      </c>
      <c r="AT225" s="176" t="s">
        <v>279</v>
      </c>
      <c r="AU225" s="176" t="s">
        <v>132</v>
      </c>
      <c r="AY225" s="16" t="s">
        <v>125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6" t="s">
        <v>8</v>
      </c>
      <c r="BK225" s="177">
        <f>ROUND(I225*H225,0)</f>
        <v>0</v>
      </c>
      <c r="BL225" s="16" t="s">
        <v>173</v>
      </c>
      <c r="BM225" s="176" t="s">
        <v>369</v>
      </c>
    </row>
    <row r="226" spans="1:47" s="2" customFormat="1" ht="12">
      <c r="A226" s="33"/>
      <c r="B226" s="34"/>
      <c r="C226" s="35"/>
      <c r="D226" s="178" t="s">
        <v>133</v>
      </c>
      <c r="E226" s="35"/>
      <c r="F226" s="179" t="s">
        <v>368</v>
      </c>
      <c r="G226" s="35"/>
      <c r="H226" s="35"/>
      <c r="I226" s="180"/>
      <c r="J226" s="35"/>
      <c r="K226" s="35"/>
      <c r="L226" s="38"/>
      <c r="M226" s="181"/>
      <c r="N226" s="182"/>
      <c r="O226" s="63"/>
      <c r="P226" s="63"/>
      <c r="Q226" s="63"/>
      <c r="R226" s="63"/>
      <c r="S226" s="63"/>
      <c r="T226" s="64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133</v>
      </c>
      <c r="AU226" s="16" t="s">
        <v>132</v>
      </c>
    </row>
    <row r="227" spans="1:65" s="2" customFormat="1" ht="16.5" customHeight="1">
      <c r="A227" s="33"/>
      <c r="B227" s="34"/>
      <c r="C227" s="200" t="s">
        <v>370</v>
      </c>
      <c r="D227" s="200" t="s">
        <v>279</v>
      </c>
      <c r="E227" s="201" t="s">
        <v>371</v>
      </c>
      <c r="F227" s="202" t="s">
        <v>372</v>
      </c>
      <c r="G227" s="203" t="s">
        <v>293</v>
      </c>
      <c r="H227" s="204">
        <v>1</v>
      </c>
      <c r="I227" s="205"/>
      <c r="J227" s="204">
        <f>ROUND(I227*H227,0)</f>
        <v>0</v>
      </c>
      <c r="K227" s="202" t="s">
        <v>20</v>
      </c>
      <c r="L227" s="206"/>
      <c r="M227" s="207" t="s">
        <v>20</v>
      </c>
      <c r="N227" s="208" t="s">
        <v>43</v>
      </c>
      <c r="O227" s="63"/>
      <c r="P227" s="174">
        <f>O227*H227</f>
        <v>0</v>
      </c>
      <c r="Q227" s="174">
        <v>0</v>
      </c>
      <c r="R227" s="174">
        <f>Q227*H227</f>
        <v>0</v>
      </c>
      <c r="S227" s="174">
        <v>0</v>
      </c>
      <c r="T227" s="17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6" t="s">
        <v>225</v>
      </c>
      <c r="AT227" s="176" t="s">
        <v>279</v>
      </c>
      <c r="AU227" s="176" t="s">
        <v>132</v>
      </c>
      <c r="AY227" s="16" t="s">
        <v>125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6" t="s">
        <v>8</v>
      </c>
      <c r="BK227" s="177">
        <f>ROUND(I227*H227,0)</f>
        <v>0</v>
      </c>
      <c r="BL227" s="16" t="s">
        <v>173</v>
      </c>
      <c r="BM227" s="176" t="s">
        <v>373</v>
      </c>
    </row>
    <row r="228" spans="1:47" s="2" customFormat="1" ht="12">
      <c r="A228" s="33"/>
      <c r="B228" s="34"/>
      <c r="C228" s="35"/>
      <c r="D228" s="178" t="s">
        <v>133</v>
      </c>
      <c r="E228" s="35"/>
      <c r="F228" s="179" t="s">
        <v>372</v>
      </c>
      <c r="G228" s="35"/>
      <c r="H228" s="35"/>
      <c r="I228" s="180"/>
      <c r="J228" s="35"/>
      <c r="K228" s="35"/>
      <c r="L228" s="38"/>
      <c r="M228" s="181"/>
      <c r="N228" s="182"/>
      <c r="O228" s="63"/>
      <c r="P228" s="63"/>
      <c r="Q228" s="63"/>
      <c r="R228" s="63"/>
      <c r="S228" s="63"/>
      <c r="T228" s="64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133</v>
      </c>
      <c r="AU228" s="16" t="s">
        <v>132</v>
      </c>
    </row>
    <row r="229" spans="1:65" s="2" customFormat="1" ht="16.5" customHeight="1">
      <c r="A229" s="33"/>
      <c r="B229" s="34"/>
      <c r="C229" s="200" t="s">
        <v>374</v>
      </c>
      <c r="D229" s="200" t="s">
        <v>279</v>
      </c>
      <c r="E229" s="201" t="s">
        <v>375</v>
      </c>
      <c r="F229" s="202" t="s">
        <v>376</v>
      </c>
      <c r="G229" s="203" t="s">
        <v>293</v>
      </c>
      <c r="H229" s="204">
        <v>1</v>
      </c>
      <c r="I229" s="205"/>
      <c r="J229" s="204">
        <f>ROUND(I229*H229,0)</f>
        <v>0</v>
      </c>
      <c r="K229" s="202" t="s">
        <v>20</v>
      </c>
      <c r="L229" s="206"/>
      <c r="M229" s="207" t="s">
        <v>20</v>
      </c>
      <c r="N229" s="208" t="s">
        <v>43</v>
      </c>
      <c r="O229" s="63"/>
      <c r="P229" s="174">
        <f>O229*H229</f>
        <v>0</v>
      </c>
      <c r="Q229" s="174">
        <v>0</v>
      </c>
      <c r="R229" s="174">
        <f>Q229*H229</f>
        <v>0</v>
      </c>
      <c r="S229" s="174">
        <v>0</v>
      </c>
      <c r="T229" s="17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6" t="s">
        <v>225</v>
      </c>
      <c r="AT229" s="176" t="s">
        <v>279</v>
      </c>
      <c r="AU229" s="176" t="s">
        <v>132</v>
      </c>
      <c r="AY229" s="16" t="s">
        <v>125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6" t="s">
        <v>8</v>
      </c>
      <c r="BK229" s="177">
        <f>ROUND(I229*H229,0)</f>
        <v>0</v>
      </c>
      <c r="BL229" s="16" t="s">
        <v>173</v>
      </c>
      <c r="BM229" s="176" t="s">
        <v>377</v>
      </c>
    </row>
    <row r="230" spans="1:47" s="2" customFormat="1" ht="12">
      <c r="A230" s="33"/>
      <c r="B230" s="34"/>
      <c r="C230" s="35"/>
      <c r="D230" s="178" t="s">
        <v>133</v>
      </c>
      <c r="E230" s="35"/>
      <c r="F230" s="179" t="s">
        <v>376</v>
      </c>
      <c r="G230" s="35"/>
      <c r="H230" s="35"/>
      <c r="I230" s="180"/>
      <c r="J230" s="35"/>
      <c r="K230" s="35"/>
      <c r="L230" s="38"/>
      <c r="M230" s="181"/>
      <c r="N230" s="182"/>
      <c r="O230" s="63"/>
      <c r="P230" s="63"/>
      <c r="Q230" s="63"/>
      <c r="R230" s="63"/>
      <c r="S230" s="63"/>
      <c r="T230" s="64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133</v>
      </c>
      <c r="AU230" s="16" t="s">
        <v>132</v>
      </c>
    </row>
    <row r="231" spans="1:65" s="2" customFormat="1" ht="16.5" customHeight="1">
      <c r="A231" s="33"/>
      <c r="B231" s="34"/>
      <c r="C231" s="200" t="s">
        <v>378</v>
      </c>
      <c r="D231" s="200" t="s">
        <v>279</v>
      </c>
      <c r="E231" s="201" t="s">
        <v>379</v>
      </c>
      <c r="F231" s="202" t="s">
        <v>380</v>
      </c>
      <c r="G231" s="203" t="s">
        <v>8</v>
      </c>
      <c r="H231" s="204">
        <v>1</v>
      </c>
      <c r="I231" s="205"/>
      <c r="J231" s="204">
        <f>ROUND(I231*H231,0)</f>
        <v>0</v>
      </c>
      <c r="K231" s="202" t="s">
        <v>20</v>
      </c>
      <c r="L231" s="206"/>
      <c r="M231" s="207" t="s">
        <v>20</v>
      </c>
      <c r="N231" s="208" t="s">
        <v>43</v>
      </c>
      <c r="O231" s="63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6" t="s">
        <v>225</v>
      </c>
      <c r="AT231" s="176" t="s">
        <v>279</v>
      </c>
      <c r="AU231" s="176" t="s">
        <v>132</v>
      </c>
      <c r="AY231" s="16" t="s">
        <v>125</v>
      </c>
      <c r="BE231" s="177">
        <f>IF(N231="základní",J231,0)</f>
        <v>0</v>
      </c>
      <c r="BF231" s="177">
        <f>IF(N231="snížená",J231,0)</f>
        <v>0</v>
      </c>
      <c r="BG231" s="177">
        <f>IF(N231="zákl. přenesená",J231,0)</f>
        <v>0</v>
      </c>
      <c r="BH231" s="177">
        <f>IF(N231="sníž. přenesená",J231,0)</f>
        <v>0</v>
      </c>
      <c r="BI231" s="177">
        <f>IF(N231="nulová",J231,0)</f>
        <v>0</v>
      </c>
      <c r="BJ231" s="16" t="s">
        <v>8</v>
      </c>
      <c r="BK231" s="177">
        <f>ROUND(I231*H231,0)</f>
        <v>0</v>
      </c>
      <c r="BL231" s="16" t="s">
        <v>173</v>
      </c>
      <c r="BM231" s="176" t="s">
        <v>27</v>
      </c>
    </row>
    <row r="232" spans="1:47" s="2" customFormat="1" ht="12">
      <c r="A232" s="33"/>
      <c r="B232" s="34"/>
      <c r="C232" s="35"/>
      <c r="D232" s="178" t="s">
        <v>133</v>
      </c>
      <c r="E232" s="35"/>
      <c r="F232" s="179" t="s">
        <v>380</v>
      </c>
      <c r="G232" s="35"/>
      <c r="H232" s="35"/>
      <c r="I232" s="180"/>
      <c r="J232" s="35"/>
      <c r="K232" s="35"/>
      <c r="L232" s="38"/>
      <c r="M232" s="181"/>
      <c r="N232" s="182"/>
      <c r="O232" s="63"/>
      <c r="P232" s="63"/>
      <c r="Q232" s="63"/>
      <c r="R232" s="63"/>
      <c r="S232" s="63"/>
      <c r="T232" s="64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133</v>
      </c>
      <c r="AU232" s="16" t="s">
        <v>132</v>
      </c>
    </row>
    <row r="233" spans="1:65" s="2" customFormat="1" ht="16.5" customHeight="1">
      <c r="A233" s="33"/>
      <c r="B233" s="34"/>
      <c r="C233" s="200" t="s">
        <v>381</v>
      </c>
      <c r="D233" s="200" t="s">
        <v>279</v>
      </c>
      <c r="E233" s="201" t="s">
        <v>382</v>
      </c>
      <c r="F233" s="202" t="s">
        <v>383</v>
      </c>
      <c r="G233" s="203" t="s">
        <v>8</v>
      </c>
      <c r="H233" s="204">
        <v>1</v>
      </c>
      <c r="I233" s="205"/>
      <c r="J233" s="204">
        <f>ROUND(I233*H233,0)</f>
        <v>0</v>
      </c>
      <c r="K233" s="202" t="s">
        <v>20</v>
      </c>
      <c r="L233" s="206"/>
      <c r="M233" s="207" t="s">
        <v>20</v>
      </c>
      <c r="N233" s="208" t="s">
        <v>43</v>
      </c>
      <c r="O233" s="63"/>
      <c r="P233" s="174">
        <f>O233*H233</f>
        <v>0</v>
      </c>
      <c r="Q233" s="174">
        <v>0</v>
      </c>
      <c r="R233" s="174">
        <f>Q233*H233</f>
        <v>0</v>
      </c>
      <c r="S233" s="174">
        <v>0</v>
      </c>
      <c r="T233" s="17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6" t="s">
        <v>225</v>
      </c>
      <c r="AT233" s="176" t="s">
        <v>279</v>
      </c>
      <c r="AU233" s="176" t="s">
        <v>132</v>
      </c>
      <c r="AY233" s="16" t="s">
        <v>125</v>
      </c>
      <c r="BE233" s="177">
        <f>IF(N233="základní",J233,0)</f>
        <v>0</v>
      </c>
      <c r="BF233" s="177">
        <f>IF(N233="snížená",J233,0)</f>
        <v>0</v>
      </c>
      <c r="BG233" s="177">
        <f>IF(N233="zákl. přenesená",J233,0)</f>
        <v>0</v>
      </c>
      <c r="BH233" s="177">
        <f>IF(N233="sníž. přenesená",J233,0)</f>
        <v>0</v>
      </c>
      <c r="BI233" s="177">
        <f>IF(N233="nulová",J233,0)</f>
        <v>0</v>
      </c>
      <c r="BJ233" s="16" t="s">
        <v>8</v>
      </c>
      <c r="BK233" s="177">
        <f>ROUND(I233*H233,0)</f>
        <v>0</v>
      </c>
      <c r="BL233" s="16" t="s">
        <v>173</v>
      </c>
      <c r="BM233" s="176" t="s">
        <v>290</v>
      </c>
    </row>
    <row r="234" spans="1:47" s="2" customFormat="1" ht="12">
      <c r="A234" s="33"/>
      <c r="B234" s="34"/>
      <c r="C234" s="35"/>
      <c r="D234" s="178" t="s">
        <v>133</v>
      </c>
      <c r="E234" s="35"/>
      <c r="F234" s="179" t="s">
        <v>383</v>
      </c>
      <c r="G234" s="35"/>
      <c r="H234" s="35"/>
      <c r="I234" s="180"/>
      <c r="J234" s="35"/>
      <c r="K234" s="35"/>
      <c r="L234" s="38"/>
      <c r="M234" s="181"/>
      <c r="N234" s="182"/>
      <c r="O234" s="63"/>
      <c r="P234" s="63"/>
      <c r="Q234" s="63"/>
      <c r="R234" s="63"/>
      <c r="S234" s="63"/>
      <c r="T234" s="64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6" t="s">
        <v>133</v>
      </c>
      <c r="AU234" s="16" t="s">
        <v>132</v>
      </c>
    </row>
    <row r="235" spans="1:65" s="2" customFormat="1" ht="16.5" customHeight="1">
      <c r="A235" s="33"/>
      <c r="B235" s="34"/>
      <c r="C235" s="200" t="s">
        <v>384</v>
      </c>
      <c r="D235" s="200" t="s">
        <v>279</v>
      </c>
      <c r="E235" s="201" t="s">
        <v>385</v>
      </c>
      <c r="F235" s="202" t="s">
        <v>386</v>
      </c>
      <c r="G235" s="203" t="s">
        <v>8</v>
      </c>
      <c r="H235" s="204">
        <v>1</v>
      </c>
      <c r="I235" s="205"/>
      <c r="J235" s="204">
        <f>ROUND(I235*H235,0)</f>
        <v>0</v>
      </c>
      <c r="K235" s="202" t="s">
        <v>20</v>
      </c>
      <c r="L235" s="206"/>
      <c r="M235" s="207" t="s">
        <v>20</v>
      </c>
      <c r="N235" s="208" t="s">
        <v>43</v>
      </c>
      <c r="O235" s="63"/>
      <c r="P235" s="174">
        <f>O235*H235</f>
        <v>0</v>
      </c>
      <c r="Q235" s="174">
        <v>0</v>
      </c>
      <c r="R235" s="174">
        <f>Q235*H235</f>
        <v>0</v>
      </c>
      <c r="S235" s="174">
        <v>0</v>
      </c>
      <c r="T235" s="175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6" t="s">
        <v>225</v>
      </c>
      <c r="AT235" s="176" t="s">
        <v>279</v>
      </c>
      <c r="AU235" s="176" t="s">
        <v>132</v>
      </c>
      <c r="AY235" s="16" t="s">
        <v>125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6" t="s">
        <v>8</v>
      </c>
      <c r="BK235" s="177">
        <f>ROUND(I235*H235,0)</f>
        <v>0</v>
      </c>
      <c r="BL235" s="16" t="s">
        <v>173</v>
      </c>
      <c r="BM235" s="176" t="s">
        <v>299</v>
      </c>
    </row>
    <row r="236" spans="1:47" s="2" customFormat="1" ht="12">
      <c r="A236" s="33"/>
      <c r="B236" s="34"/>
      <c r="C236" s="35"/>
      <c r="D236" s="178" t="s">
        <v>133</v>
      </c>
      <c r="E236" s="35"/>
      <c r="F236" s="179" t="s">
        <v>386</v>
      </c>
      <c r="G236" s="35"/>
      <c r="H236" s="35"/>
      <c r="I236" s="180"/>
      <c r="J236" s="35"/>
      <c r="K236" s="35"/>
      <c r="L236" s="38"/>
      <c r="M236" s="181"/>
      <c r="N236" s="182"/>
      <c r="O236" s="63"/>
      <c r="P236" s="63"/>
      <c r="Q236" s="63"/>
      <c r="R236" s="63"/>
      <c r="S236" s="63"/>
      <c r="T236" s="64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133</v>
      </c>
      <c r="AU236" s="16" t="s">
        <v>132</v>
      </c>
    </row>
    <row r="237" spans="1:65" s="2" customFormat="1" ht="16.5" customHeight="1">
      <c r="A237" s="33"/>
      <c r="B237" s="34"/>
      <c r="C237" s="200" t="s">
        <v>387</v>
      </c>
      <c r="D237" s="200" t="s">
        <v>279</v>
      </c>
      <c r="E237" s="201" t="s">
        <v>388</v>
      </c>
      <c r="F237" s="202" t="s">
        <v>389</v>
      </c>
      <c r="G237" s="203" t="s">
        <v>8</v>
      </c>
      <c r="H237" s="204">
        <v>1</v>
      </c>
      <c r="I237" s="205"/>
      <c r="J237" s="204">
        <f>ROUND(I237*H237,0)</f>
        <v>0</v>
      </c>
      <c r="K237" s="202" t="s">
        <v>20</v>
      </c>
      <c r="L237" s="206"/>
      <c r="M237" s="207" t="s">
        <v>20</v>
      </c>
      <c r="N237" s="208" t="s">
        <v>43</v>
      </c>
      <c r="O237" s="63"/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6" t="s">
        <v>225</v>
      </c>
      <c r="AT237" s="176" t="s">
        <v>279</v>
      </c>
      <c r="AU237" s="176" t="s">
        <v>132</v>
      </c>
      <c r="AY237" s="16" t="s">
        <v>125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16" t="s">
        <v>8</v>
      </c>
      <c r="BK237" s="177">
        <f>ROUND(I237*H237,0)</f>
        <v>0</v>
      </c>
      <c r="BL237" s="16" t="s">
        <v>173</v>
      </c>
      <c r="BM237" s="176" t="s">
        <v>308</v>
      </c>
    </row>
    <row r="238" spans="1:47" s="2" customFormat="1" ht="12">
      <c r="A238" s="33"/>
      <c r="B238" s="34"/>
      <c r="C238" s="35"/>
      <c r="D238" s="178" t="s">
        <v>133</v>
      </c>
      <c r="E238" s="35"/>
      <c r="F238" s="179" t="s">
        <v>389</v>
      </c>
      <c r="G238" s="35"/>
      <c r="H238" s="35"/>
      <c r="I238" s="180"/>
      <c r="J238" s="35"/>
      <c r="K238" s="35"/>
      <c r="L238" s="38"/>
      <c r="M238" s="181"/>
      <c r="N238" s="182"/>
      <c r="O238" s="63"/>
      <c r="P238" s="63"/>
      <c r="Q238" s="63"/>
      <c r="R238" s="63"/>
      <c r="S238" s="63"/>
      <c r="T238" s="64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6" t="s">
        <v>133</v>
      </c>
      <c r="AU238" s="16" t="s">
        <v>132</v>
      </c>
    </row>
    <row r="239" spans="1:65" s="2" customFormat="1" ht="16.5" customHeight="1">
      <c r="A239" s="33"/>
      <c r="B239" s="34"/>
      <c r="C239" s="200" t="s">
        <v>390</v>
      </c>
      <c r="D239" s="200" t="s">
        <v>279</v>
      </c>
      <c r="E239" s="201" t="s">
        <v>391</v>
      </c>
      <c r="F239" s="202" t="s">
        <v>392</v>
      </c>
      <c r="G239" s="203" t="s">
        <v>8</v>
      </c>
      <c r="H239" s="204">
        <v>1</v>
      </c>
      <c r="I239" s="205"/>
      <c r="J239" s="204">
        <f>ROUND(I239*H239,0)</f>
        <v>0</v>
      </c>
      <c r="K239" s="202" t="s">
        <v>20</v>
      </c>
      <c r="L239" s="206"/>
      <c r="M239" s="207" t="s">
        <v>20</v>
      </c>
      <c r="N239" s="208" t="s">
        <v>43</v>
      </c>
      <c r="O239" s="63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6" t="s">
        <v>225</v>
      </c>
      <c r="AT239" s="176" t="s">
        <v>279</v>
      </c>
      <c r="AU239" s="176" t="s">
        <v>132</v>
      </c>
      <c r="AY239" s="16" t="s">
        <v>125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6" t="s">
        <v>8</v>
      </c>
      <c r="BK239" s="177">
        <f>ROUND(I239*H239,0)</f>
        <v>0</v>
      </c>
      <c r="BL239" s="16" t="s">
        <v>173</v>
      </c>
      <c r="BM239" s="176" t="s">
        <v>316</v>
      </c>
    </row>
    <row r="240" spans="1:47" s="2" customFormat="1" ht="12">
      <c r="A240" s="33"/>
      <c r="B240" s="34"/>
      <c r="C240" s="35"/>
      <c r="D240" s="178" t="s">
        <v>133</v>
      </c>
      <c r="E240" s="35"/>
      <c r="F240" s="179" t="s">
        <v>392</v>
      </c>
      <c r="G240" s="35"/>
      <c r="H240" s="35"/>
      <c r="I240" s="180"/>
      <c r="J240" s="35"/>
      <c r="K240" s="35"/>
      <c r="L240" s="38"/>
      <c r="M240" s="181"/>
      <c r="N240" s="182"/>
      <c r="O240" s="63"/>
      <c r="P240" s="63"/>
      <c r="Q240" s="63"/>
      <c r="R240" s="63"/>
      <c r="S240" s="63"/>
      <c r="T240" s="64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133</v>
      </c>
      <c r="AU240" s="16" t="s">
        <v>132</v>
      </c>
    </row>
    <row r="241" spans="1:65" s="2" customFormat="1" ht="16.5" customHeight="1">
      <c r="A241" s="33"/>
      <c r="B241" s="34"/>
      <c r="C241" s="166" t="s">
        <v>393</v>
      </c>
      <c r="D241" s="166" t="s">
        <v>127</v>
      </c>
      <c r="E241" s="167" t="s">
        <v>394</v>
      </c>
      <c r="F241" s="168" t="s">
        <v>395</v>
      </c>
      <c r="G241" s="169" t="s">
        <v>396</v>
      </c>
      <c r="H241" s="170">
        <v>1</v>
      </c>
      <c r="I241" s="171"/>
      <c r="J241" s="170">
        <f>ROUND(I241*H241,0)</f>
        <v>0</v>
      </c>
      <c r="K241" s="168" t="s">
        <v>20</v>
      </c>
      <c r="L241" s="38"/>
      <c r="M241" s="172" t="s">
        <v>20</v>
      </c>
      <c r="N241" s="173" t="s">
        <v>43</v>
      </c>
      <c r="O241" s="63"/>
      <c r="P241" s="174">
        <f>O241*H241</f>
        <v>0</v>
      </c>
      <c r="Q241" s="174">
        <v>0</v>
      </c>
      <c r="R241" s="174">
        <f>Q241*H241</f>
        <v>0</v>
      </c>
      <c r="S241" s="174">
        <v>0</v>
      </c>
      <c r="T241" s="175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6" t="s">
        <v>173</v>
      </c>
      <c r="AT241" s="176" t="s">
        <v>127</v>
      </c>
      <c r="AU241" s="176" t="s">
        <v>132</v>
      </c>
      <c r="AY241" s="16" t="s">
        <v>125</v>
      </c>
      <c r="BE241" s="177">
        <f>IF(N241="základní",J241,0)</f>
        <v>0</v>
      </c>
      <c r="BF241" s="177">
        <f>IF(N241="snížená",J241,0)</f>
        <v>0</v>
      </c>
      <c r="BG241" s="177">
        <f>IF(N241="zákl. přenesená",J241,0)</f>
        <v>0</v>
      </c>
      <c r="BH241" s="177">
        <f>IF(N241="sníž. přenesená",J241,0)</f>
        <v>0</v>
      </c>
      <c r="BI241" s="177">
        <f>IF(N241="nulová",J241,0)</f>
        <v>0</v>
      </c>
      <c r="BJ241" s="16" t="s">
        <v>8</v>
      </c>
      <c r="BK241" s="177">
        <f>ROUND(I241*H241,0)</f>
        <v>0</v>
      </c>
      <c r="BL241" s="16" t="s">
        <v>173</v>
      </c>
      <c r="BM241" s="176" t="s">
        <v>324</v>
      </c>
    </row>
    <row r="242" spans="1:47" s="2" customFormat="1" ht="12">
      <c r="A242" s="33"/>
      <c r="B242" s="34"/>
      <c r="C242" s="35"/>
      <c r="D242" s="178" t="s">
        <v>133</v>
      </c>
      <c r="E242" s="35"/>
      <c r="F242" s="179" t="s">
        <v>395</v>
      </c>
      <c r="G242" s="35"/>
      <c r="H242" s="35"/>
      <c r="I242" s="180"/>
      <c r="J242" s="35"/>
      <c r="K242" s="35"/>
      <c r="L242" s="38"/>
      <c r="M242" s="181"/>
      <c r="N242" s="182"/>
      <c r="O242" s="63"/>
      <c r="P242" s="63"/>
      <c r="Q242" s="63"/>
      <c r="R242" s="63"/>
      <c r="S242" s="63"/>
      <c r="T242" s="64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6" t="s">
        <v>133</v>
      </c>
      <c r="AU242" s="16" t="s">
        <v>132</v>
      </c>
    </row>
    <row r="243" spans="2:63" s="13" customFormat="1" ht="20.85" customHeight="1">
      <c r="B243" s="187"/>
      <c r="C243" s="188"/>
      <c r="D243" s="189" t="s">
        <v>71</v>
      </c>
      <c r="E243" s="189" t="s">
        <v>397</v>
      </c>
      <c r="F243" s="189" t="s">
        <v>398</v>
      </c>
      <c r="G243" s="188"/>
      <c r="H243" s="188"/>
      <c r="I243" s="190"/>
      <c r="J243" s="191">
        <f>BK243</f>
        <v>0</v>
      </c>
      <c r="K243" s="188"/>
      <c r="L243" s="192"/>
      <c r="M243" s="193"/>
      <c r="N243" s="194"/>
      <c r="O243" s="194"/>
      <c r="P243" s="195">
        <f>SUM(P244:P295)</f>
        <v>0</v>
      </c>
      <c r="Q243" s="194"/>
      <c r="R243" s="195">
        <f>SUM(R244:R295)</f>
        <v>0</v>
      </c>
      <c r="S243" s="194"/>
      <c r="T243" s="196">
        <f>SUM(T244:T295)</f>
        <v>0</v>
      </c>
      <c r="AR243" s="197" t="s">
        <v>81</v>
      </c>
      <c r="AT243" s="198" t="s">
        <v>71</v>
      </c>
      <c r="AU243" s="198" t="s">
        <v>154</v>
      </c>
      <c r="AY243" s="197" t="s">
        <v>125</v>
      </c>
      <c r="BK243" s="199">
        <f>SUM(BK244:BK295)</f>
        <v>0</v>
      </c>
    </row>
    <row r="244" spans="1:65" s="2" customFormat="1" ht="16.5" customHeight="1">
      <c r="A244" s="33"/>
      <c r="B244" s="34"/>
      <c r="C244" s="200" t="s">
        <v>217</v>
      </c>
      <c r="D244" s="200" t="s">
        <v>279</v>
      </c>
      <c r="E244" s="201" t="s">
        <v>399</v>
      </c>
      <c r="F244" s="202" t="s">
        <v>400</v>
      </c>
      <c r="G244" s="203" t="s">
        <v>293</v>
      </c>
      <c r="H244" s="204">
        <v>1</v>
      </c>
      <c r="I244" s="205"/>
      <c r="J244" s="204">
        <f>ROUND(I244*H244,0)</f>
        <v>0</v>
      </c>
      <c r="K244" s="202" t="s">
        <v>20</v>
      </c>
      <c r="L244" s="206"/>
      <c r="M244" s="207" t="s">
        <v>20</v>
      </c>
      <c r="N244" s="208" t="s">
        <v>43</v>
      </c>
      <c r="O244" s="63"/>
      <c r="P244" s="174">
        <f>O244*H244</f>
        <v>0</v>
      </c>
      <c r="Q244" s="174">
        <v>0</v>
      </c>
      <c r="R244" s="174">
        <f>Q244*H244</f>
        <v>0</v>
      </c>
      <c r="S244" s="174">
        <v>0</v>
      </c>
      <c r="T244" s="175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6" t="s">
        <v>225</v>
      </c>
      <c r="AT244" s="176" t="s">
        <v>279</v>
      </c>
      <c r="AU244" s="176" t="s">
        <v>132</v>
      </c>
      <c r="AY244" s="16" t="s">
        <v>125</v>
      </c>
      <c r="BE244" s="177">
        <f>IF(N244="základní",J244,0)</f>
        <v>0</v>
      </c>
      <c r="BF244" s="177">
        <f>IF(N244="snížená",J244,0)</f>
        <v>0</v>
      </c>
      <c r="BG244" s="177">
        <f>IF(N244="zákl. přenesená",J244,0)</f>
        <v>0</v>
      </c>
      <c r="BH244" s="177">
        <f>IF(N244="sníž. přenesená",J244,0)</f>
        <v>0</v>
      </c>
      <c r="BI244" s="177">
        <f>IF(N244="nulová",J244,0)</f>
        <v>0</v>
      </c>
      <c r="BJ244" s="16" t="s">
        <v>8</v>
      </c>
      <c r="BK244" s="177">
        <f>ROUND(I244*H244,0)</f>
        <v>0</v>
      </c>
      <c r="BL244" s="16" t="s">
        <v>173</v>
      </c>
      <c r="BM244" s="176" t="s">
        <v>330</v>
      </c>
    </row>
    <row r="245" spans="1:47" s="2" customFormat="1" ht="12">
      <c r="A245" s="33"/>
      <c r="B245" s="34"/>
      <c r="C245" s="35"/>
      <c r="D245" s="178" t="s">
        <v>133</v>
      </c>
      <c r="E245" s="35"/>
      <c r="F245" s="179" t="s">
        <v>400</v>
      </c>
      <c r="G245" s="35"/>
      <c r="H245" s="35"/>
      <c r="I245" s="180"/>
      <c r="J245" s="35"/>
      <c r="K245" s="35"/>
      <c r="L245" s="38"/>
      <c r="M245" s="181"/>
      <c r="N245" s="182"/>
      <c r="O245" s="63"/>
      <c r="P245" s="63"/>
      <c r="Q245" s="63"/>
      <c r="R245" s="63"/>
      <c r="S245" s="63"/>
      <c r="T245" s="64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133</v>
      </c>
      <c r="AU245" s="16" t="s">
        <v>132</v>
      </c>
    </row>
    <row r="246" spans="1:65" s="2" customFormat="1" ht="16.5" customHeight="1">
      <c r="A246" s="33"/>
      <c r="B246" s="34"/>
      <c r="C246" s="200" t="s">
        <v>401</v>
      </c>
      <c r="D246" s="200" t="s">
        <v>279</v>
      </c>
      <c r="E246" s="201" t="s">
        <v>402</v>
      </c>
      <c r="F246" s="202" t="s">
        <v>403</v>
      </c>
      <c r="G246" s="203" t="s">
        <v>160</v>
      </c>
      <c r="H246" s="204">
        <v>46</v>
      </c>
      <c r="I246" s="205"/>
      <c r="J246" s="204">
        <f>ROUND(I246*H246,0)</f>
        <v>0</v>
      </c>
      <c r="K246" s="202" t="s">
        <v>20</v>
      </c>
      <c r="L246" s="206"/>
      <c r="M246" s="207" t="s">
        <v>20</v>
      </c>
      <c r="N246" s="208" t="s">
        <v>43</v>
      </c>
      <c r="O246" s="63"/>
      <c r="P246" s="174">
        <f>O246*H246</f>
        <v>0</v>
      </c>
      <c r="Q246" s="174">
        <v>0</v>
      </c>
      <c r="R246" s="174">
        <f>Q246*H246</f>
        <v>0</v>
      </c>
      <c r="S246" s="174">
        <v>0</v>
      </c>
      <c r="T246" s="175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6" t="s">
        <v>225</v>
      </c>
      <c r="AT246" s="176" t="s">
        <v>279</v>
      </c>
      <c r="AU246" s="176" t="s">
        <v>132</v>
      </c>
      <c r="AY246" s="16" t="s">
        <v>125</v>
      </c>
      <c r="BE246" s="177">
        <f>IF(N246="základní",J246,0)</f>
        <v>0</v>
      </c>
      <c r="BF246" s="177">
        <f>IF(N246="snížená",J246,0)</f>
        <v>0</v>
      </c>
      <c r="BG246" s="177">
        <f>IF(N246="zákl. přenesená",J246,0)</f>
        <v>0</v>
      </c>
      <c r="BH246" s="177">
        <f>IF(N246="sníž. přenesená",J246,0)</f>
        <v>0</v>
      </c>
      <c r="BI246" s="177">
        <f>IF(N246="nulová",J246,0)</f>
        <v>0</v>
      </c>
      <c r="BJ246" s="16" t="s">
        <v>8</v>
      </c>
      <c r="BK246" s="177">
        <f>ROUND(I246*H246,0)</f>
        <v>0</v>
      </c>
      <c r="BL246" s="16" t="s">
        <v>173</v>
      </c>
      <c r="BM246" s="176" t="s">
        <v>338</v>
      </c>
    </row>
    <row r="247" spans="1:47" s="2" customFormat="1" ht="12">
      <c r="A247" s="33"/>
      <c r="B247" s="34"/>
      <c r="C247" s="35"/>
      <c r="D247" s="178" t="s">
        <v>133</v>
      </c>
      <c r="E247" s="35"/>
      <c r="F247" s="179" t="s">
        <v>403</v>
      </c>
      <c r="G247" s="35"/>
      <c r="H247" s="35"/>
      <c r="I247" s="180"/>
      <c r="J247" s="35"/>
      <c r="K247" s="35"/>
      <c r="L247" s="38"/>
      <c r="M247" s="181"/>
      <c r="N247" s="182"/>
      <c r="O247" s="63"/>
      <c r="P247" s="63"/>
      <c r="Q247" s="63"/>
      <c r="R247" s="63"/>
      <c r="S247" s="63"/>
      <c r="T247" s="64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133</v>
      </c>
      <c r="AU247" s="16" t="s">
        <v>132</v>
      </c>
    </row>
    <row r="248" spans="1:65" s="2" customFormat="1" ht="16.5" customHeight="1">
      <c r="A248" s="33"/>
      <c r="B248" s="34"/>
      <c r="C248" s="200" t="s">
        <v>225</v>
      </c>
      <c r="D248" s="200" t="s">
        <v>279</v>
      </c>
      <c r="E248" s="201" t="s">
        <v>404</v>
      </c>
      <c r="F248" s="202" t="s">
        <v>405</v>
      </c>
      <c r="G248" s="203" t="s">
        <v>160</v>
      </c>
      <c r="H248" s="204">
        <v>68</v>
      </c>
      <c r="I248" s="205"/>
      <c r="J248" s="204">
        <f>ROUND(I248*H248,0)</f>
        <v>0</v>
      </c>
      <c r="K248" s="202" t="s">
        <v>20</v>
      </c>
      <c r="L248" s="206"/>
      <c r="M248" s="207" t="s">
        <v>20</v>
      </c>
      <c r="N248" s="208" t="s">
        <v>43</v>
      </c>
      <c r="O248" s="63"/>
      <c r="P248" s="174">
        <f>O248*H248</f>
        <v>0</v>
      </c>
      <c r="Q248" s="174">
        <v>0</v>
      </c>
      <c r="R248" s="174">
        <f>Q248*H248</f>
        <v>0</v>
      </c>
      <c r="S248" s="174">
        <v>0</v>
      </c>
      <c r="T248" s="175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6" t="s">
        <v>225</v>
      </c>
      <c r="AT248" s="176" t="s">
        <v>279</v>
      </c>
      <c r="AU248" s="176" t="s">
        <v>132</v>
      </c>
      <c r="AY248" s="16" t="s">
        <v>125</v>
      </c>
      <c r="BE248" s="177">
        <f>IF(N248="základní",J248,0)</f>
        <v>0</v>
      </c>
      <c r="BF248" s="177">
        <f>IF(N248="snížená",J248,0)</f>
        <v>0</v>
      </c>
      <c r="BG248" s="177">
        <f>IF(N248="zákl. přenesená",J248,0)</f>
        <v>0</v>
      </c>
      <c r="BH248" s="177">
        <f>IF(N248="sníž. přenesená",J248,0)</f>
        <v>0</v>
      </c>
      <c r="BI248" s="177">
        <f>IF(N248="nulová",J248,0)</f>
        <v>0</v>
      </c>
      <c r="BJ248" s="16" t="s">
        <v>8</v>
      </c>
      <c r="BK248" s="177">
        <f>ROUND(I248*H248,0)</f>
        <v>0</v>
      </c>
      <c r="BL248" s="16" t="s">
        <v>173</v>
      </c>
      <c r="BM248" s="176" t="s">
        <v>346</v>
      </c>
    </row>
    <row r="249" spans="1:47" s="2" customFormat="1" ht="12">
      <c r="A249" s="33"/>
      <c r="B249" s="34"/>
      <c r="C249" s="35"/>
      <c r="D249" s="178" t="s">
        <v>133</v>
      </c>
      <c r="E249" s="35"/>
      <c r="F249" s="179" t="s">
        <v>405</v>
      </c>
      <c r="G249" s="35"/>
      <c r="H249" s="35"/>
      <c r="I249" s="180"/>
      <c r="J249" s="35"/>
      <c r="K249" s="35"/>
      <c r="L249" s="38"/>
      <c r="M249" s="181"/>
      <c r="N249" s="182"/>
      <c r="O249" s="63"/>
      <c r="P249" s="63"/>
      <c r="Q249" s="63"/>
      <c r="R249" s="63"/>
      <c r="S249" s="63"/>
      <c r="T249" s="64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6" t="s">
        <v>133</v>
      </c>
      <c r="AU249" s="16" t="s">
        <v>132</v>
      </c>
    </row>
    <row r="250" spans="1:65" s="2" customFormat="1" ht="16.5" customHeight="1">
      <c r="A250" s="33"/>
      <c r="B250" s="34"/>
      <c r="C250" s="200" t="s">
        <v>406</v>
      </c>
      <c r="D250" s="200" t="s">
        <v>279</v>
      </c>
      <c r="E250" s="201" t="s">
        <v>407</v>
      </c>
      <c r="F250" s="202" t="s">
        <v>408</v>
      </c>
      <c r="G250" s="203" t="s">
        <v>160</v>
      </c>
      <c r="H250" s="204">
        <v>95</v>
      </c>
      <c r="I250" s="205"/>
      <c r="J250" s="204">
        <f>ROUND(I250*H250,0)</f>
        <v>0</v>
      </c>
      <c r="K250" s="202" t="s">
        <v>20</v>
      </c>
      <c r="L250" s="206"/>
      <c r="M250" s="207" t="s">
        <v>20</v>
      </c>
      <c r="N250" s="208" t="s">
        <v>43</v>
      </c>
      <c r="O250" s="63"/>
      <c r="P250" s="174">
        <f>O250*H250</f>
        <v>0</v>
      </c>
      <c r="Q250" s="174">
        <v>0</v>
      </c>
      <c r="R250" s="174">
        <f>Q250*H250</f>
        <v>0</v>
      </c>
      <c r="S250" s="174">
        <v>0</v>
      </c>
      <c r="T250" s="175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6" t="s">
        <v>225</v>
      </c>
      <c r="AT250" s="176" t="s">
        <v>279</v>
      </c>
      <c r="AU250" s="176" t="s">
        <v>132</v>
      </c>
      <c r="AY250" s="16" t="s">
        <v>125</v>
      </c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16" t="s">
        <v>8</v>
      </c>
      <c r="BK250" s="177">
        <f>ROUND(I250*H250,0)</f>
        <v>0</v>
      </c>
      <c r="BL250" s="16" t="s">
        <v>173</v>
      </c>
      <c r="BM250" s="176" t="s">
        <v>354</v>
      </c>
    </row>
    <row r="251" spans="1:47" s="2" customFormat="1" ht="12">
      <c r="A251" s="33"/>
      <c r="B251" s="34"/>
      <c r="C251" s="35"/>
      <c r="D251" s="178" t="s">
        <v>133</v>
      </c>
      <c r="E251" s="35"/>
      <c r="F251" s="179" t="s">
        <v>408</v>
      </c>
      <c r="G251" s="35"/>
      <c r="H251" s="35"/>
      <c r="I251" s="180"/>
      <c r="J251" s="35"/>
      <c r="K251" s="35"/>
      <c r="L251" s="38"/>
      <c r="M251" s="181"/>
      <c r="N251" s="182"/>
      <c r="O251" s="63"/>
      <c r="P251" s="63"/>
      <c r="Q251" s="63"/>
      <c r="R251" s="63"/>
      <c r="S251" s="63"/>
      <c r="T251" s="64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133</v>
      </c>
      <c r="AU251" s="16" t="s">
        <v>132</v>
      </c>
    </row>
    <row r="252" spans="1:65" s="2" customFormat="1" ht="16.5" customHeight="1">
      <c r="A252" s="33"/>
      <c r="B252" s="34"/>
      <c r="C252" s="200" t="s">
        <v>230</v>
      </c>
      <c r="D252" s="200" t="s">
        <v>279</v>
      </c>
      <c r="E252" s="201" t="s">
        <v>409</v>
      </c>
      <c r="F252" s="202" t="s">
        <v>410</v>
      </c>
      <c r="G252" s="203" t="s">
        <v>160</v>
      </c>
      <c r="H252" s="204">
        <v>15</v>
      </c>
      <c r="I252" s="205"/>
      <c r="J252" s="204">
        <f>ROUND(I252*H252,0)</f>
        <v>0</v>
      </c>
      <c r="K252" s="202" t="s">
        <v>20</v>
      </c>
      <c r="L252" s="206"/>
      <c r="M252" s="207" t="s">
        <v>20</v>
      </c>
      <c r="N252" s="208" t="s">
        <v>43</v>
      </c>
      <c r="O252" s="63"/>
      <c r="P252" s="174">
        <f>O252*H252</f>
        <v>0</v>
      </c>
      <c r="Q252" s="174">
        <v>0</v>
      </c>
      <c r="R252" s="174">
        <f>Q252*H252</f>
        <v>0</v>
      </c>
      <c r="S252" s="174">
        <v>0</v>
      </c>
      <c r="T252" s="175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6" t="s">
        <v>225</v>
      </c>
      <c r="AT252" s="176" t="s">
        <v>279</v>
      </c>
      <c r="AU252" s="176" t="s">
        <v>132</v>
      </c>
      <c r="AY252" s="16" t="s">
        <v>125</v>
      </c>
      <c r="BE252" s="177">
        <f>IF(N252="základní",J252,0)</f>
        <v>0</v>
      </c>
      <c r="BF252" s="177">
        <f>IF(N252="snížená",J252,0)</f>
        <v>0</v>
      </c>
      <c r="BG252" s="177">
        <f>IF(N252="zákl. přenesená",J252,0)</f>
        <v>0</v>
      </c>
      <c r="BH252" s="177">
        <f>IF(N252="sníž. přenesená",J252,0)</f>
        <v>0</v>
      </c>
      <c r="BI252" s="177">
        <f>IF(N252="nulová",J252,0)</f>
        <v>0</v>
      </c>
      <c r="BJ252" s="16" t="s">
        <v>8</v>
      </c>
      <c r="BK252" s="177">
        <f>ROUND(I252*H252,0)</f>
        <v>0</v>
      </c>
      <c r="BL252" s="16" t="s">
        <v>173</v>
      </c>
      <c r="BM252" s="176" t="s">
        <v>362</v>
      </c>
    </row>
    <row r="253" spans="1:47" s="2" customFormat="1" ht="12">
      <c r="A253" s="33"/>
      <c r="B253" s="34"/>
      <c r="C253" s="35"/>
      <c r="D253" s="178" t="s">
        <v>133</v>
      </c>
      <c r="E253" s="35"/>
      <c r="F253" s="179" t="s">
        <v>410</v>
      </c>
      <c r="G253" s="35"/>
      <c r="H253" s="35"/>
      <c r="I253" s="180"/>
      <c r="J253" s="35"/>
      <c r="K253" s="35"/>
      <c r="L253" s="38"/>
      <c r="M253" s="181"/>
      <c r="N253" s="182"/>
      <c r="O253" s="63"/>
      <c r="P253" s="63"/>
      <c r="Q253" s="63"/>
      <c r="R253" s="63"/>
      <c r="S253" s="63"/>
      <c r="T253" s="64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133</v>
      </c>
      <c r="AU253" s="16" t="s">
        <v>132</v>
      </c>
    </row>
    <row r="254" spans="1:65" s="2" customFormat="1" ht="16.5" customHeight="1">
      <c r="A254" s="33"/>
      <c r="B254" s="34"/>
      <c r="C254" s="200" t="s">
        <v>411</v>
      </c>
      <c r="D254" s="200" t="s">
        <v>279</v>
      </c>
      <c r="E254" s="201" t="s">
        <v>412</v>
      </c>
      <c r="F254" s="202" t="s">
        <v>413</v>
      </c>
      <c r="G254" s="203" t="s">
        <v>160</v>
      </c>
      <c r="H254" s="204">
        <v>6</v>
      </c>
      <c r="I254" s="205"/>
      <c r="J254" s="204">
        <f>ROUND(I254*H254,0)</f>
        <v>0</v>
      </c>
      <c r="K254" s="202" t="s">
        <v>20</v>
      </c>
      <c r="L254" s="206"/>
      <c r="M254" s="207" t="s">
        <v>20</v>
      </c>
      <c r="N254" s="208" t="s">
        <v>43</v>
      </c>
      <c r="O254" s="63"/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6" t="s">
        <v>225</v>
      </c>
      <c r="AT254" s="176" t="s">
        <v>279</v>
      </c>
      <c r="AU254" s="176" t="s">
        <v>132</v>
      </c>
      <c r="AY254" s="16" t="s">
        <v>125</v>
      </c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16" t="s">
        <v>8</v>
      </c>
      <c r="BK254" s="177">
        <f>ROUND(I254*H254,0)</f>
        <v>0</v>
      </c>
      <c r="BL254" s="16" t="s">
        <v>173</v>
      </c>
      <c r="BM254" s="176" t="s">
        <v>370</v>
      </c>
    </row>
    <row r="255" spans="1:47" s="2" customFormat="1" ht="12">
      <c r="A255" s="33"/>
      <c r="B255" s="34"/>
      <c r="C255" s="35"/>
      <c r="D255" s="178" t="s">
        <v>133</v>
      </c>
      <c r="E255" s="35"/>
      <c r="F255" s="179" t="s">
        <v>413</v>
      </c>
      <c r="G255" s="35"/>
      <c r="H255" s="35"/>
      <c r="I255" s="180"/>
      <c r="J255" s="35"/>
      <c r="K255" s="35"/>
      <c r="L255" s="38"/>
      <c r="M255" s="181"/>
      <c r="N255" s="182"/>
      <c r="O255" s="63"/>
      <c r="P255" s="63"/>
      <c r="Q255" s="63"/>
      <c r="R255" s="63"/>
      <c r="S255" s="63"/>
      <c r="T255" s="64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6" t="s">
        <v>133</v>
      </c>
      <c r="AU255" s="16" t="s">
        <v>132</v>
      </c>
    </row>
    <row r="256" spans="1:65" s="2" customFormat="1" ht="16.5" customHeight="1">
      <c r="A256" s="33"/>
      <c r="B256" s="34"/>
      <c r="C256" s="200" t="s">
        <v>235</v>
      </c>
      <c r="D256" s="200" t="s">
        <v>279</v>
      </c>
      <c r="E256" s="201" t="s">
        <v>414</v>
      </c>
      <c r="F256" s="202" t="s">
        <v>415</v>
      </c>
      <c r="G256" s="203" t="s">
        <v>160</v>
      </c>
      <c r="H256" s="204">
        <v>6</v>
      </c>
      <c r="I256" s="205"/>
      <c r="J256" s="204">
        <f>ROUND(I256*H256,0)</f>
        <v>0</v>
      </c>
      <c r="K256" s="202" t="s">
        <v>20</v>
      </c>
      <c r="L256" s="206"/>
      <c r="M256" s="207" t="s">
        <v>20</v>
      </c>
      <c r="N256" s="208" t="s">
        <v>43</v>
      </c>
      <c r="O256" s="63"/>
      <c r="P256" s="174">
        <f>O256*H256</f>
        <v>0</v>
      </c>
      <c r="Q256" s="174">
        <v>0</v>
      </c>
      <c r="R256" s="174">
        <f>Q256*H256</f>
        <v>0</v>
      </c>
      <c r="S256" s="174">
        <v>0</v>
      </c>
      <c r="T256" s="175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6" t="s">
        <v>225</v>
      </c>
      <c r="AT256" s="176" t="s">
        <v>279</v>
      </c>
      <c r="AU256" s="176" t="s">
        <v>132</v>
      </c>
      <c r="AY256" s="16" t="s">
        <v>125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6" t="s">
        <v>8</v>
      </c>
      <c r="BK256" s="177">
        <f>ROUND(I256*H256,0)</f>
        <v>0</v>
      </c>
      <c r="BL256" s="16" t="s">
        <v>173</v>
      </c>
      <c r="BM256" s="176" t="s">
        <v>378</v>
      </c>
    </row>
    <row r="257" spans="1:47" s="2" customFormat="1" ht="12">
      <c r="A257" s="33"/>
      <c r="B257" s="34"/>
      <c r="C257" s="35"/>
      <c r="D257" s="178" t="s">
        <v>133</v>
      </c>
      <c r="E257" s="35"/>
      <c r="F257" s="179" t="s">
        <v>415</v>
      </c>
      <c r="G257" s="35"/>
      <c r="H257" s="35"/>
      <c r="I257" s="180"/>
      <c r="J257" s="35"/>
      <c r="K257" s="35"/>
      <c r="L257" s="38"/>
      <c r="M257" s="181"/>
      <c r="N257" s="182"/>
      <c r="O257" s="63"/>
      <c r="P257" s="63"/>
      <c r="Q257" s="63"/>
      <c r="R257" s="63"/>
      <c r="S257" s="63"/>
      <c r="T257" s="64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133</v>
      </c>
      <c r="AU257" s="16" t="s">
        <v>132</v>
      </c>
    </row>
    <row r="258" spans="1:65" s="2" customFormat="1" ht="16.5" customHeight="1">
      <c r="A258" s="33"/>
      <c r="B258" s="34"/>
      <c r="C258" s="200" t="s">
        <v>416</v>
      </c>
      <c r="D258" s="200" t="s">
        <v>279</v>
      </c>
      <c r="E258" s="201" t="s">
        <v>417</v>
      </c>
      <c r="F258" s="202" t="s">
        <v>418</v>
      </c>
      <c r="G258" s="203" t="s">
        <v>160</v>
      </c>
      <c r="H258" s="204">
        <v>35</v>
      </c>
      <c r="I258" s="205"/>
      <c r="J258" s="204">
        <f>ROUND(I258*H258,0)</f>
        <v>0</v>
      </c>
      <c r="K258" s="202" t="s">
        <v>20</v>
      </c>
      <c r="L258" s="206"/>
      <c r="M258" s="207" t="s">
        <v>20</v>
      </c>
      <c r="N258" s="208" t="s">
        <v>43</v>
      </c>
      <c r="O258" s="63"/>
      <c r="P258" s="174">
        <f>O258*H258</f>
        <v>0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6" t="s">
        <v>225</v>
      </c>
      <c r="AT258" s="176" t="s">
        <v>279</v>
      </c>
      <c r="AU258" s="176" t="s">
        <v>132</v>
      </c>
      <c r="AY258" s="16" t="s">
        <v>125</v>
      </c>
      <c r="BE258" s="177">
        <f>IF(N258="základní",J258,0)</f>
        <v>0</v>
      </c>
      <c r="BF258" s="177">
        <f>IF(N258="snížená",J258,0)</f>
        <v>0</v>
      </c>
      <c r="BG258" s="177">
        <f>IF(N258="zákl. přenesená",J258,0)</f>
        <v>0</v>
      </c>
      <c r="BH258" s="177">
        <f>IF(N258="sníž. přenesená",J258,0)</f>
        <v>0</v>
      </c>
      <c r="BI258" s="177">
        <f>IF(N258="nulová",J258,0)</f>
        <v>0</v>
      </c>
      <c r="BJ258" s="16" t="s">
        <v>8</v>
      </c>
      <c r="BK258" s="177">
        <f>ROUND(I258*H258,0)</f>
        <v>0</v>
      </c>
      <c r="BL258" s="16" t="s">
        <v>173</v>
      </c>
      <c r="BM258" s="176" t="s">
        <v>384</v>
      </c>
    </row>
    <row r="259" spans="1:47" s="2" customFormat="1" ht="12">
      <c r="A259" s="33"/>
      <c r="B259" s="34"/>
      <c r="C259" s="35"/>
      <c r="D259" s="178" t="s">
        <v>133</v>
      </c>
      <c r="E259" s="35"/>
      <c r="F259" s="179" t="s">
        <v>418</v>
      </c>
      <c r="G259" s="35"/>
      <c r="H259" s="35"/>
      <c r="I259" s="180"/>
      <c r="J259" s="35"/>
      <c r="K259" s="35"/>
      <c r="L259" s="38"/>
      <c r="M259" s="181"/>
      <c r="N259" s="182"/>
      <c r="O259" s="63"/>
      <c r="P259" s="63"/>
      <c r="Q259" s="63"/>
      <c r="R259" s="63"/>
      <c r="S259" s="63"/>
      <c r="T259" s="64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6" t="s">
        <v>133</v>
      </c>
      <c r="AU259" s="16" t="s">
        <v>132</v>
      </c>
    </row>
    <row r="260" spans="1:65" s="2" customFormat="1" ht="16.5" customHeight="1">
      <c r="A260" s="33"/>
      <c r="B260" s="34"/>
      <c r="C260" s="200" t="s">
        <v>241</v>
      </c>
      <c r="D260" s="200" t="s">
        <v>279</v>
      </c>
      <c r="E260" s="201" t="s">
        <v>419</v>
      </c>
      <c r="F260" s="202" t="s">
        <v>420</v>
      </c>
      <c r="G260" s="203" t="s">
        <v>160</v>
      </c>
      <c r="H260" s="204">
        <v>6</v>
      </c>
      <c r="I260" s="205"/>
      <c r="J260" s="204">
        <f>ROUND(I260*H260,0)</f>
        <v>0</v>
      </c>
      <c r="K260" s="202" t="s">
        <v>20</v>
      </c>
      <c r="L260" s="206"/>
      <c r="M260" s="207" t="s">
        <v>20</v>
      </c>
      <c r="N260" s="208" t="s">
        <v>43</v>
      </c>
      <c r="O260" s="63"/>
      <c r="P260" s="174">
        <f>O260*H260</f>
        <v>0</v>
      </c>
      <c r="Q260" s="174">
        <v>0</v>
      </c>
      <c r="R260" s="174">
        <f>Q260*H260</f>
        <v>0</v>
      </c>
      <c r="S260" s="174">
        <v>0</v>
      </c>
      <c r="T260" s="175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6" t="s">
        <v>225</v>
      </c>
      <c r="AT260" s="176" t="s">
        <v>279</v>
      </c>
      <c r="AU260" s="176" t="s">
        <v>132</v>
      </c>
      <c r="AY260" s="16" t="s">
        <v>125</v>
      </c>
      <c r="BE260" s="177">
        <f>IF(N260="základní",J260,0)</f>
        <v>0</v>
      </c>
      <c r="BF260" s="177">
        <f>IF(N260="snížená",J260,0)</f>
        <v>0</v>
      </c>
      <c r="BG260" s="177">
        <f>IF(N260="zákl. přenesená",J260,0)</f>
        <v>0</v>
      </c>
      <c r="BH260" s="177">
        <f>IF(N260="sníž. přenesená",J260,0)</f>
        <v>0</v>
      </c>
      <c r="BI260" s="177">
        <f>IF(N260="nulová",J260,0)</f>
        <v>0</v>
      </c>
      <c r="BJ260" s="16" t="s">
        <v>8</v>
      </c>
      <c r="BK260" s="177">
        <f>ROUND(I260*H260,0)</f>
        <v>0</v>
      </c>
      <c r="BL260" s="16" t="s">
        <v>173</v>
      </c>
      <c r="BM260" s="176" t="s">
        <v>390</v>
      </c>
    </row>
    <row r="261" spans="1:47" s="2" customFormat="1" ht="12">
      <c r="A261" s="33"/>
      <c r="B261" s="34"/>
      <c r="C261" s="35"/>
      <c r="D261" s="178" t="s">
        <v>133</v>
      </c>
      <c r="E261" s="35"/>
      <c r="F261" s="179" t="s">
        <v>420</v>
      </c>
      <c r="G261" s="35"/>
      <c r="H261" s="35"/>
      <c r="I261" s="180"/>
      <c r="J261" s="35"/>
      <c r="K261" s="35"/>
      <c r="L261" s="38"/>
      <c r="M261" s="181"/>
      <c r="N261" s="182"/>
      <c r="O261" s="63"/>
      <c r="P261" s="63"/>
      <c r="Q261" s="63"/>
      <c r="R261" s="63"/>
      <c r="S261" s="63"/>
      <c r="T261" s="64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133</v>
      </c>
      <c r="AU261" s="16" t="s">
        <v>132</v>
      </c>
    </row>
    <row r="262" spans="1:65" s="2" customFormat="1" ht="16.5" customHeight="1">
      <c r="A262" s="33"/>
      <c r="B262" s="34"/>
      <c r="C262" s="200" t="s">
        <v>421</v>
      </c>
      <c r="D262" s="200" t="s">
        <v>279</v>
      </c>
      <c r="E262" s="201" t="s">
        <v>422</v>
      </c>
      <c r="F262" s="202" t="s">
        <v>423</v>
      </c>
      <c r="G262" s="203" t="s">
        <v>293</v>
      </c>
      <c r="H262" s="204">
        <v>28</v>
      </c>
      <c r="I262" s="205"/>
      <c r="J262" s="204">
        <f>ROUND(I262*H262,0)</f>
        <v>0</v>
      </c>
      <c r="K262" s="202" t="s">
        <v>20</v>
      </c>
      <c r="L262" s="206"/>
      <c r="M262" s="207" t="s">
        <v>20</v>
      </c>
      <c r="N262" s="208" t="s">
        <v>43</v>
      </c>
      <c r="O262" s="63"/>
      <c r="P262" s="174">
        <f>O262*H262</f>
        <v>0</v>
      </c>
      <c r="Q262" s="174">
        <v>0</v>
      </c>
      <c r="R262" s="174">
        <f>Q262*H262</f>
        <v>0</v>
      </c>
      <c r="S262" s="174">
        <v>0</v>
      </c>
      <c r="T262" s="175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6" t="s">
        <v>225</v>
      </c>
      <c r="AT262" s="176" t="s">
        <v>279</v>
      </c>
      <c r="AU262" s="176" t="s">
        <v>132</v>
      </c>
      <c r="AY262" s="16" t="s">
        <v>125</v>
      </c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16" t="s">
        <v>8</v>
      </c>
      <c r="BK262" s="177">
        <f>ROUND(I262*H262,0)</f>
        <v>0</v>
      </c>
      <c r="BL262" s="16" t="s">
        <v>173</v>
      </c>
      <c r="BM262" s="176" t="s">
        <v>424</v>
      </c>
    </row>
    <row r="263" spans="1:47" s="2" customFormat="1" ht="12">
      <c r="A263" s="33"/>
      <c r="B263" s="34"/>
      <c r="C263" s="35"/>
      <c r="D263" s="178" t="s">
        <v>133</v>
      </c>
      <c r="E263" s="35"/>
      <c r="F263" s="179" t="s">
        <v>423</v>
      </c>
      <c r="G263" s="35"/>
      <c r="H263" s="35"/>
      <c r="I263" s="180"/>
      <c r="J263" s="35"/>
      <c r="K263" s="35"/>
      <c r="L263" s="38"/>
      <c r="M263" s="181"/>
      <c r="N263" s="182"/>
      <c r="O263" s="63"/>
      <c r="P263" s="63"/>
      <c r="Q263" s="63"/>
      <c r="R263" s="63"/>
      <c r="S263" s="63"/>
      <c r="T263" s="64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6" t="s">
        <v>133</v>
      </c>
      <c r="AU263" s="16" t="s">
        <v>132</v>
      </c>
    </row>
    <row r="264" spans="1:65" s="2" customFormat="1" ht="16.5" customHeight="1">
      <c r="A264" s="33"/>
      <c r="B264" s="34"/>
      <c r="C264" s="200" t="s">
        <v>247</v>
      </c>
      <c r="D264" s="200" t="s">
        <v>279</v>
      </c>
      <c r="E264" s="201" t="s">
        <v>425</v>
      </c>
      <c r="F264" s="202" t="s">
        <v>426</v>
      </c>
      <c r="G264" s="203" t="s">
        <v>293</v>
      </c>
      <c r="H264" s="204">
        <v>1</v>
      </c>
      <c r="I264" s="205"/>
      <c r="J264" s="204">
        <f>ROUND(I264*H264,0)</f>
        <v>0</v>
      </c>
      <c r="K264" s="202" t="s">
        <v>20</v>
      </c>
      <c r="L264" s="206"/>
      <c r="M264" s="207" t="s">
        <v>20</v>
      </c>
      <c r="N264" s="208" t="s">
        <v>43</v>
      </c>
      <c r="O264" s="63"/>
      <c r="P264" s="174">
        <f>O264*H264</f>
        <v>0</v>
      </c>
      <c r="Q264" s="174">
        <v>0</v>
      </c>
      <c r="R264" s="174">
        <f>Q264*H264</f>
        <v>0</v>
      </c>
      <c r="S264" s="174">
        <v>0</v>
      </c>
      <c r="T264" s="17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6" t="s">
        <v>225</v>
      </c>
      <c r="AT264" s="176" t="s">
        <v>279</v>
      </c>
      <c r="AU264" s="176" t="s">
        <v>132</v>
      </c>
      <c r="AY264" s="16" t="s">
        <v>125</v>
      </c>
      <c r="BE264" s="177">
        <f>IF(N264="základní",J264,0)</f>
        <v>0</v>
      </c>
      <c r="BF264" s="177">
        <f>IF(N264="snížená",J264,0)</f>
        <v>0</v>
      </c>
      <c r="BG264" s="177">
        <f>IF(N264="zákl. přenesená",J264,0)</f>
        <v>0</v>
      </c>
      <c r="BH264" s="177">
        <f>IF(N264="sníž. přenesená",J264,0)</f>
        <v>0</v>
      </c>
      <c r="BI264" s="177">
        <f>IF(N264="nulová",J264,0)</f>
        <v>0</v>
      </c>
      <c r="BJ264" s="16" t="s">
        <v>8</v>
      </c>
      <c r="BK264" s="177">
        <f>ROUND(I264*H264,0)</f>
        <v>0</v>
      </c>
      <c r="BL264" s="16" t="s">
        <v>173</v>
      </c>
      <c r="BM264" s="176" t="s">
        <v>427</v>
      </c>
    </row>
    <row r="265" spans="1:47" s="2" customFormat="1" ht="12">
      <c r="A265" s="33"/>
      <c r="B265" s="34"/>
      <c r="C265" s="35"/>
      <c r="D265" s="178" t="s">
        <v>133</v>
      </c>
      <c r="E265" s="35"/>
      <c r="F265" s="179" t="s">
        <v>426</v>
      </c>
      <c r="G265" s="35"/>
      <c r="H265" s="35"/>
      <c r="I265" s="180"/>
      <c r="J265" s="35"/>
      <c r="K265" s="35"/>
      <c r="L265" s="38"/>
      <c r="M265" s="181"/>
      <c r="N265" s="182"/>
      <c r="O265" s="63"/>
      <c r="P265" s="63"/>
      <c r="Q265" s="63"/>
      <c r="R265" s="63"/>
      <c r="S265" s="63"/>
      <c r="T265" s="64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6" t="s">
        <v>133</v>
      </c>
      <c r="AU265" s="16" t="s">
        <v>132</v>
      </c>
    </row>
    <row r="266" spans="1:65" s="2" customFormat="1" ht="16.5" customHeight="1">
      <c r="A266" s="33"/>
      <c r="B266" s="34"/>
      <c r="C266" s="200" t="s">
        <v>428</v>
      </c>
      <c r="D266" s="200" t="s">
        <v>279</v>
      </c>
      <c r="E266" s="201" t="s">
        <v>429</v>
      </c>
      <c r="F266" s="202" t="s">
        <v>430</v>
      </c>
      <c r="G266" s="203" t="s">
        <v>293</v>
      </c>
      <c r="H266" s="204">
        <v>12</v>
      </c>
      <c r="I266" s="205"/>
      <c r="J266" s="204">
        <f>ROUND(I266*H266,0)</f>
        <v>0</v>
      </c>
      <c r="K266" s="202" t="s">
        <v>20</v>
      </c>
      <c r="L266" s="206"/>
      <c r="M266" s="207" t="s">
        <v>20</v>
      </c>
      <c r="N266" s="208" t="s">
        <v>43</v>
      </c>
      <c r="O266" s="63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6" t="s">
        <v>225</v>
      </c>
      <c r="AT266" s="176" t="s">
        <v>279</v>
      </c>
      <c r="AU266" s="176" t="s">
        <v>132</v>
      </c>
      <c r="AY266" s="16" t="s">
        <v>125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6" t="s">
        <v>8</v>
      </c>
      <c r="BK266" s="177">
        <f>ROUND(I266*H266,0)</f>
        <v>0</v>
      </c>
      <c r="BL266" s="16" t="s">
        <v>173</v>
      </c>
      <c r="BM266" s="176" t="s">
        <v>431</v>
      </c>
    </row>
    <row r="267" spans="1:47" s="2" customFormat="1" ht="12">
      <c r="A267" s="33"/>
      <c r="B267" s="34"/>
      <c r="C267" s="35"/>
      <c r="D267" s="178" t="s">
        <v>133</v>
      </c>
      <c r="E267" s="35"/>
      <c r="F267" s="179" t="s">
        <v>430</v>
      </c>
      <c r="G267" s="35"/>
      <c r="H267" s="35"/>
      <c r="I267" s="180"/>
      <c r="J267" s="35"/>
      <c r="K267" s="35"/>
      <c r="L267" s="38"/>
      <c r="M267" s="181"/>
      <c r="N267" s="182"/>
      <c r="O267" s="63"/>
      <c r="P267" s="63"/>
      <c r="Q267" s="63"/>
      <c r="R267" s="63"/>
      <c r="S267" s="63"/>
      <c r="T267" s="64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133</v>
      </c>
      <c r="AU267" s="16" t="s">
        <v>132</v>
      </c>
    </row>
    <row r="268" spans="1:65" s="2" customFormat="1" ht="16.5" customHeight="1">
      <c r="A268" s="33"/>
      <c r="B268" s="34"/>
      <c r="C268" s="200" t="s">
        <v>253</v>
      </c>
      <c r="D268" s="200" t="s">
        <v>279</v>
      </c>
      <c r="E268" s="201" t="s">
        <v>432</v>
      </c>
      <c r="F268" s="202" t="s">
        <v>433</v>
      </c>
      <c r="G268" s="203" t="s">
        <v>293</v>
      </c>
      <c r="H268" s="204">
        <v>1</v>
      </c>
      <c r="I268" s="205"/>
      <c r="J268" s="204">
        <f>ROUND(I268*H268,0)</f>
        <v>0</v>
      </c>
      <c r="K268" s="202" t="s">
        <v>20</v>
      </c>
      <c r="L268" s="206"/>
      <c r="M268" s="207" t="s">
        <v>20</v>
      </c>
      <c r="N268" s="208" t="s">
        <v>43</v>
      </c>
      <c r="O268" s="63"/>
      <c r="P268" s="174">
        <f>O268*H268</f>
        <v>0</v>
      </c>
      <c r="Q268" s="174">
        <v>0</v>
      </c>
      <c r="R268" s="174">
        <f>Q268*H268</f>
        <v>0</v>
      </c>
      <c r="S268" s="174">
        <v>0</v>
      </c>
      <c r="T268" s="175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6" t="s">
        <v>225</v>
      </c>
      <c r="AT268" s="176" t="s">
        <v>279</v>
      </c>
      <c r="AU268" s="176" t="s">
        <v>132</v>
      </c>
      <c r="AY268" s="16" t="s">
        <v>125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6" t="s">
        <v>8</v>
      </c>
      <c r="BK268" s="177">
        <f>ROUND(I268*H268,0)</f>
        <v>0</v>
      </c>
      <c r="BL268" s="16" t="s">
        <v>173</v>
      </c>
      <c r="BM268" s="176" t="s">
        <v>434</v>
      </c>
    </row>
    <row r="269" spans="1:47" s="2" customFormat="1" ht="12">
      <c r="A269" s="33"/>
      <c r="B269" s="34"/>
      <c r="C269" s="35"/>
      <c r="D269" s="178" t="s">
        <v>133</v>
      </c>
      <c r="E269" s="35"/>
      <c r="F269" s="179" t="s">
        <v>433</v>
      </c>
      <c r="G269" s="35"/>
      <c r="H269" s="35"/>
      <c r="I269" s="180"/>
      <c r="J269" s="35"/>
      <c r="K269" s="35"/>
      <c r="L269" s="38"/>
      <c r="M269" s="181"/>
      <c r="N269" s="182"/>
      <c r="O269" s="63"/>
      <c r="P269" s="63"/>
      <c r="Q269" s="63"/>
      <c r="R269" s="63"/>
      <c r="S269" s="63"/>
      <c r="T269" s="64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133</v>
      </c>
      <c r="AU269" s="16" t="s">
        <v>132</v>
      </c>
    </row>
    <row r="270" spans="1:65" s="2" customFormat="1" ht="16.5" customHeight="1">
      <c r="A270" s="33"/>
      <c r="B270" s="34"/>
      <c r="C270" s="200" t="s">
        <v>435</v>
      </c>
      <c r="D270" s="200" t="s">
        <v>279</v>
      </c>
      <c r="E270" s="201" t="s">
        <v>436</v>
      </c>
      <c r="F270" s="202" t="s">
        <v>437</v>
      </c>
      <c r="G270" s="203" t="s">
        <v>293</v>
      </c>
      <c r="H270" s="204">
        <v>1</v>
      </c>
      <c r="I270" s="205"/>
      <c r="J270" s="204">
        <f>ROUND(I270*H270,0)</f>
        <v>0</v>
      </c>
      <c r="K270" s="202" t="s">
        <v>20</v>
      </c>
      <c r="L270" s="206"/>
      <c r="M270" s="207" t="s">
        <v>20</v>
      </c>
      <c r="N270" s="208" t="s">
        <v>43</v>
      </c>
      <c r="O270" s="63"/>
      <c r="P270" s="174">
        <f>O270*H270</f>
        <v>0</v>
      </c>
      <c r="Q270" s="174">
        <v>0</v>
      </c>
      <c r="R270" s="174">
        <f>Q270*H270</f>
        <v>0</v>
      </c>
      <c r="S270" s="174">
        <v>0</v>
      </c>
      <c r="T270" s="175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6" t="s">
        <v>225</v>
      </c>
      <c r="AT270" s="176" t="s">
        <v>279</v>
      </c>
      <c r="AU270" s="176" t="s">
        <v>132</v>
      </c>
      <c r="AY270" s="16" t="s">
        <v>125</v>
      </c>
      <c r="BE270" s="177">
        <f>IF(N270="základní",J270,0)</f>
        <v>0</v>
      </c>
      <c r="BF270" s="177">
        <f>IF(N270="snížená",J270,0)</f>
        <v>0</v>
      </c>
      <c r="BG270" s="177">
        <f>IF(N270="zákl. přenesená",J270,0)</f>
        <v>0</v>
      </c>
      <c r="BH270" s="177">
        <f>IF(N270="sníž. přenesená",J270,0)</f>
        <v>0</v>
      </c>
      <c r="BI270" s="177">
        <f>IF(N270="nulová",J270,0)</f>
        <v>0</v>
      </c>
      <c r="BJ270" s="16" t="s">
        <v>8</v>
      </c>
      <c r="BK270" s="177">
        <f>ROUND(I270*H270,0)</f>
        <v>0</v>
      </c>
      <c r="BL270" s="16" t="s">
        <v>173</v>
      </c>
      <c r="BM270" s="176" t="s">
        <v>438</v>
      </c>
    </row>
    <row r="271" spans="1:47" s="2" customFormat="1" ht="12">
      <c r="A271" s="33"/>
      <c r="B271" s="34"/>
      <c r="C271" s="35"/>
      <c r="D271" s="178" t="s">
        <v>133</v>
      </c>
      <c r="E271" s="35"/>
      <c r="F271" s="179" t="s">
        <v>437</v>
      </c>
      <c r="G271" s="35"/>
      <c r="H271" s="35"/>
      <c r="I271" s="180"/>
      <c r="J271" s="35"/>
      <c r="K271" s="35"/>
      <c r="L271" s="38"/>
      <c r="M271" s="181"/>
      <c r="N271" s="182"/>
      <c r="O271" s="63"/>
      <c r="P271" s="63"/>
      <c r="Q271" s="63"/>
      <c r="R271" s="63"/>
      <c r="S271" s="63"/>
      <c r="T271" s="64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6" t="s">
        <v>133</v>
      </c>
      <c r="AU271" s="16" t="s">
        <v>132</v>
      </c>
    </row>
    <row r="272" spans="1:65" s="2" customFormat="1" ht="16.5" customHeight="1">
      <c r="A272" s="33"/>
      <c r="B272" s="34"/>
      <c r="C272" s="200" t="s">
        <v>258</v>
      </c>
      <c r="D272" s="200" t="s">
        <v>279</v>
      </c>
      <c r="E272" s="201" t="s">
        <v>439</v>
      </c>
      <c r="F272" s="202" t="s">
        <v>440</v>
      </c>
      <c r="G272" s="203" t="s">
        <v>293</v>
      </c>
      <c r="H272" s="204">
        <v>22</v>
      </c>
      <c r="I272" s="205"/>
      <c r="J272" s="204">
        <f>ROUND(I272*H272,0)</f>
        <v>0</v>
      </c>
      <c r="K272" s="202" t="s">
        <v>20</v>
      </c>
      <c r="L272" s="206"/>
      <c r="M272" s="207" t="s">
        <v>20</v>
      </c>
      <c r="N272" s="208" t="s">
        <v>43</v>
      </c>
      <c r="O272" s="63"/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6" t="s">
        <v>225</v>
      </c>
      <c r="AT272" s="176" t="s">
        <v>279</v>
      </c>
      <c r="AU272" s="176" t="s">
        <v>132</v>
      </c>
      <c r="AY272" s="16" t="s">
        <v>125</v>
      </c>
      <c r="BE272" s="177">
        <f>IF(N272="základní",J272,0)</f>
        <v>0</v>
      </c>
      <c r="BF272" s="177">
        <f>IF(N272="snížená",J272,0)</f>
        <v>0</v>
      </c>
      <c r="BG272" s="177">
        <f>IF(N272="zákl. přenesená",J272,0)</f>
        <v>0</v>
      </c>
      <c r="BH272" s="177">
        <f>IF(N272="sníž. přenesená",J272,0)</f>
        <v>0</v>
      </c>
      <c r="BI272" s="177">
        <f>IF(N272="nulová",J272,0)</f>
        <v>0</v>
      </c>
      <c r="BJ272" s="16" t="s">
        <v>8</v>
      </c>
      <c r="BK272" s="177">
        <f>ROUND(I272*H272,0)</f>
        <v>0</v>
      </c>
      <c r="BL272" s="16" t="s">
        <v>173</v>
      </c>
      <c r="BM272" s="176" t="s">
        <v>441</v>
      </c>
    </row>
    <row r="273" spans="1:47" s="2" customFormat="1" ht="12">
      <c r="A273" s="33"/>
      <c r="B273" s="34"/>
      <c r="C273" s="35"/>
      <c r="D273" s="178" t="s">
        <v>133</v>
      </c>
      <c r="E273" s="35"/>
      <c r="F273" s="179" t="s">
        <v>440</v>
      </c>
      <c r="G273" s="35"/>
      <c r="H273" s="35"/>
      <c r="I273" s="180"/>
      <c r="J273" s="35"/>
      <c r="K273" s="35"/>
      <c r="L273" s="38"/>
      <c r="M273" s="181"/>
      <c r="N273" s="182"/>
      <c r="O273" s="63"/>
      <c r="P273" s="63"/>
      <c r="Q273" s="63"/>
      <c r="R273" s="63"/>
      <c r="S273" s="63"/>
      <c r="T273" s="64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133</v>
      </c>
      <c r="AU273" s="16" t="s">
        <v>132</v>
      </c>
    </row>
    <row r="274" spans="1:65" s="2" customFormat="1" ht="16.5" customHeight="1">
      <c r="A274" s="33"/>
      <c r="B274" s="34"/>
      <c r="C274" s="200" t="s">
        <v>442</v>
      </c>
      <c r="D274" s="200" t="s">
        <v>279</v>
      </c>
      <c r="E274" s="201" t="s">
        <v>443</v>
      </c>
      <c r="F274" s="202" t="s">
        <v>444</v>
      </c>
      <c r="G274" s="203" t="s">
        <v>293</v>
      </c>
      <c r="H274" s="204">
        <v>1</v>
      </c>
      <c r="I274" s="205"/>
      <c r="J274" s="204">
        <f>ROUND(I274*H274,0)</f>
        <v>0</v>
      </c>
      <c r="K274" s="202" t="s">
        <v>20</v>
      </c>
      <c r="L274" s="206"/>
      <c r="M274" s="207" t="s">
        <v>20</v>
      </c>
      <c r="N274" s="208" t="s">
        <v>43</v>
      </c>
      <c r="O274" s="63"/>
      <c r="P274" s="174">
        <f>O274*H274</f>
        <v>0</v>
      </c>
      <c r="Q274" s="174">
        <v>0</v>
      </c>
      <c r="R274" s="174">
        <f>Q274*H274</f>
        <v>0</v>
      </c>
      <c r="S274" s="174">
        <v>0</v>
      </c>
      <c r="T274" s="175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6" t="s">
        <v>225</v>
      </c>
      <c r="AT274" s="176" t="s">
        <v>279</v>
      </c>
      <c r="AU274" s="176" t="s">
        <v>132</v>
      </c>
      <c r="AY274" s="16" t="s">
        <v>125</v>
      </c>
      <c r="BE274" s="177">
        <f>IF(N274="základní",J274,0)</f>
        <v>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6" t="s">
        <v>8</v>
      </c>
      <c r="BK274" s="177">
        <f>ROUND(I274*H274,0)</f>
        <v>0</v>
      </c>
      <c r="BL274" s="16" t="s">
        <v>173</v>
      </c>
      <c r="BM274" s="176" t="s">
        <v>445</v>
      </c>
    </row>
    <row r="275" spans="1:47" s="2" customFormat="1" ht="12">
      <c r="A275" s="33"/>
      <c r="B275" s="34"/>
      <c r="C275" s="35"/>
      <c r="D275" s="178" t="s">
        <v>133</v>
      </c>
      <c r="E275" s="35"/>
      <c r="F275" s="179" t="s">
        <v>444</v>
      </c>
      <c r="G275" s="35"/>
      <c r="H275" s="35"/>
      <c r="I275" s="180"/>
      <c r="J275" s="35"/>
      <c r="K275" s="35"/>
      <c r="L275" s="38"/>
      <c r="M275" s="181"/>
      <c r="N275" s="182"/>
      <c r="O275" s="63"/>
      <c r="P275" s="63"/>
      <c r="Q275" s="63"/>
      <c r="R275" s="63"/>
      <c r="S275" s="63"/>
      <c r="T275" s="64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133</v>
      </c>
      <c r="AU275" s="16" t="s">
        <v>132</v>
      </c>
    </row>
    <row r="276" spans="1:65" s="2" customFormat="1" ht="16.5" customHeight="1">
      <c r="A276" s="33"/>
      <c r="B276" s="34"/>
      <c r="C276" s="200" t="s">
        <v>263</v>
      </c>
      <c r="D276" s="200" t="s">
        <v>279</v>
      </c>
      <c r="E276" s="201" t="s">
        <v>446</v>
      </c>
      <c r="F276" s="202" t="s">
        <v>447</v>
      </c>
      <c r="G276" s="203" t="s">
        <v>293</v>
      </c>
      <c r="H276" s="204">
        <v>10</v>
      </c>
      <c r="I276" s="205"/>
      <c r="J276" s="204">
        <f>ROUND(I276*H276,0)</f>
        <v>0</v>
      </c>
      <c r="K276" s="202" t="s">
        <v>20</v>
      </c>
      <c r="L276" s="206"/>
      <c r="M276" s="207" t="s">
        <v>20</v>
      </c>
      <c r="N276" s="208" t="s">
        <v>43</v>
      </c>
      <c r="O276" s="63"/>
      <c r="P276" s="174">
        <f>O276*H276</f>
        <v>0</v>
      </c>
      <c r="Q276" s="174">
        <v>0</v>
      </c>
      <c r="R276" s="174">
        <f>Q276*H276</f>
        <v>0</v>
      </c>
      <c r="S276" s="174">
        <v>0</v>
      </c>
      <c r="T276" s="175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6" t="s">
        <v>225</v>
      </c>
      <c r="AT276" s="176" t="s">
        <v>279</v>
      </c>
      <c r="AU276" s="176" t="s">
        <v>132</v>
      </c>
      <c r="AY276" s="16" t="s">
        <v>125</v>
      </c>
      <c r="BE276" s="177">
        <f>IF(N276="základní",J276,0)</f>
        <v>0</v>
      </c>
      <c r="BF276" s="177">
        <f>IF(N276="snížená",J276,0)</f>
        <v>0</v>
      </c>
      <c r="BG276" s="177">
        <f>IF(N276="zákl. přenesená",J276,0)</f>
        <v>0</v>
      </c>
      <c r="BH276" s="177">
        <f>IF(N276="sníž. přenesená",J276,0)</f>
        <v>0</v>
      </c>
      <c r="BI276" s="177">
        <f>IF(N276="nulová",J276,0)</f>
        <v>0</v>
      </c>
      <c r="BJ276" s="16" t="s">
        <v>8</v>
      </c>
      <c r="BK276" s="177">
        <f>ROUND(I276*H276,0)</f>
        <v>0</v>
      </c>
      <c r="BL276" s="16" t="s">
        <v>173</v>
      </c>
      <c r="BM276" s="176" t="s">
        <v>448</v>
      </c>
    </row>
    <row r="277" spans="1:47" s="2" customFormat="1" ht="12">
      <c r="A277" s="33"/>
      <c r="B277" s="34"/>
      <c r="C277" s="35"/>
      <c r="D277" s="178" t="s">
        <v>133</v>
      </c>
      <c r="E277" s="35"/>
      <c r="F277" s="179" t="s">
        <v>447</v>
      </c>
      <c r="G277" s="35"/>
      <c r="H277" s="35"/>
      <c r="I277" s="180"/>
      <c r="J277" s="35"/>
      <c r="K277" s="35"/>
      <c r="L277" s="38"/>
      <c r="M277" s="181"/>
      <c r="N277" s="182"/>
      <c r="O277" s="63"/>
      <c r="P277" s="63"/>
      <c r="Q277" s="63"/>
      <c r="R277" s="63"/>
      <c r="S277" s="63"/>
      <c r="T277" s="64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6" t="s">
        <v>133</v>
      </c>
      <c r="AU277" s="16" t="s">
        <v>132</v>
      </c>
    </row>
    <row r="278" spans="1:65" s="2" customFormat="1" ht="16.5" customHeight="1">
      <c r="A278" s="33"/>
      <c r="B278" s="34"/>
      <c r="C278" s="200" t="s">
        <v>449</v>
      </c>
      <c r="D278" s="200" t="s">
        <v>279</v>
      </c>
      <c r="E278" s="201" t="s">
        <v>450</v>
      </c>
      <c r="F278" s="202" t="s">
        <v>451</v>
      </c>
      <c r="G278" s="203" t="s">
        <v>293</v>
      </c>
      <c r="H278" s="204">
        <v>1</v>
      </c>
      <c r="I278" s="205"/>
      <c r="J278" s="204">
        <f>ROUND(I278*H278,0)</f>
        <v>0</v>
      </c>
      <c r="K278" s="202" t="s">
        <v>20</v>
      </c>
      <c r="L278" s="206"/>
      <c r="M278" s="207" t="s">
        <v>20</v>
      </c>
      <c r="N278" s="208" t="s">
        <v>43</v>
      </c>
      <c r="O278" s="63"/>
      <c r="P278" s="174">
        <f>O278*H278</f>
        <v>0</v>
      </c>
      <c r="Q278" s="174">
        <v>0</v>
      </c>
      <c r="R278" s="174">
        <f>Q278*H278</f>
        <v>0</v>
      </c>
      <c r="S278" s="174">
        <v>0</v>
      </c>
      <c r="T278" s="175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6" t="s">
        <v>225</v>
      </c>
      <c r="AT278" s="176" t="s">
        <v>279</v>
      </c>
      <c r="AU278" s="176" t="s">
        <v>132</v>
      </c>
      <c r="AY278" s="16" t="s">
        <v>125</v>
      </c>
      <c r="BE278" s="177">
        <f>IF(N278="základní",J278,0)</f>
        <v>0</v>
      </c>
      <c r="BF278" s="177">
        <f>IF(N278="snížená",J278,0)</f>
        <v>0</v>
      </c>
      <c r="BG278" s="177">
        <f>IF(N278="zákl. přenesená",J278,0)</f>
        <v>0</v>
      </c>
      <c r="BH278" s="177">
        <f>IF(N278="sníž. přenesená",J278,0)</f>
        <v>0</v>
      </c>
      <c r="BI278" s="177">
        <f>IF(N278="nulová",J278,0)</f>
        <v>0</v>
      </c>
      <c r="BJ278" s="16" t="s">
        <v>8</v>
      </c>
      <c r="BK278" s="177">
        <f>ROUND(I278*H278,0)</f>
        <v>0</v>
      </c>
      <c r="BL278" s="16" t="s">
        <v>173</v>
      </c>
      <c r="BM278" s="176" t="s">
        <v>452</v>
      </c>
    </row>
    <row r="279" spans="1:47" s="2" customFormat="1" ht="12">
      <c r="A279" s="33"/>
      <c r="B279" s="34"/>
      <c r="C279" s="35"/>
      <c r="D279" s="178" t="s">
        <v>133</v>
      </c>
      <c r="E279" s="35"/>
      <c r="F279" s="179" t="s">
        <v>451</v>
      </c>
      <c r="G279" s="35"/>
      <c r="H279" s="35"/>
      <c r="I279" s="180"/>
      <c r="J279" s="35"/>
      <c r="K279" s="35"/>
      <c r="L279" s="38"/>
      <c r="M279" s="181"/>
      <c r="N279" s="182"/>
      <c r="O279" s="63"/>
      <c r="P279" s="63"/>
      <c r="Q279" s="63"/>
      <c r="R279" s="63"/>
      <c r="S279" s="63"/>
      <c r="T279" s="64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6" t="s">
        <v>133</v>
      </c>
      <c r="AU279" s="16" t="s">
        <v>132</v>
      </c>
    </row>
    <row r="280" spans="1:65" s="2" customFormat="1" ht="16.5" customHeight="1">
      <c r="A280" s="33"/>
      <c r="B280" s="34"/>
      <c r="C280" s="200" t="s">
        <v>271</v>
      </c>
      <c r="D280" s="200" t="s">
        <v>279</v>
      </c>
      <c r="E280" s="201" t="s">
        <v>453</v>
      </c>
      <c r="F280" s="202" t="s">
        <v>454</v>
      </c>
      <c r="G280" s="203" t="s">
        <v>160</v>
      </c>
      <c r="H280" s="204">
        <v>393</v>
      </c>
      <c r="I280" s="205"/>
      <c r="J280" s="204">
        <f>ROUND(I280*H280,0)</f>
        <v>0</v>
      </c>
      <c r="K280" s="202" t="s">
        <v>20</v>
      </c>
      <c r="L280" s="206"/>
      <c r="M280" s="207" t="s">
        <v>20</v>
      </c>
      <c r="N280" s="208" t="s">
        <v>43</v>
      </c>
      <c r="O280" s="63"/>
      <c r="P280" s="174">
        <f>O280*H280</f>
        <v>0</v>
      </c>
      <c r="Q280" s="174">
        <v>0</v>
      </c>
      <c r="R280" s="174">
        <f>Q280*H280</f>
        <v>0</v>
      </c>
      <c r="S280" s="174">
        <v>0</v>
      </c>
      <c r="T280" s="175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6" t="s">
        <v>225</v>
      </c>
      <c r="AT280" s="176" t="s">
        <v>279</v>
      </c>
      <c r="AU280" s="176" t="s">
        <v>132</v>
      </c>
      <c r="AY280" s="16" t="s">
        <v>125</v>
      </c>
      <c r="BE280" s="177">
        <f>IF(N280="základní",J280,0)</f>
        <v>0</v>
      </c>
      <c r="BF280" s="177">
        <f>IF(N280="snížená",J280,0)</f>
        <v>0</v>
      </c>
      <c r="BG280" s="177">
        <f>IF(N280="zákl. přenesená",J280,0)</f>
        <v>0</v>
      </c>
      <c r="BH280" s="177">
        <f>IF(N280="sníž. přenesená",J280,0)</f>
        <v>0</v>
      </c>
      <c r="BI280" s="177">
        <f>IF(N280="nulová",J280,0)</f>
        <v>0</v>
      </c>
      <c r="BJ280" s="16" t="s">
        <v>8</v>
      </c>
      <c r="BK280" s="177">
        <f>ROUND(I280*H280,0)</f>
        <v>0</v>
      </c>
      <c r="BL280" s="16" t="s">
        <v>173</v>
      </c>
      <c r="BM280" s="176" t="s">
        <v>455</v>
      </c>
    </row>
    <row r="281" spans="1:47" s="2" customFormat="1" ht="12">
      <c r="A281" s="33"/>
      <c r="B281" s="34"/>
      <c r="C281" s="35"/>
      <c r="D281" s="178" t="s">
        <v>133</v>
      </c>
      <c r="E281" s="35"/>
      <c r="F281" s="179" t="s">
        <v>454</v>
      </c>
      <c r="G281" s="35"/>
      <c r="H281" s="35"/>
      <c r="I281" s="180"/>
      <c r="J281" s="35"/>
      <c r="K281" s="35"/>
      <c r="L281" s="38"/>
      <c r="M281" s="181"/>
      <c r="N281" s="182"/>
      <c r="O281" s="63"/>
      <c r="P281" s="63"/>
      <c r="Q281" s="63"/>
      <c r="R281" s="63"/>
      <c r="S281" s="63"/>
      <c r="T281" s="64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133</v>
      </c>
      <c r="AU281" s="16" t="s">
        <v>132</v>
      </c>
    </row>
    <row r="282" spans="1:65" s="2" customFormat="1" ht="16.5" customHeight="1">
      <c r="A282" s="33"/>
      <c r="B282" s="34"/>
      <c r="C282" s="200" t="s">
        <v>456</v>
      </c>
      <c r="D282" s="200" t="s">
        <v>279</v>
      </c>
      <c r="E282" s="201" t="s">
        <v>457</v>
      </c>
      <c r="F282" s="202" t="s">
        <v>458</v>
      </c>
      <c r="G282" s="203" t="s">
        <v>191</v>
      </c>
      <c r="H282" s="204">
        <v>10</v>
      </c>
      <c r="I282" s="205"/>
      <c r="J282" s="204">
        <f>ROUND(I282*H282,0)</f>
        <v>0</v>
      </c>
      <c r="K282" s="202" t="s">
        <v>20</v>
      </c>
      <c r="L282" s="206"/>
      <c r="M282" s="207" t="s">
        <v>20</v>
      </c>
      <c r="N282" s="208" t="s">
        <v>43</v>
      </c>
      <c r="O282" s="63"/>
      <c r="P282" s="174">
        <f>O282*H282</f>
        <v>0</v>
      </c>
      <c r="Q282" s="174">
        <v>0</v>
      </c>
      <c r="R282" s="174">
        <f>Q282*H282</f>
        <v>0</v>
      </c>
      <c r="S282" s="174">
        <v>0</v>
      </c>
      <c r="T282" s="175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6" t="s">
        <v>225</v>
      </c>
      <c r="AT282" s="176" t="s">
        <v>279</v>
      </c>
      <c r="AU282" s="176" t="s">
        <v>132</v>
      </c>
      <c r="AY282" s="16" t="s">
        <v>125</v>
      </c>
      <c r="BE282" s="177">
        <f>IF(N282="základní",J282,0)</f>
        <v>0</v>
      </c>
      <c r="BF282" s="177">
        <f>IF(N282="snížená",J282,0)</f>
        <v>0</v>
      </c>
      <c r="BG282" s="177">
        <f>IF(N282="zákl. přenesená",J282,0)</f>
        <v>0</v>
      </c>
      <c r="BH282" s="177">
        <f>IF(N282="sníž. přenesená",J282,0)</f>
        <v>0</v>
      </c>
      <c r="BI282" s="177">
        <f>IF(N282="nulová",J282,0)</f>
        <v>0</v>
      </c>
      <c r="BJ282" s="16" t="s">
        <v>8</v>
      </c>
      <c r="BK282" s="177">
        <f>ROUND(I282*H282,0)</f>
        <v>0</v>
      </c>
      <c r="BL282" s="16" t="s">
        <v>173</v>
      </c>
      <c r="BM282" s="176" t="s">
        <v>459</v>
      </c>
    </row>
    <row r="283" spans="1:47" s="2" customFormat="1" ht="12">
      <c r="A283" s="33"/>
      <c r="B283" s="34"/>
      <c r="C283" s="35"/>
      <c r="D283" s="178" t="s">
        <v>133</v>
      </c>
      <c r="E283" s="35"/>
      <c r="F283" s="179" t="s">
        <v>458</v>
      </c>
      <c r="G283" s="35"/>
      <c r="H283" s="35"/>
      <c r="I283" s="180"/>
      <c r="J283" s="35"/>
      <c r="K283" s="35"/>
      <c r="L283" s="38"/>
      <c r="M283" s="181"/>
      <c r="N283" s="182"/>
      <c r="O283" s="63"/>
      <c r="P283" s="63"/>
      <c r="Q283" s="63"/>
      <c r="R283" s="63"/>
      <c r="S283" s="63"/>
      <c r="T283" s="64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6" t="s">
        <v>133</v>
      </c>
      <c r="AU283" s="16" t="s">
        <v>132</v>
      </c>
    </row>
    <row r="284" spans="1:65" s="2" customFormat="1" ht="16.5" customHeight="1">
      <c r="A284" s="33"/>
      <c r="B284" s="34"/>
      <c r="C284" s="200" t="s">
        <v>282</v>
      </c>
      <c r="D284" s="200" t="s">
        <v>279</v>
      </c>
      <c r="E284" s="201" t="s">
        <v>460</v>
      </c>
      <c r="F284" s="202" t="s">
        <v>461</v>
      </c>
      <c r="G284" s="203" t="s">
        <v>191</v>
      </c>
      <c r="H284" s="204">
        <v>5</v>
      </c>
      <c r="I284" s="205"/>
      <c r="J284" s="204">
        <f>ROUND(I284*H284,0)</f>
        <v>0</v>
      </c>
      <c r="K284" s="202" t="s">
        <v>20</v>
      </c>
      <c r="L284" s="206"/>
      <c r="M284" s="207" t="s">
        <v>20</v>
      </c>
      <c r="N284" s="208" t="s">
        <v>43</v>
      </c>
      <c r="O284" s="63"/>
      <c r="P284" s="174">
        <f>O284*H284</f>
        <v>0</v>
      </c>
      <c r="Q284" s="174">
        <v>0</v>
      </c>
      <c r="R284" s="174">
        <f>Q284*H284</f>
        <v>0</v>
      </c>
      <c r="S284" s="174">
        <v>0</v>
      </c>
      <c r="T284" s="175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6" t="s">
        <v>225</v>
      </c>
      <c r="AT284" s="176" t="s">
        <v>279</v>
      </c>
      <c r="AU284" s="176" t="s">
        <v>132</v>
      </c>
      <c r="AY284" s="16" t="s">
        <v>125</v>
      </c>
      <c r="BE284" s="177">
        <f>IF(N284="základní",J284,0)</f>
        <v>0</v>
      </c>
      <c r="BF284" s="177">
        <f>IF(N284="snížená",J284,0)</f>
        <v>0</v>
      </c>
      <c r="BG284" s="177">
        <f>IF(N284="zákl. přenesená",J284,0)</f>
        <v>0</v>
      </c>
      <c r="BH284" s="177">
        <f>IF(N284="sníž. přenesená",J284,0)</f>
        <v>0</v>
      </c>
      <c r="BI284" s="177">
        <f>IF(N284="nulová",J284,0)</f>
        <v>0</v>
      </c>
      <c r="BJ284" s="16" t="s">
        <v>8</v>
      </c>
      <c r="BK284" s="177">
        <f>ROUND(I284*H284,0)</f>
        <v>0</v>
      </c>
      <c r="BL284" s="16" t="s">
        <v>173</v>
      </c>
      <c r="BM284" s="176" t="s">
        <v>462</v>
      </c>
    </row>
    <row r="285" spans="1:47" s="2" customFormat="1" ht="12">
      <c r="A285" s="33"/>
      <c r="B285" s="34"/>
      <c r="C285" s="35"/>
      <c r="D285" s="178" t="s">
        <v>133</v>
      </c>
      <c r="E285" s="35"/>
      <c r="F285" s="179" t="s">
        <v>461</v>
      </c>
      <c r="G285" s="35"/>
      <c r="H285" s="35"/>
      <c r="I285" s="180"/>
      <c r="J285" s="35"/>
      <c r="K285" s="35"/>
      <c r="L285" s="38"/>
      <c r="M285" s="181"/>
      <c r="N285" s="182"/>
      <c r="O285" s="63"/>
      <c r="P285" s="63"/>
      <c r="Q285" s="63"/>
      <c r="R285" s="63"/>
      <c r="S285" s="63"/>
      <c r="T285" s="64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6" t="s">
        <v>133</v>
      </c>
      <c r="AU285" s="16" t="s">
        <v>132</v>
      </c>
    </row>
    <row r="286" spans="1:65" s="2" customFormat="1" ht="16.5" customHeight="1">
      <c r="A286" s="33"/>
      <c r="B286" s="34"/>
      <c r="C286" s="166" t="s">
        <v>285</v>
      </c>
      <c r="D286" s="166" t="s">
        <v>127</v>
      </c>
      <c r="E286" s="167" t="s">
        <v>463</v>
      </c>
      <c r="F286" s="168" t="s">
        <v>464</v>
      </c>
      <c r="G286" s="169" t="s">
        <v>465</v>
      </c>
      <c r="H286" s="170">
        <v>1</v>
      </c>
      <c r="I286" s="171"/>
      <c r="J286" s="170">
        <f>ROUND(I286*H286,0)</f>
        <v>0</v>
      </c>
      <c r="K286" s="168" t="s">
        <v>20</v>
      </c>
      <c r="L286" s="38"/>
      <c r="M286" s="172" t="s">
        <v>20</v>
      </c>
      <c r="N286" s="173" t="s">
        <v>43</v>
      </c>
      <c r="O286" s="63"/>
      <c r="P286" s="174">
        <f>O286*H286</f>
        <v>0</v>
      </c>
      <c r="Q286" s="174">
        <v>0</v>
      </c>
      <c r="R286" s="174">
        <f>Q286*H286</f>
        <v>0</v>
      </c>
      <c r="S286" s="174">
        <v>0</v>
      </c>
      <c r="T286" s="175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6" t="s">
        <v>173</v>
      </c>
      <c r="AT286" s="176" t="s">
        <v>127</v>
      </c>
      <c r="AU286" s="176" t="s">
        <v>132</v>
      </c>
      <c r="AY286" s="16" t="s">
        <v>125</v>
      </c>
      <c r="BE286" s="177">
        <f>IF(N286="základní",J286,0)</f>
        <v>0</v>
      </c>
      <c r="BF286" s="177">
        <f>IF(N286="snížená",J286,0)</f>
        <v>0</v>
      </c>
      <c r="BG286" s="177">
        <f>IF(N286="zákl. přenesená",J286,0)</f>
        <v>0</v>
      </c>
      <c r="BH286" s="177">
        <f>IF(N286="sníž. přenesená",J286,0)</f>
        <v>0</v>
      </c>
      <c r="BI286" s="177">
        <f>IF(N286="nulová",J286,0)</f>
        <v>0</v>
      </c>
      <c r="BJ286" s="16" t="s">
        <v>8</v>
      </c>
      <c r="BK286" s="177">
        <f>ROUND(I286*H286,0)</f>
        <v>0</v>
      </c>
      <c r="BL286" s="16" t="s">
        <v>173</v>
      </c>
      <c r="BM286" s="176" t="s">
        <v>466</v>
      </c>
    </row>
    <row r="287" spans="1:47" s="2" customFormat="1" ht="12">
      <c r="A287" s="33"/>
      <c r="B287" s="34"/>
      <c r="C287" s="35"/>
      <c r="D287" s="178" t="s">
        <v>133</v>
      </c>
      <c r="E287" s="35"/>
      <c r="F287" s="179" t="s">
        <v>464</v>
      </c>
      <c r="G287" s="35"/>
      <c r="H287" s="35"/>
      <c r="I287" s="180"/>
      <c r="J287" s="35"/>
      <c r="K287" s="35"/>
      <c r="L287" s="38"/>
      <c r="M287" s="181"/>
      <c r="N287" s="182"/>
      <c r="O287" s="63"/>
      <c r="P287" s="63"/>
      <c r="Q287" s="63"/>
      <c r="R287" s="63"/>
      <c r="S287" s="63"/>
      <c r="T287" s="64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6" t="s">
        <v>133</v>
      </c>
      <c r="AU287" s="16" t="s">
        <v>132</v>
      </c>
    </row>
    <row r="288" spans="1:65" s="2" customFormat="1" ht="16.5" customHeight="1">
      <c r="A288" s="33"/>
      <c r="B288" s="34"/>
      <c r="C288" s="166" t="s">
        <v>467</v>
      </c>
      <c r="D288" s="166" t="s">
        <v>127</v>
      </c>
      <c r="E288" s="167" t="s">
        <v>468</v>
      </c>
      <c r="F288" s="168" t="s">
        <v>469</v>
      </c>
      <c r="G288" s="169" t="s">
        <v>224</v>
      </c>
      <c r="H288" s="170">
        <v>48</v>
      </c>
      <c r="I288" s="171"/>
      <c r="J288" s="170">
        <f>ROUND(I288*H288,0)</f>
        <v>0</v>
      </c>
      <c r="K288" s="168" t="s">
        <v>20</v>
      </c>
      <c r="L288" s="38"/>
      <c r="M288" s="172" t="s">
        <v>20</v>
      </c>
      <c r="N288" s="173" t="s">
        <v>43</v>
      </c>
      <c r="O288" s="63"/>
      <c r="P288" s="174">
        <f>O288*H288</f>
        <v>0</v>
      </c>
      <c r="Q288" s="174">
        <v>0</v>
      </c>
      <c r="R288" s="174">
        <f>Q288*H288</f>
        <v>0</v>
      </c>
      <c r="S288" s="174">
        <v>0</v>
      </c>
      <c r="T288" s="175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6" t="s">
        <v>173</v>
      </c>
      <c r="AT288" s="176" t="s">
        <v>127</v>
      </c>
      <c r="AU288" s="176" t="s">
        <v>132</v>
      </c>
      <c r="AY288" s="16" t="s">
        <v>125</v>
      </c>
      <c r="BE288" s="177">
        <f>IF(N288="základní",J288,0)</f>
        <v>0</v>
      </c>
      <c r="BF288" s="177">
        <f>IF(N288="snížená",J288,0)</f>
        <v>0</v>
      </c>
      <c r="BG288" s="177">
        <f>IF(N288="zákl. přenesená",J288,0)</f>
        <v>0</v>
      </c>
      <c r="BH288" s="177">
        <f>IF(N288="sníž. přenesená",J288,0)</f>
        <v>0</v>
      </c>
      <c r="BI288" s="177">
        <f>IF(N288="nulová",J288,0)</f>
        <v>0</v>
      </c>
      <c r="BJ288" s="16" t="s">
        <v>8</v>
      </c>
      <c r="BK288" s="177">
        <f>ROUND(I288*H288,0)</f>
        <v>0</v>
      </c>
      <c r="BL288" s="16" t="s">
        <v>173</v>
      </c>
      <c r="BM288" s="176" t="s">
        <v>470</v>
      </c>
    </row>
    <row r="289" spans="1:47" s="2" customFormat="1" ht="12">
      <c r="A289" s="33"/>
      <c r="B289" s="34"/>
      <c r="C289" s="35"/>
      <c r="D289" s="178" t="s">
        <v>133</v>
      </c>
      <c r="E289" s="35"/>
      <c r="F289" s="179" t="s">
        <v>469</v>
      </c>
      <c r="G289" s="35"/>
      <c r="H289" s="35"/>
      <c r="I289" s="180"/>
      <c r="J289" s="35"/>
      <c r="K289" s="35"/>
      <c r="L289" s="38"/>
      <c r="M289" s="181"/>
      <c r="N289" s="182"/>
      <c r="O289" s="63"/>
      <c r="P289" s="63"/>
      <c r="Q289" s="63"/>
      <c r="R289" s="63"/>
      <c r="S289" s="63"/>
      <c r="T289" s="64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6" t="s">
        <v>133</v>
      </c>
      <c r="AU289" s="16" t="s">
        <v>132</v>
      </c>
    </row>
    <row r="290" spans="1:65" s="2" customFormat="1" ht="16.5" customHeight="1">
      <c r="A290" s="33"/>
      <c r="B290" s="34"/>
      <c r="C290" s="166" t="s">
        <v>471</v>
      </c>
      <c r="D290" s="166" t="s">
        <v>127</v>
      </c>
      <c r="E290" s="167" t="s">
        <v>472</v>
      </c>
      <c r="F290" s="168" t="s">
        <v>473</v>
      </c>
      <c r="G290" s="169" t="s">
        <v>224</v>
      </c>
      <c r="H290" s="170">
        <v>12</v>
      </c>
      <c r="I290" s="171"/>
      <c r="J290" s="170">
        <f>ROUND(I290*H290,0)</f>
        <v>0</v>
      </c>
      <c r="K290" s="168" t="s">
        <v>20</v>
      </c>
      <c r="L290" s="38"/>
      <c r="M290" s="172" t="s">
        <v>20</v>
      </c>
      <c r="N290" s="173" t="s">
        <v>43</v>
      </c>
      <c r="O290" s="63"/>
      <c r="P290" s="174">
        <f>O290*H290</f>
        <v>0</v>
      </c>
      <c r="Q290" s="174">
        <v>0</v>
      </c>
      <c r="R290" s="174">
        <f>Q290*H290</f>
        <v>0</v>
      </c>
      <c r="S290" s="174">
        <v>0</v>
      </c>
      <c r="T290" s="175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6" t="s">
        <v>173</v>
      </c>
      <c r="AT290" s="176" t="s">
        <v>127</v>
      </c>
      <c r="AU290" s="176" t="s">
        <v>132</v>
      </c>
      <c r="AY290" s="16" t="s">
        <v>125</v>
      </c>
      <c r="BE290" s="177">
        <f>IF(N290="základní",J290,0)</f>
        <v>0</v>
      </c>
      <c r="BF290" s="177">
        <f>IF(N290="snížená",J290,0)</f>
        <v>0</v>
      </c>
      <c r="BG290" s="177">
        <f>IF(N290="zákl. přenesená",J290,0)</f>
        <v>0</v>
      </c>
      <c r="BH290" s="177">
        <f>IF(N290="sníž. přenesená",J290,0)</f>
        <v>0</v>
      </c>
      <c r="BI290" s="177">
        <f>IF(N290="nulová",J290,0)</f>
        <v>0</v>
      </c>
      <c r="BJ290" s="16" t="s">
        <v>8</v>
      </c>
      <c r="BK290" s="177">
        <f>ROUND(I290*H290,0)</f>
        <v>0</v>
      </c>
      <c r="BL290" s="16" t="s">
        <v>173</v>
      </c>
      <c r="BM290" s="176" t="s">
        <v>474</v>
      </c>
    </row>
    <row r="291" spans="1:47" s="2" customFormat="1" ht="12">
      <c r="A291" s="33"/>
      <c r="B291" s="34"/>
      <c r="C291" s="35"/>
      <c r="D291" s="178" t="s">
        <v>133</v>
      </c>
      <c r="E291" s="35"/>
      <c r="F291" s="179" t="s">
        <v>473</v>
      </c>
      <c r="G291" s="35"/>
      <c r="H291" s="35"/>
      <c r="I291" s="180"/>
      <c r="J291" s="35"/>
      <c r="K291" s="35"/>
      <c r="L291" s="38"/>
      <c r="M291" s="181"/>
      <c r="N291" s="182"/>
      <c r="O291" s="63"/>
      <c r="P291" s="63"/>
      <c r="Q291" s="63"/>
      <c r="R291" s="63"/>
      <c r="S291" s="63"/>
      <c r="T291" s="64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6" t="s">
        <v>133</v>
      </c>
      <c r="AU291" s="16" t="s">
        <v>132</v>
      </c>
    </row>
    <row r="292" spans="1:65" s="2" customFormat="1" ht="16.5" customHeight="1">
      <c r="A292" s="33"/>
      <c r="B292" s="34"/>
      <c r="C292" s="166" t="s">
        <v>289</v>
      </c>
      <c r="D292" s="166" t="s">
        <v>127</v>
      </c>
      <c r="E292" s="167" t="s">
        <v>475</v>
      </c>
      <c r="F292" s="168" t="s">
        <v>476</v>
      </c>
      <c r="G292" s="169" t="s">
        <v>465</v>
      </c>
      <c r="H292" s="170">
        <v>1</v>
      </c>
      <c r="I292" s="171"/>
      <c r="J292" s="170">
        <f>ROUND(I292*H292,0)</f>
        <v>0</v>
      </c>
      <c r="K292" s="168" t="s">
        <v>20</v>
      </c>
      <c r="L292" s="38"/>
      <c r="M292" s="172" t="s">
        <v>20</v>
      </c>
      <c r="N292" s="173" t="s">
        <v>43</v>
      </c>
      <c r="O292" s="63"/>
      <c r="P292" s="174">
        <f>O292*H292</f>
        <v>0</v>
      </c>
      <c r="Q292" s="174">
        <v>0</v>
      </c>
      <c r="R292" s="174">
        <f>Q292*H292</f>
        <v>0</v>
      </c>
      <c r="S292" s="174">
        <v>0</v>
      </c>
      <c r="T292" s="175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6" t="s">
        <v>173</v>
      </c>
      <c r="AT292" s="176" t="s">
        <v>127</v>
      </c>
      <c r="AU292" s="176" t="s">
        <v>132</v>
      </c>
      <c r="AY292" s="16" t="s">
        <v>125</v>
      </c>
      <c r="BE292" s="177">
        <f>IF(N292="základní",J292,0)</f>
        <v>0</v>
      </c>
      <c r="BF292" s="177">
        <f>IF(N292="snížená",J292,0)</f>
        <v>0</v>
      </c>
      <c r="BG292" s="177">
        <f>IF(N292="zákl. přenesená",J292,0)</f>
        <v>0</v>
      </c>
      <c r="BH292" s="177">
        <f>IF(N292="sníž. přenesená",J292,0)</f>
        <v>0</v>
      </c>
      <c r="BI292" s="177">
        <f>IF(N292="nulová",J292,0)</f>
        <v>0</v>
      </c>
      <c r="BJ292" s="16" t="s">
        <v>8</v>
      </c>
      <c r="BK292" s="177">
        <f>ROUND(I292*H292,0)</f>
        <v>0</v>
      </c>
      <c r="BL292" s="16" t="s">
        <v>173</v>
      </c>
      <c r="BM292" s="176" t="s">
        <v>477</v>
      </c>
    </row>
    <row r="293" spans="1:47" s="2" customFormat="1" ht="12">
      <c r="A293" s="33"/>
      <c r="B293" s="34"/>
      <c r="C293" s="35"/>
      <c r="D293" s="178" t="s">
        <v>133</v>
      </c>
      <c r="E293" s="35"/>
      <c r="F293" s="179" t="s">
        <v>476</v>
      </c>
      <c r="G293" s="35"/>
      <c r="H293" s="35"/>
      <c r="I293" s="180"/>
      <c r="J293" s="35"/>
      <c r="K293" s="35"/>
      <c r="L293" s="38"/>
      <c r="M293" s="181"/>
      <c r="N293" s="182"/>
      <c r="O293" s="63"/>
      <c r="P293" s="63"/>
      <c r="Q293" s="63"/>
      <c r="R293" s="63"/>
      <c r="S293" s="63"/>
      <c r="T293" s="64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6" t="s">
        <v>133</v>
      </c>
      <c r="AU293" s="16" t="s">
        <v>132</v>
      </c>
    </row>
    <row r="294" spans="1:65" s="2" customFormat="1" ht="16.5" customHeight="1">
      <c r="A294" s="33"/>
      <c r="B294" s="34"/>
      <c r="C294" s="166" t="s">
        <v>478</v>
      </c>
      <c r="D294" s="166" t="s">
        <v>127</v>
      </c>
      <c r="E294" s="167" t="s">
        <v>479</v>
      </c>
      <c r="F294" s="168" t="s">
        <v>480</v>
      </c>
      <c r="G294" s="169" t="s">
        <v>465</v>
      </c>
      <c r="H294" s="170">
        <v>1</v>
      </c>
      <c r="I294" s="171"/>
      <c r="J294" s="170">
        <f>ROUND(I294*H294,0)</f>
        <v>0</v>
      </c>
      <c r="K294" s="168" t="s">
        <v>20</v>
      </c>
      <c r="L294" s="38"/>
      <c r="M294" s="172" t="s">
        <v>20</v>
      </c>
      <c r="N294" s="173" t="s">
        <v>43</v>
      </c>
      <c r="O294" s="63"/>
      <c r="P294" s="174">
        <f>O294*H294</f>
        <v>0</v>
      </c>
      <c r="Q294" s="174">
        <v>0</v>
      </c>
      <c r="R294" s="174">
        <f>Q294*H294</f>
        <v>0</v>
      </c>
      <c r="S294" s="174">
        <v>0</v>
      </c>
      <c r="T294" s="175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6" t="s">
        <v>173</v>
      </c>
      <c r="AT294" s="176" t="s">
        <v>127</v>
      </c>
      <c r="AU294" s="176" t="s">
        <v>132</v>
      </c>
      <c r="AY294" s="16" t="s">
        <v>125</v>
      </c>
      <c r="BE294" s="177">
        <f>IF(N294="základní",J294,0)</f>
        <v>0</v>
      </c>
      <c r="BF294" s="177">
        <f>IF(N294="snížená",J294,0)</f>
        <v>0</v>
      </c>
      <c r="BG294" s="177">
        <f>IF(N294="zákl. přenesená",J294,0)</f>
        <v>0</v>
      </c>
      <c r="BH294" s="177">
        <f>IF(N294="sníž. přenesená",J294,0)</f>
        <v>0</v>
      </c>
      <c r="BI294" s="177">
        <f>IF(N294="nulová",J294,0)</f>
        <v>0</v>
      </c>
      <c r="BJ294" s="16" t="s">
        <v>8</v>
      </c>
      <c r="BK294" s="177">
        <f>ROUND(I294*H294,0)</f>
        <v>0</v>
      </c>
      <c r="BL294" s="16" t="s">
        <v>173</v>
      </c>
      <c r="BM294" s="176" t="s">
        <v>481</v>
      </c>
    </row>
    <row r="295" spans="1:47" s="2" customFormat="1" ht="12">
      <c r="A295" s="33"/>
      <c r="B295" s="34"/>
      <c r="C295" s="35"/>
      <c r="D295" s="178" t="s">
        <v>133</v>
      </c>
      <c r="E295" s="35"/>
      <c r="F295" s="179" t="s">
        <v>480</v>
      </c>
      <c r="G295" s="35"/>
      <c r="H295" s="35"/>
      <c r="I295" s="180"/>
      <c r="J295" s="35"/>
      <c r="K295" s="35"/>
      <c r="L295" s="38"/>
      <c r="M295" s="181"/>
      <c r="N295" s="182"/>
      <c r="O295" s="63"/>
      <c r="P295" s="63"/>
      <c r="Q295" s="63"/>
      <c r="R295" s="63"/>
      <c r="S295" s="63"/>
      <c r="T295" s="64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6" t="s">
        <v>133</v>
      </c>
      <c r="AU295" s="16" t="s">
        <v>132</v>
      </c>
    </row>
    <row r="296" spans="2:63" s="13" customFormat="1" ht="20.85" customHeight="1">
      <c r="B296" s="187"/>
      <c r="C296" s="188"/>
      <c r="D296" s="189" t="s">
        <v>71</v>
      </c>
      <c r="E296" s="189" t="s">
        <v>482</v>
      </c>
      <c r="F296" s="189" t="s">
        <v>483</v>
      </c>
      <c r="G296" s="188"/>
      <c r="H296" s="188"/>
      <c r="I296" s="190"/>
      <c r="J296" s="191">
        <f>BK296</f>
        <v>0</v>
      </c>
      <c r="K296" s="188"/>
      <c r="L296" s="192"/>
      <c r="M296" s="193"/>
      <c r="N296" s="194"/>
      <c r="O296" s="194"/>
      <c r="P296" s="195">
        <f>P297+P302</f>
        <v>0</v>
      </c>
      <c r="Q296" s="194"/>
      <c r="R296" s="195">
        <f>R297+R302</f>
        <v>0</v>
      </c>
      <c r="S296" s="194"/>
      <c r="T296" s="196">
        <f>T297+T302</f>
        <v>0</v>
      </c>
      <c r="AR296" s="197" t="s">
        <v>81</v>
      </c>
      <c r="AT296" s="198" t="s">
        <v>71</v>
      </c>
      <c r="AU296" s="198" t="s">
        <v>154</v>
      </c>
      <c r="AY296" s="197" t="s">
        <v>125</v>
      </c>
      <c r="BK296" s="199">
        <f>BK297+BK302</f>
        <v>0</v>
      </c>
    </row>
    <row r="297" spans="2:63" s="13" customFormat="1" ht="20.85" customHeight="1">
      <c r="B297" s="187"/>
      <c r="C297" s="188"/>
      <c r="D297" s="189" t="s">
        <v>71</v>
      </c>
      <c r="E297" s="189" t="s">
        <v>484</v>
      </c>
      <c r="F297" s="189" t="s">
        <v>485</v>
      </c>
      <c r="G297" s="188"/>
      <c r="H297" s="188"/>
      <c r="I297" s="190"/>
      <c r="J297" s="191">
        <f>BK297</f>
        <v>0</v>
      </c>
      <c r="K297" s="188"/>
      <c r="L297" s="192"/>
      <c r="M297" s="193"/>
      <c r="N297" s="194"/>
      <c r="O297" s="194"/>
      <c r="P297" s="195">
        <f>SUM(P298:P301)</f>
        <v>0</v>
      </c>
      <c r="Q297" s="194"/>
      <c r="R297" s="195">
        <f>SUM(R298:R301)</f>
        <v>0</v>
      </c>
      <c r="S297" s="194"/>
      <c r="T297" s="196">
        <f>SUM(T298:T301)</f>
        <v>0</v>
      </c>
      <c r="AR297" s="197" t="s">
        <v>8</v>
      </c>
      <c r="AT297" s="198" t="s">
        <v>71</v>
      </c>
      <c r="AU297" s="198" t="s">
        <v>132</v>
      </c>
      <c r="AY297" s="197" t="s">
        <v>125</v>
      </c>
      <c r="BK297" s="199">
        <f>SUM(BK298:BK301)</f>
        <v>0</v>
      </c>
    </row>
    <row r="298" spans="1:65" s="2" customFormat="1" ht="16.5" customHeight="1">
      <c r="A298" s="33"/>
      <c r="B298" s="34"/>
      <c r="C298" s="200" t="s">
        <v>486</v>
      </c>
      <c r="D298" s="200" t="s">
        <v>279</v>
      </c>
      <c r="E298" s="201" t="s">
        <v>487</v>
      </c>
      <c r="F298" s="202" t="s">
        <v>488</v>
      </c>
      <c r="G298" s="203" t="s">
        <v>293</v>
      </c>
      <c r="H298" s="204">
        <v>1</v>
      </c>
      <c r="I298" s="205"/>
      <c r="J298" s="204">
        <f>ROUND(I298*H298,0)</f>
        <v>0</v>
      </c>
      <c r="K298" s="202" t="s">
        <v>20</v>
      </c>
      <c r="L298" s="206"/>
      <c r="M298" s="207" t="s">
        <v>20</v>
      </c>
      <c r="N298" s="208" t="s">
        <v>43</v>
      </c>
      <c r="O298" s="63"/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6" t="s">
        <v>152</v>
      </c>
      <c r="AT298" s="176" t="s">
        <v>279</v>
      </c>
      <c r="AU298" s="176" t="s">
        <v>489</v>
      </c>
      <c r="AY298" s="16" t="s">
        <v>125</v>
      </c>
      <c r="BE298" s="177">
        <f>IF(N298="základní",J298,0)</f>
        <v>0</v>
      </c>
      <c r="BF298" s="177">
        <f>IF(N298="snížená",J298,0)</f>
        <v>0</v>
      </c>
      <c r="BG298" s="177">
        <f>IF(N298="zákl. přenesená",J298,0)</f>
        <v>0</v>
      </c>
      <c r="BH298" s="177">
        <f>IF(N298="sníž. přenesená",J298,0)</f>
        <v>0</v>
      </c>
      <c r="BI298" s="177">
        <f>IF(N298="nulová",J298,0)</f>
        <v>0</v>
      </c>
      <c r="BJ298" s="16" t="s">
        <v>8</v>
      </c>
      <c r="BK298" s="177">
        <f>ROUND(I298*H298,0)</f>
        <v>0</v>
      </c>
      <c r="BL298" s="16" t="s">
        <v>132</v>
      </c>
      <c r="BM298" s="176" t="s">
        <v>490</v>
      </c>
    </row>
    <row r="299" spans="1:47" s="2" customFormat="1" ht="12">
      <c r="A299" s="33"/>
      <c r="B299" s="34"/>
      <c r="C299" s="35"/>
      <c r="D299" s="178" t="s">
        <v>133</v>
      </c>
      <c r="E299" s="35"/>
      <c r="F299" s="179" t="s">
        <v>488</v>
      </c>
      <c r="G299" s="35"/>
      <c r="H299" s="35"/>
      <c r="I299" s="180"/>
      <c r="J299" s="35"/>
      <c r="K299" s="35"/>
      <c r="L299" s="38"/>
      <c r="M299" s="181"/>
      <c r="N299" s="182"/>
      <c r="O299" s="63"/>
      <c r="P299" s="63"/>
      <c r="Q299" s="63"/>
      <c r="R299" s="63"/>
      <c r="S299" s="63"/>
      <c r="T299" s="64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6" t="s">
        <v>133</v>
      </c>
      <c r="AU299" s="16" t="s">
        <v>489</v>
      </c>
    </row>
    <row r="300" spans="1:65" s="2" customFormat="1" ht="16.5" customHeight="1">
      <c r="A300" s="33"/>
      <c r="B300" s="34"/>
      <c r="C300" s="200" t="s">
        <v>345</v>
      </c>
      <c r="D300" s="200" t="s">
        <v>279</v>
      </c>
      <c r="E300" s="201" t="s">
        <v>491</v>
      </c>
      <c r="F300" s="202" t="s">
        <v>492</v>
      </c>
      <c r="G300" s="203" t="s">
        <v>396</v>
      </c>
      <c r="H300" s="204">
        <v>1</v>
      </c>
      <c r="I300" s="205"/>
      <c r="J300" s="204">
        <f>ROUND(I300*H300,0)</f>
        <v>0</v>
      </c>
      <c r="K300" s="202" t="s">
        <v>20</v>
      </c>
      <c r="L300" s="206"/>
      <c r="M300" s="207" t="s">
        <v>20</v>
      </c>
      <c r="N300" s="208" t="s">
        <v>43</v>
      </c>
      <c r="O300" s="63"/>
      <c r="P300" s="174">
        <f>O300*H300</f>
        <v>0</v>
      </c>
      <c r="Q300" s="174">
        <v>0</v>
      </c>
      <c r="R300" s="174">
        <f>Q300*H300</f>
        <v>0</v>
      </c>
      <c r="S300" s="174">
        <v>0</v>
      </c>
      <c r="T300" s="175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6" t="s">
        <v>152</v>
      </c>
      <c r="AT300" s="176" t="s">
        <v>279</v>
      </c>
      <c r="AU300" s="176" t="s">
        <v>489</v>
      </c>
      <c r="AY300" s="16" t="s">
        <v>125</v>
      </c>
      <c r="BE300" s="177">
        <f>IF(N300="základní",J300,0)</f>
        <v>0</v>
      </c>
      <c r="BF300" s="177">
        <f>IF(N300="snížená",J300,0)</f>
        <v>0</v>
      </c>
      <c r="BG300" s="177">
        <f>IF(N300="zákl. přenesená",J300,0)</f>
        <v>0</v>
      </c>
      <c r="BH300" s="177">
        <f>IF(N300="sníž. přenesená",J300,0)</f>
        <v>0</v>
      </c>
      <c r="BI300" s="177">
        <f>IF(N300="nulová",J300,0)</f>
        <v>0</v>
      </c>
      <c r="BJ300" s="16" t="s">
        <v>8</v>
      </c>
      <c r="BK300" s="177">
        <f>ROUND(I300*H300,0)</f>
        <v>0</v>
      </c>
      <c r="BL300" s="16" t="s">
        <v>132</v>
      </c>
      <c r="BM300" s="176" t="s">
        <v>493</v>
      </c>
    </row>
    <row r="301" spans="1:47" s="2" customFormat="1" ht="12">
      <c r="A301" s="33"/>
      <c r="B301" s="34"/>
      <c r="C301" s="35"/>
      <c r="D301" s="178" t="s">
        <v>133</v>
      </c>
      <c r="E301" s="35"/>
      <c r="F301" s="179" t="s">
        <v>492</v>
      </c>
      <c r="G301" s="35"/>
      <c r="H301" s="35"/>
      <c r="I301" s="180"/>
      <c r="J301" s="35"/>
      <c r="K301" s="35"/>
      <c r="L301" s="38"/>
      <c r="M301" s="181"/>
      <c r="N301" s="182"/>
      <c r="O301" s="63"/>
      <c r="P301" s="63"/>
      <c r="Q301" s="63"/>
      <c r="R301" s="63"/>
      <c r="S301" s="63"/>
      <c r="T301" s="64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6" t="s">
        <v>133</v>
      </c>
      <c r="AU301" s="16" t="s">
        <v>489</v>
      </c>
    </row>
    <row r="302" spans="2:63" s="13" customFormat="1" ht="20.85" customHeight="1">
      <c r="B302" s="187"/>
      <c r="C302" s="188"/>
      <c r="D302" s="189" t="s">
        <v>71</v>
      </c>
      <c r="E302" s="189" t="s">
        <v>494</v>
      </c>
      <c r="F302" s="189" t="s">
        <v>495</v>
      </c>
      <c r="G302" s="188"/>
      <c r="H302" s="188"/>
      <c r="I302" s="190"/>
      <c r="J302" s="191">
        <f>BK302</f>
        <v>0</v>
      </c>
      <c r="K302" s="188"/>
      <c r="L302" s="192"/>
      <c r="M302" s="193"/>
      <c r="N302" s="194"/>
      <c r="O302" s="194"/>
      <c r="P302" s="195">
        <f>SUM(P303:P334)</f>
        <v>0</v>
      </c>
      <c r="Q302" s="194"/>
      <c r="R302" s="195">
        <f>SUM(R303:R334)</f>
        <v>0</v>
      </c>
      <c r="S302" s="194"/>
      <c r="T302" s="196">
        <f>SUM(T303:T334)</f>
        <v>0</v>
      </c>
      <c r="AR302" s="197" t="s">
        <v>8</v>
      </c>
      <c r="AT302" s="198" t="s">
        <v>71</v>
      </c>
      <c r="AU302" s="198" t="s">
        <v>132</v>
      </c>
      <c r="AY302" s="197" t="s">
        <v>125</v>
      </c>
      <c r="BK302" s="199">
        <f>SUM(BK303:BK334)</f>
        <v>0</v>
      </c>
    </row>
    <row r="303" spans="1:65" s="2" customFormat="1" ht="16.5" customHeight="1">
      <c r="A303" s="33"/>
      <c r="B303" s="34"/>
      <c r="C303" s="200" t="s">
        <v>496</v>
      </c>
      <c r="D303" s="200" t="s">
        <v>279</v>
      </c>
      <c r="E303" s="201" t="s">
        <v>497</v>
      </c>
      <c r="F303" s="202" t="s">
        <v>498</v>
      </c>
      <c r="G303" s="203" t="s">
        <v>293</v>
      </c>
      <c r="H303" s="204">
        <v>1</v>
      </c>
      <c r="I303" s="205"/>
      <c r="J303" s="204">
        <f>ROUND(I303*H303,0)</f>
        <v>0</v>
      </c>
      <c r="K303" s="202" t="s">
        <v>20</v>
      </c>
      <c r="L303" s="206"/>
      <c r="M303" s="207" t="s">
        <v>20</v>
      </c>
      <c r="N303" s="208" t="s">
        <v>43</v>
      </c>
      <c r="O303" s="63"/>
      <c r="P303" s="174">
        <f>O303*H303</f>
        <v>0</v>
      </c>
      <c r="Q303" s="174">
        <v>0</v>
      </c>
      <c r="R303" s="174">
        <f>Q303*H303</f>
        <v>0</v>
      </c>
      <c r="S303" s="174">
        <v>0</v>
      </c>
      <c r="T303" s="175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6" t="s">
        <v>152</v>
      </c>
      <c r="AT303" s="176" t="s">
        <v>279</v>
      </c>
      <c r="AU303" s="176" t="s">
        <v>489</v>
      </c>
      <c r="AY303" s="16" t="s">
        <v>125</v>
      </c>
      <c r="BE303" s="177">
        <f>IF(N303="základní",J303,0)</f>
        <v>0</v>
      </c>
      <c r="BF303" s="177">
        <f>IF(N303="snížená",J303,0)</f>
        <v>0</v>
      </c>
      <c r="BG303" s="177">
        <f>IF(N303="zákl. přenesená",J303,0)</f>
        <v>0</v>
      </c>
      <c r="BH303" s="177">
        <f>IF(N303="sníž. přenesená",J303,0)</f>
        <v>0</v>
      </c>
      <c r="BI303" s="177">
        <f>IF(N303="nulová",J303,0)</f>
        <v>0</v>
      </c>
      <c r="BJ303" s="16" t="s">
        <v>8</v>
      </c>
      <c r="BK303" s="177">
        <f>ROUND(I303*H303,0)</f>
        <v>0</v>
      </c>
      <c r="BL303" s="16" t="s">
        <v>132</v>
      </c>
      <c r="BM303" s="176" t="s">
        <v>499</v>
      </c>
    </row>
    <row r="304" spans="1:47" s="2" customFormat="1" ht="12">
      <c r="A304" s="33"/>
      <c r="B304" s="34"/>
      <c r="C304" s="35"/>
      <c r="D304" s="178" t="s">
        <v>133</v>
      </c>
      <c r="E304" s="35"/>
      <c r="F304" s="179" t="s">
        <v>498</v>
      </c>
      <c r="G304" s="35"/>
      <c r="H304" s="35"/>
      <c r="I304" s="180"/>
      <c r="J304" s="35"/>
      <c r="K304" s="35"/>
      <c r="L304" s="38"/>
      <c r="M304" s="181"/>
      <c r="N304" s="182"/>
      <c r="O304" s="63"/>
      <c r="P304" s="63"/>
      <c r="Q304" s="63"/>
      <c r="R304" s="63"/>
      <c r="S304" s="63"/>
      <c r="T304" s="64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6" t="s">
        <v>133</v>
      </c>
      <c r="AU304" s="16" t="s">
        <v>489</v>
      </c>
    </row>
    <row r="305" spans="1:65" s="2" customFormat="1" ht="16.5" customHeight="1">
      <c r="A305" s="33"/>
      <c r="B305" s="34"/>
      <c r="C305" s="200" t="s">
        <v>349</v>
      </c>
      <c r="D305" s="200" t="s">
        <v>279</v>
      </c>
      <c r="E305" s="201" t="s">
        <v>500</v>
      </c>
      <c r="F305" s="202" t="s">
        <v>501</v>
      </c>
      <c r="G305" s="203" t="s">
        <v>293</v>
      </c>
      <c r="H305" s="204">
        <v>1</v>
      </c>
      <c r="I305" s="205"/>
      <c r="J305" s="204">
        <f>ROUND(I305*H305,0)</f>
        <v>0</v>
      </c>
      <c r="K305" s="202" t="s">
        <v>20</v>
      </c>
      <c r="L305" s="206"/>
      <c r="M305" s="207" t="s">
        <v>20</v>
      </c>
      <c r="N305" s="208" t="s">
        <v>43</v>
      </c>
      <c r="O305" s="63"/>
      <c r="P305" s="174">
        <f>O305*H305</f>
        <v>0</v>
      </c>
      <c r="Q305" s="174">
        <v>0</v>
      </c>
      <c r="R305" s="174">
        <f>Q305*H305</f>
        <v>0</v>
      </c>
      <c r="S305" s="174">
        <v>0</v>
      </c>
      <c r="T305" s="175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6" t="s">
        <v>152</v>
      </c>
      <c r="AT305" s="176" t="s">
        <v>279</v>
      </c>
      <c r="AU305" s="176" t="s">
        <v>489</v>
      </c>
      <c r="AY305" s="16" t="s">
        <v>125</v>
      </c>
      <c r="BE305" s="177">
        <f>IF(N305="základní",J305,0)</f>
        <v>0</v>
      </c>
      <c r="BF305" s="177">
        <f>IF(N305="snížená",J305,0)</f>
        <v>0</v>
      </c>
      <c r="BG305" s="177">
        <f>IF(N305="zákl. přenesená",J305,0)</f>
        <v>0</v>
      </c>
      <c r="BH305" s="177">
        <f>IF(N305="sníž. přenesená",J305,0)</f>
        <v>0</v>
      </c>
      <c r="BI305" s="177">
        <f>IF(N305="nulová",J305,0)</f>
        <v>0</v>
      </c>
      <c r="BJ305" s="16" t="s">
        <v>8</v>
      </c>
      <c r="BK305" s="177">
        <f>ROUND(I305*H305,0)</f>
        <v>0</v>
      </c>
      <c r="BL305" s="16" t="s">
        <v>132</v>
      </c>
      <c r="BM305" s="176" t="s">
        <v>502</v>
      </c>
    </row>
    <row r="306" spans="1:47" s="2" customFormat="1" ht="12">
      <c r="A306" s="33"/>
      <c r="B306" s="34"/>
      <c r="C306" s="35"/>
      <c r="D306" s="178" t="s">
        <v>133</v>
      </c>
      <c r="E306" s="35"/>
      <c r="F306" s="179" t="s">
        <v>501</v>
      </c>
      <c r="G306" s="35"/>
      <c r="H306" s="35"/>
      <c r="I306" s="180"/>
      <c r="J306" s="35"/>
      <c r="K306" s="35"/>
      <c r="L306" s="38"/>
      <c r="M306" s="181"/>
      <c r="N306" s="182"/>
      <c r="O306" s="63"/>
      <c r="P306" s="63"/>
      <c r="Q306" s="63"/>
      <c r="R306" s="63"/>
      <c r="S306" s="63"/>
      <c r="T306" s="64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6" t="s">
        <v>133</v>
      </c>
      <c r="AU306" s="16" t="s">
        <v>489</v>
      </c>
    </row>
    <row r="307" spans="1:65" s="2" customFormat="1" ht="16.5" customHeight="1">
      <c r="A307" s="33"/>
      <c r="B307" s="34"/>
      <c r="C307" s="200" t="s">
        <v>503</v>
      </c>
      <c r="D307" s="200" t="s">
        <v>279</v>
      </c>
      <c r="E307" s="201" t="s">
        <v>504</v>
      </c>
      <c r="F307" s="202" t="s">
        <v>505</v>
      </c>
      <c r="G307" s="203" t="s">
        <v>293</v>
      </c>
      <c r="H307" s="204">
        <v>2</v>
      </c>
      <c r="I307" s="205"/>
      <c r="J307" s="204">
        <f>ROUND(I307*H307,0)</f>
        <v>0</v>
      </c>
      <c r="K307" s="202" t="s">
        <v>20</v>
      </c>
      <c r="L307" s="206"/>
      <c r="M307" s="207" t="s">
        <v>20</v>
      </c>
      <c r="N307" s="208" t="s">
        <v>43</v>
      </c>
      <c r="O307" s="63"/>
      <c r="P307" s="174">
        <f>O307*H307</f>
        <v>0</v>
      </c>
      <c r="Q307" s="174">
        <v>0</v>
      </c>
      <c r="R307" s="174">
        <f>Q307*H307</f>
        <v>0</v>
      </c>
      <c r="S307" s="174">
        <v>0</v>
      </c>
      <c r="T307" s="175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6" t="s">
        <v>152</v>
      </c>
      <c r="AT307" s="176" t="s">
        <v>279</v>
      </c>
      <c r="AU307" s="176" t="s">
        <v>489</v>
      </c>
      <c r="AY307" s="16" t="s">
        <v>125</v>
      </c>
      <c r="BE307" s="177">
        <f>IF(N307="základní",J307,0)</f>
        <v>0</v>
      </c>
      <c r="BF307" s="177">
        <f>IF(N307="snížená",J307,0)</f>
        <v>0</v>
      </c>
      <c r="BG307" s="177">
        <f>IF(N307="zákl. přenesená",J307,0)</f>
        <v>0</v>
      </c>
      <c r="BH307" s="177">
        <f>IF(N307="sníž. přenesená",J307,0)</f>
        <v>0</v>
      </c>
      <c r="BI307" s="177">
        <f>IF(N307="nulová",J307,0)</f>
        <v>0</v>
      </c>
      <c r="BJ307" s="16" t="s">
        <v>8</v>
      </c>
      <c r="BK307" s="177">
        <f>ROUND(I307*H307,0)</f>
        <v>0</v>
      </c>
      <c r="BL307" s="16" t="s">
        <v>132</v>
      </c>
      <c r="BM307" s="176" t="s">
        <v>506</v>
      </c>
    </row>
    <row r="308" spans="1:47" s="2" customFormat="1" ht="12">
      <c r="A308" s="33"/>
      <c r="B308" s="34"/>
      <c r="C308" s="35"/>
      <c r="D308" s="178" t="s">
        <v>133</v>
      </c>
      <c r="E308" s="35"/>
      <c r="F308" s="179" t="s">
        <v>505</v>
      </c>
      <c r="G308" s="35"/>
      <c r="H308" s="35"/>
      <c r="I308" s="180"/>
      <c r="J308" s="35"/>
      <c r="K308" s="35"/>
      <c r="L308" s="38"/>
      <c r="M308" s="181"/>
      <c r="N308" s="182"/>
      <c r="O308" s="63"/>
      <c r="P308" s="63"/>
      <c r="Q308" s="63"/>
      <c r="R308" s="63"/>
      <c r="S308" s="63"/>
      <c r="T308" s="64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6" t="s">
        <v>133</v>
      </c>
      <c r="AU308" s="16" t="s">
        <v>489</v>
      </c>
    </row>
    <row r="309" spans="1:65" s="2" customFormat="1" ht="16.5" customHeight="1">
      <c r="A309" s="33"/>
      <c r="B309" s="34"/>
      <c r="C309" s="200" t="s">
        <v>353</v>
      </c>
      <c r="D309" s="200" t="s">
        <v>279</v>
      </c>
      <c r="E309" s="201" t="s">
        <v>507</v>
      </c>
      <c r="F309" s="202" t="s">
        <v>508</v>
      </c>
      <c r="G309" s="203" t="s">
        <v>293</v>
      </c>
      <c r="H309" s="204">
        <v>2</v>
      </c>
      <c r="I309" s="205"/>
      <c r="J309" s="204">
        <f>ROUND(I309*H309,0)</f>
        <v>0</v>
      </c>
      <c r="K309" s="202" t="s">
        <v>20</v>
      </c>
      <c r="L309" s="206"/>
      <c r="M309" s="207" t="s">
        <v>20</v>
      </c>
      <c r="N309" s="208" t="s">
        <v>43</v>
      </c>
      <c r="O309" s="63"/>
      <c r="P309" s="174">
        <f>O309*H309</f>
        <v>0</v>
      </c>
      <c r="Q309" s="174">
        <v>0</v>
      </c>
      <c r="R309" s="174">
        <f>Q309*H309</f>
        <v>0</v>
      </c>
      <c r="S309" s="174">
        <v>0</v>
      </c>
      <c r="T309" s="175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6" t="s">
        <v>152</v>
      </c>
      <c r="AT309" s="176" t="s">
        <v>279</v>
      </c>
      <c r="AU309" s="176" t="s">
        <v>489</v>
      </c>
      <c r="AY309" s="16" t="s">
        <v>125</v>
      </c>
      <c r="BE309" s="177">
        <f>IF(N309="základní",J309,0)</f>
        <v>0</v>
      </c>
      <c r="BF309" s="177">
        <f>IF(N309="snížená",J309,0)</f>
        <v>0</v>
      </c>
      <c r="BG309" s="177">
        <f>IF(N309="zákl. přenesená",J309,0)</f>
        <v>0</v>
      </c>
      <c r="BH309" s="177">
        <f>IF(N309="sníž. přenesená",J309,0)</f>
        <v>0</v>
      </c>
      <c r="BI309" s="177">
        <f>IF(N309="nulová",J309,0)</f>
        <v>0</v>
      </c>
      <c r="BJ309" s="16" t="s">
        <v>8</v>
      </c>
      <c r="BK309" s="177">
        <f>ROUND(I309*H309,0)</f>
        <v>0</v>
      </c>
      <c r="BL309" s="16" t="s">
        <v>132</v>
      </c>
      <c r="BM309" s="176" t="s">
        <v>509</v>
      </c>
    </row>
    <row r="310" spans="1:47" s="2" customFormat="1" ht="12">
      <c r="A310" s="33"/>
      <c r="B310" s="34"/>
      <c r="C310" s="35"/>
      <c r="D310" s="178" t="s">
        <v>133</v>
      </c>
      <c r="E310" s="35"/>
      <c r="F310" s="179" t="s">
        <v>508</v>
      </c>
      <c r="G310" s="35"/>
      <c r="H310" s="35"/>
      <c r="I310" s="180"/>
      <c r="J310" s="35"/>
      <c r="K310" s="35"/>
      <c r="L310" s="38"/>
      <c r="M310" s="181"/>
      <c r="N310" s="182"/>
      <c r="O310" s="63"/>
      <c r="P310" s="63"/>
      <c r="Q310" s="63"/>
      <c r="R310" s="63"/>
      <c r="S310" s="63"/>
      <c r="T310" s="64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6" t="s">
        <v>133</v>
      </c>
      <c r="AU310" s="16" t="s">
        <v>489</v>
      </c>
    </row>
    <row r="311" spans="1:65" s="2" customFormat="1" ht="16.5" customHeight="1">
      <c r="A311" s="33"/>
      <c r="B311" s="34"/>
      <c r="C311" s="200" t="s">
        <v>510</v>
      </c>
      <c r="D311" s="200" t="s">
        <v>279</v>
      </c>
      <c r="E311" s="201" t="s">
        <v>511</v>
      </c>
      <c r="F311" s="202" t="s">
        <v>512</v>
      </c>
      <c r="G311" s="203" t="s">
        <v>293</v>
      </c>
      <c r="H311" s="204">
        <v>1</v>
      </c>
      <c r="I311" s="205"/>
      <c r="J311" s="204">
        <f>ROUND(I311*H311,0)</f>
        <v>0</v>
      </c>
      <c r="K311" s="202" t="s">
        <v>20</v>
      </c>
      <c r="L311" s="206"/>
      <c r="M311" s="207" t="s">
        <v>20</v>
      </c>
      <c r="N311" s="208" t="s">
        <v>43</v>
      </c>
      <c r="O311" s="63"/>
      <c r="P311" s="174">
        <f>O311*H311</f>
        <v>0</v>
      </c>
      <c r="Q311" s="174">
        <v>0</v>
      </c>
      <c r="R311" s="174">
        <f>Q311*H311</f>
        <v>0</v>
      </c>
      <c r="S311" s="174">
        <v>0</v>
      </c>
      <c r="T311" s="175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6" t="s">
        <v>152</v>
      </c>
      <c r="AT311" s="176" t="s">
        <v>279</v>
      </c>
      <c r="AU311" s="176" t="s">
        <v>489</v>
      </c>
      <c r="AY311" s="16" t="s">
        <v>125</v>
      </c>
      <c r="BE311" s="177">
        <f>IF(N311="základní",J311,0)</f>
        <v>0</v>
      </c>
      <c r="BF311" s="177">
        <f>IF(N311="snížená",J311,0)</f>
        <v>0</v>
      </c>
      <c r="BG311" s="177">
        <f>IF(N311="zákl. přenesená",J311,0)</f>
        <v>0</v>
      </c>
      <c r="BH311" s="177">
        <f>IF(N311="sníž. přenesená",J311,0)</f>
        <v>0</v>
      </c>
      <c r="BI311" s="177">
        <f>IF(N311="nulová",J311,0)</f>
        <v>0</v>
      </c>
      <c r="BJ311" s="16" t="s">
        <v>8</v>
      </c>
      <c r="BK311" s="177">
        <f>ROUND(I311*H311,0)</f>
        <v>0</v>
      </c>
      <c r="BL311" s="16" t="s">
        <v>132</v>
      </c>
      <c r="BM311" s="176" t="s">
        <v>513</v>
      </c>
    </row>
    <row r="312" spans="1:47" s="2" customFormat="1" ht="12">
      <c r="A312" s="33"/>
      <c r="B312" s="34"/>
      <c r="C312" s="35"/>
      <c r="D312" s="178" t="s">
        <v>133</v>
      </c>
      <c r="E312" s="35"/>
      <c r="F312" s="179" t="s">
        <v>512</v>
      </c>
      <c r="G312" s="35"/>
      <c r="H312" s="35"/>
      <c r="I312" s="180"/>
      <c r="J312" s="35"/>
      <c r="K312" s="35"/>
      <c r="L312" s="38"/>
      <c r="M312" s="181"/>
      <c r="N312" s="182"/>
      <c r="O312" s="63"/>
      <c r="P312" s="63"/>
      <c r="Q312" s="63"/>
      <c r="R312" s="63"/>
      <c r="S312" s="63"/>
      <c r="T312" s="64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6" t="s">
        <v>133</v>
      </c>
      <c r="AU312" s="16" t="s">
        <v>489</v>
      </c>
    </row>
    <row r="313" spans="1:65" s="2" customFormat="1" ht="16.5" customHeight="1">
      <c r="A313" s="33"/>
      <c r="B313" s="34"/>
      <c r="C313" s="200" t="s">
        <v>357</v>
      </c>
      <c r="D313" s="200" t="s">
        <v>279</v>
      </c>
      <c r="E313" s="201" t="s">
        <v>514</v>
      </c>
      <c r="F313" s="202" t="s">
        <v>515</v>
      </c>
      <c r="G313" s="203" t="s">
        <v>293</v>
      </c>
      <c r="H313" s="204">
        <v>1</v>
      </c>
      <c r="I313" s="205"/>
      <c r="J313" s="204">
        <f>ROUND(I313*H313,0)</f>
        <v>0</v>
      </c>
      <c r="K313" s="202" t="s">
        <v>20</v>
      </c>
      <c r="L313" s="206"/>
      <c r="M313" s="207" t="s">
        <v>20</v>
      </c>
      <c r="N313" s="208" t="s">
        <v>43</v>
      </c>
      <c r="O313" s="63"/>
      <c r="P313" s="174">
        <f>O313*H313</f>
        <v>0</v>
      </c>
      <c r="Q313" s="174">
        <v>0</v>
      </c>
      <c r="R313" s="174">
        <f>Q313*H313</f>
        <v>0</v>
      </c>
      <c r="S313" s="174">
        <v>0</v>
      </c>
      <c r="T313" s="175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76" t="s">
        <v>152</v>
      </c>
      <c r="AT313" s="176" t="s">
        <v>279</v>
      </c>
      <c r="AU313" s="176" t="s">
        <v>489</v>
      </c>
      <c r="AY313" s="16" t="s">
        <v>125</v>
      </c>
      <c r="BE313" s="177">
        <f>IF(N313="základní",J313,0)</f>
        <v>0</v>
      </c>
      <c r="BF313" s="177">
        <f>IF(N313="snížená",J313,0)</f>
        <v>0</v>
      </c>
      <c r="BG313" s="177">
        <f>IF(N313="zákl. přenesená",J313,0)</f>
        <v>0</v>
      </c>
      <c r="BH313" s="177">
        <f>IF(N313="sníž. přenesená",J313,0)</f>
        <v>0</v>
      </c>
      <c r="BI313" s="177">
        <f>IF(N313="nulová",J313,0)</f>
        <v>0</v>
      </c>
      <c r="BJ313" s="16" t="s">
        <v>8</v>
      </c>
      <c r="BK313" s="177">
        <f>ROUND(I313*H313,0)</f>
        <v>0</v>
      </c>
      <c r="BL313" s="16" t="s">
        <v>132</v>
      </c>
      <c r="BM313" s="176" t="s">
        <v>516</v>
      </c>
    </row>
    <row r="314" spans="1:47" s="2" customFormat="1" ht="12">
      <c r="A314" s="33"/>
      <c r="B314" s="34"/>
      <c r="C314" s="35"/>
      <c r="D314" s="178" t="s">
        <v>133</v>
      </c>
      <c r="E314" s="35"/>
      <c r="F314" s="179" t="s">
        <v>515</v>
      </c>
      <c r="G314" s="35"/>
      <c r="H314" s="35"/>
      <c r="I314" s="180"/>
      <c r="J314" s="35"/>
      <c r="K314" s="35"/>
      <c r="L314" s="38"/>
      <c r="M314" s="181"/>
      <c r="N314" s="182"/>
      <c r="O314" s="63"/>
      <c r="P314" s="63"/>
      <c r="Q314" s="63"/>
      <c r="R314" s="63"/>
      <c r="S314" s="63"/>
      <c r="T314" s="64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6" t="s">
        <v>133</v>
      </c>
      <c r="AU314" s="16" t="s">
        <v>489</v>
      </c>
    </row>
    <row r="315" spans="1:65" s="2" customFormat="1" ht="16.5" customHeight="1">
      <c r="A315" s="33"/>
      <c r="B315" s="34"/>
      <c r="C315" s="200" t="s">
        <v>517</v>
      </c>
      <c r="D315" s="200" t="s">
        <v>279</v>
      </c>
      <c r="E315" s="201" t="s">
        <v>518</v>
      </c>
      <c r="F315" s="202" t="s">
        <v>519</v>
      </c>
      <c r="G315" s="203" t="s">
        <v>293</v>
      </c>
      <c r="H315" s="204">
        <v>1</v>
      </c>
      <c r="I315" s="205"/>
      <c r="J315" s="204">
        <f>ROUND(I315*H315,0)</f>
        <v>0</v>
      </c>
      <c r="K315" s="202" t="s">
        <v>20</v>
      </c>
      <c r="L315" s="206"/>
      <c r="M315" s="207" t="s">
        <v>20</v>
      </c>
      <c r="N315" s="208" t="s">
        <v>43</v>
      </c>
      <c r="O315" s="63"/>
      <c r="P315" s="174">
        <f>O315*H315</f>
        <v>0</v>
      </c>
      <c r="Q315" s="174">
        <v>0</v>
      </c>
      <c r="R315" s="174">
        <f>Q315*H315</f>
        <v>0</v>
      </c>
      <c r="S315" s="174">
        <v>0</v>
      </c>
      <c r="T315" s="175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6" t="s">
        <v>152</v>
      </c>
      <c r="AT315" s="176" t="s">
        <v>279</v>
      </c>
      <c r="AU315" s="176" t="s">
        <v>489</v>
      </c>
      <c r="AY315" s="16" t="s">
        <v>125</v>
      </c>
      <c r="BE315" s="177">
        <f>IF(N315="základní",J315,0)</f>
        <v>0</v>
      </c>
      <c r="BF315" s="177">
        <f>IF(N315="snížená",J315,0)</f>
        <v>0</v>
      </c>
      <c r="BG315" s="177">
        <f>IF(N315="zákl. přenesená",J315,0)</f>
        <v>0</v>
      </c>
      <c r="BH315" s="177">
        <f>IF(N315="sníž. přenesená",J315,0)</f>
        <v>0</v>
      </c>
      <c r="BI315" s="177">
        <f>IF(N315="nulová",J315,0)</f>
        <v>0</v>
      </c>
      <c r="BJ315" s="16" t="s">
        <v>8</v>
      </c>
      <c r="BK315" s="177">
        <f>ROUND(I315*H315,0)</f>
        <v>0</v>
      </c>
      <c r="BL315" s="16" t="s">
        <v>132</v>
      </c>
      <c r="BM315" s="176" t="s">
        <v>520</v>
      </c>
    </row>
    <row r="316" spans="1:47" s="2" customFormat="1" ht="12">
      <c r="A316" s="33"/>
      <c r="B316" s="34"/>
      <c r="C316" s="35"/>
      <c r="D316" s="178" t="s">
        <v>133</v>
      </c>
      <c r="E316" s="35"/>
      <c r="F316" s="179" t="s">
        <v>519</v>
      </c>
      <c r="G316" s="35"/>
      <c r="H316" s="35"/>
      <c r="I316" s="180"/>
      <c r="J316" s="35"/>
      <c r="K316" s="35"/>
      <c r="L316" s="38"/>
      <c r="M316" s="181"/>
      <c r="N316" s="182"/>
      <c r="O316" s="63"/>
      <c r="P316" s="63"/>
      <c r="Q316" s="63"/>
      <c r="R316" s="63"/>
      <c r="S316" s="63"/>
      <c r="T316" s="64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6" t="s">
        <v>133</v>
      </c>
      <c r="AU316" s="16" t="s">
        <v>489</v>
      </c>
    </row>
    <row r="317" spans="1:65" s="2" customFormat="1" ht="16.5" customHeight="1">
      <c r="A317" s="33"/>
      <c r="B317" s="34"/>
      <c r="C317" s="200" t="s">
        <v>361</v>
      </c>
      <c r="D317" s="200" t="s">
        <v>279</v>
      </c>
      <c r="E317" s="201" t="s">
        <v>521</v>
      </c>
      <c r="F317" s="202" t="s">
        <v>522</v>
      </c>
      <c r="G317" s="203" t="s">
        <v>293</v>
      </c>
      <c r="H317" s="204">
        <v>1</v>
      </c>
      <c r="I317" s="205"/>
      <c r="J317" s="204">
        <f>ROUND(I317*H317,0)</f>
        <v>0</v>
      </c>
      <c r="K317" s="202" t="s">
        <v>20</v>
      </c>
      <c r="L317" s="206"/>
      <c r="M317" s="207" t="s">
        <v>20</v>
      </c>
      <c r="N317" s="208" t="s">
        <v>43</v>
      </c>
      <c r="O317" s="63"/>
      <c r="P317" s="174">
        <f>O317*H317</f>
        <v>0</v>
      </c>
      <c r="Q317" s="174">
        <v>0</v>
      </c>
      <c r="R317" s="174">
        <f>Q317*H317</f>
        <v>0</v>
      </c>
      <c r="S317" s="174">
        <v>0</v>
      </c>
      <c r="T317" s="175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6" t="s">
        <v>152</v>
      </c>
      <c r="AT317" s="176" t="s">
        <v>279</v>
      </c>
      <c r="AU317" s="176" t="s">
        <v>489</v>
      </c>
      <c r="AY317" s="16" t="s">
        <v>125</v>
      </c>
      <c r="BE317" s="177">
        <f>IF(N317="základní",J317,0)</f>
        <v>0</v>
      </c>
      <c r="BF317" s="177">
        <f>IF(N317="snížená",J317,0)</f>
        <v>0</v>
      </c>
      <c r="BG317" s="177">
        <f>IF(N317="zákl. přenesená",J317,0)</f>
        <v>0</v>
      </c>
      <c r="BH317" s="177">
        <f>IF(N317="sníž. přenesená",J317,0)</f>
        <v>0</v>
      </c>
      <c r="BI317" s="177">
        <f>IF(N317="nulová",J317,0)</f>
        <v>0</v>
      </c>
      <c r="BJ317" s="16" t="s">
        <v>8</v>
      </c>
      <c r="BK317" s="177">
        <f>ROUND(I317*H317,0)</f>
        <v>0</v>
      </c>
      <c r="BL317" s="16" t="s">
        <v>132</v>
      </c>
      <c r="BM317" s="176" t="s">
        <v>523</v>
      </c>
    </row>
    <row r="318" spans="1:47" s="2" customFormat="1" ht="12">
      <c r="A318" s="33"/>
      <c r="B318" s="34"/>
      <c r="C318" s="35"/>
      <c r="D318" s="178" t="s">
        <v>133</v>
      </c>
      <c r="E318" s="35"/>
      <c r="F318" s="179" t="s">
        <v>522</v>
      </c>
      <c r="G318" s="35"/>
      <c r="H318" s="35"/>
      <c r="I318" s="180"/>
      <c r="J318" s="35"/>
      <c r="K318" s="35"/>
      <c r="L318" s="38"/>
      <c r="M318" s="181"/>
      <c r="N318" s="182"/>
      <c r="O318" s="63"/>
      <c r="P318" s="63"/>
      <c r="Q318" s="63"/>
      <c r="R318" s="63"/>
      <c r="S318" s="63"/>
      <c r="T318" s="64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6" t="s">
        <v>133</v>
      </c>
      <c r="AU318" s="16" t="s">
        <v>489</v>
      </c>
    </row>
    <row r="319" spans="1:65" s="2" customFormat="1" ht="16.5" customHeight="1">
      <c r="A319" s="33"/>
      <c r="B319" s="34"/>
      <c r="C319" s="166" t="s">
        <v>524</v>
      </c>
      <c r="D319" s="166" t="s">
        <v>127</v>
      </c>
      <c r="E319" s="167" t="s">
        <v>525</v>
      </c>
      <c r="F319" s="168" t="s">
        <v>526</v>
      </c>
      <c r="G319" s="169" t="s">
        <v>396</v>
      </c>
      <c r="H319" s="170">
        <v>1</v>
      </c>
      <c r="I319" s="171"/>
      <c r="J319" s="170">
        <f>ROUND(I319*H319,0)</f>
        <v>0</v>
      </c>
      <c r="K319" s="168" t="s">
        <v>20</v>
      </c>
      <c r="L319" s="38"/>
      <c r="M319" s="172" t="s">
        <v>20</v>
      </c>
      <c r="N319" s="173" t="s">
        <v>43</v>
      </c>
      <c r="O319" s="63"/>
      <c r="P319" s="174">
        <f>O319*H319</f>
        <v>0</v>
      </c>
      <c r="Q319" s="174">
        <v>0</v>
      </c>
      <c r="R319" s="174">
        <f>Q319*H319</f>
        <v>0</v>
      </c>
      <c r="S319" s="174">
        <v>0</v>
      </c>
      <c r="T319" s="175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6" t="s">
        <v>132</v>
      </c>
      <c r="AT319" s="176" t="s">
        <v>127</v>
      </c>
      <c r="AU319" s="176" t="s">
        <v>489</v>
      </c>
      <c r="AY319" s="16" t="s">
        <v>125</v>
      </c>
      <c r="BE319" s="177">
        <f>IF(N319="základní",J319,0)</f>
        <v>0</v>
      </c>
      <c r="BF319" s="177">
        <f>IF(N319="snížená",J319,0)</f>
        <v>0</v>
      </c>
      <c r="BG319" s="177">
        <f>IF(N319="zákl. přenesená",J319,0)</f>
        <v>0</v>
      </c>
      <c r="BH319" s="177">
        <f>IF(N319="sníž. přenesená",J319,0)</f>
        <v>0</v>
      </c>
      <c r="BI319" s="177">
        <f>IF(N319="nulová",J319,0)</f>
        <v>0</v>
      </c>
      <c r="BJ319" s="16" t="s">
        <v>8</v>
      </c>
      <c r="BK319" s="177">
        <f>ROUND(I319*H319,0)</f>
        <v>0</v>
      </c>
      <c r="BL319" s="16" t="s">
        <v>132</v>
      </c>
      <c r="BM319" s="176" t="s">
        <v>527</v>
      </c>
    </row>
    <row r="320" spans="1:47" s="2" customFormat="1" ht="12">
      <c r="A320" s="33"/>
      <c r="B320" s="34"/>
      <c r="C320" s="35"/>
      <c r="D320" s="178" t="s">
        <v>133</v>
      </c>
      <c r="E320" s="35"/>
      <c r="F320" s="179" t="s">
        <v>526</v>
      </c>
      <c r="G320" s="35"/>
      <c r="H320" s="35"/>
      <c r="I320" s="180"/>
      <c r="J320" s="35"/>
      <c r="K320" s="35"/>
      <c r="L320" s="38"/>
      <c r="M320" s="181"/>
      <c r="N320" s="182"/>
      <c r="O320" s="63"/>
      <c r="P320" s="63"/>
      <c r="Q320" s="63"/>
      <c r="R320" s="63"/>
      <c r="S320" s="63"/>
      <c r="T320" s="64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6" t="s">
        <v>133</v>
      </c>
      <c r="AU320" s="16" t="s">
        <v>489</v>
      </c>
    </row>
    <row r="321" spans="1:65" s="2" customFormat="1" ht="16.5" customHeight="1">
      <c r="A321" s="33"/>
      <c r="B321" s="34"/>
      <c r="C321" s="166" t="s">
        <v>365</v>
      </c>
      <c r="D321" s="166" t="s">
        <v>127</v>
      </c>
      <c r="E321" s="167" t="s">
        <v>528</v>
      </c>
      <c r="F321" s="168" t="s">
        <v>529</v>
      </c>
      <c r="G321" s="169" t="s">
        <v>160</v>
      </c>
      <c r="H321" s="170">
        <v>8</v>
      </c>
      <c r="I321" s="171"/>
      <c r="J321" s="170">
        <f>ROUND(I321*H321,0)</f>
        <v>0</v>
      </c>
      <c r="K321" s="168" t="s">
        <v>20</v>
      </c>
      <c r="L321" s="38"/>
      <c r="M321" s="172" t="s">
        <v>20</v>
      </c>
      <c r="N321" s="173" t="s">
        <v>43</v>
      </c>
      <c r="O321" s="63"/>
      <c r="P321" s="174">
        <f>O321*H321</f>
        <v>0</v>
      </c>
      <c r="Q321" s="174">
        <v>0</v>
      </c>
      <c r="R321" s="174">
        <f>Q321*H321</f>
        <v>0</v>
      </c>
      <c r="S321" s="174">
        <v>0</v>
      </c>
      <c r="T321" s="175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6" t="s">
        <v>132</v>
      </c>
      <c r="AT321" s="176" t="s">
        <v>127</v>
      </c>
      <c r="AU321" s="176" t="s">
        <v>489</v>
      </c>
      <c r="AY321" s="16" t="s">
        <v>125</v>
      </c>
      <c r="BE321" s="177">
        <f>IF(N321="základní",J321,0)</f>
        <v>0</v>
      </c>
      <c r="BF321" s="177">
        <f>IF(N321="snížená",J321,0)</f>
        <v>0</v>
      </c>
      <c r="BG321" s="177">
        <f>IF(N321="zákl. přenesená",J321,0)</f>
        <v>0</v>
      </c>
      <c r="BH321" s="177">
        <f>IF(N321="sníž. přenesená",J321,0)</f>
        <v>0</v>
      </c>
      <c r="BI321" s="177">
        <f>IF(N321="nulová",J321,0)</f>
        <v>0</v>
      </c>
      <c r="BJ321" s="16" t="s">
        <v>8</v>
      </c>
      <c r="BK321" s="177">
        <f>ROUND(I321*H321,0)</f>
        <v>0</v>
      </c>
      <c r="BL321" s="16" t="s">
        <v>132</v>
      </c>
      <c r="BM321" s="176" t="s">
        <v>530</v>
      </c>
    </row>
    <row r="322" spans="1:47" s="2" customFormat="1" ht="12">
      <c r="A322" s="33"/>
      <c r="B322" s="34"/>
      <c r="C322" s="35"/>
      <c r="D322" s="178" t="s">
        <v>133</v>
      </c>
      <c r="E322" s="35"/>
      <c r="F322" s="179" t="s">
        <v>529</v>
      </c>
      <c r="G322" s="35"/>
      <c r="H322" s="35"/>
      <c r="I322" s="180"/>
      <c r="J322" s="35"/>
      <c r="K322" s="35"/>
      <c r="L322" s="38"/>
      <c r="M322" s="181"/>
      <c r="N322" s="182"/>
      <c r="O322" s="63"/>
      <c r="P322" s="63"/>
      <c r="Q322" s="63"/>
      <c r="R322" s="63"/>
      <c r="S322" s="63"/>
      <c r="T322" s="64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6" t="s">
        <v>133</v>
      </c>
      <c r="AU322" s="16" t="s">
        <v>489</v>
      </c>
    </row>
    <row r="323" spans="1:65" s="2" customFormat="1" ht="16.5" customHeight="1">
      <c r="A323" s="33"/>
      <c r="B323" s="34"/>
      <c r="C323" s="166" t="s">
        <v>531</v>
      </c>
      <c r="D323" s="166" t="s">
        <v>127</v>
      </c>
      <c r="E323" s="167" t="s">
        <v>532</v>
      </c>
      <c r="F323" s="168" t="s">
        <v>533</v>
      </c>
      <c r="G323" s="169" t="s">
        <v>160</v>
      </c>
      <c r="H323" s="170">
        <v>1</v>
      </c>
      <c r="I323" s="171"/>
      <c r="J323" s="170">
        <f>ROUND(I323*H323,0)</f>
        <v>0</v>
      </c>
      <c r="K323" s="168" t="s">
        <v>20</v>
      </c>
      <c r="L323" s="38"/>
      <c r="M323" s="172" t="s">
        <v>20</v>
      </c>
      <c r="N323" s="173" t="s">
        <v>43</v>
      </c>
      <c r="O323" s="63"/>
      <c r="P323" s="174">
        <f>O323*H323</f>
        <v>0</v>
      </c>
      <c r="Q323" s="174">
        <v>0</v>
      </c>
      <c r="R323" s="174">
        <f>Q323*H323</f>
        <v>0</v>
      </c>
      <c r="S323" s="174">
        <v>0</v>
      </c>
      <c r="T323" s="175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6" t="s">
        <v>132</v>
      </c>
      <c r="AT323" s="176" t="s">
        <v>127</v>
      </c>
      <c r="AU323" s="176" t="s">
        <v>489</v>
      </c>
      <c r="AY323" s="16" t="s">
        <v>125</v>
      </c>
      <c r="BE323" s="177">
        <f>IF(N323="základní",J323,0)</f>
        <v>0</v>
      </c>
      <c r="BF323" s="177">
        <f>IF(N323="snížená",J323,0)</f>
        <v>0</v>
      </c>
      <c r="BG323" s="177">
        <f>IF(N323="zákl. přenesená",J323,0)</f>
        <v>0</v>
      </c>
      <c r="BH323" s="177">
        <f>IF(N323="sníž. přenesená",J323,0)</f>
        <v>0</v>
      </c>
      <c r="BI323" s="177">
        <f>IF(N323="nulová",J323,0)</f>
        <v>0</v>
      </c>
      <c r="BJ323" s="16" t="s">
        <v>8</v>
      </c>
      <c r="BK323" s="177">
        <f>ROUND(I323*H323,0)</f>
        <v>0</v>
      </c>
      <c r="BL323" s="16" t="s">
        <v>132</v>
      </c>
      <c r="BM323" s="176" t="s">
        <v>534</v>
      </c>
    </row>
    <row r="324" spans="1:47" s="2" customFormat="1" ht="12">
      <c r="A324" s="33"/>
      <c r="B324" s="34"/>
      <c r="C324" s="35"/>
      <c r="D324" s="178" t="s">
        <v>133</v>
      </c>
      <c r="E324" s="35"/>
      <c r="F324" s="179" t="s">
        <v>533</v>
      </c>
      <c r="G324" s="35"/>
      <c r="H324" s="35"/>
      <c r="I324" s="180"/>
      <c r="J324" s="35"/>
      <c r="K324" s="35"/>
      <c r="L324" s="38"/>
      <c r="M324" s="181"/>
      <c r="N324" s="182"/>
      <c r="O324" s="63"/>
      <c r="P324" s="63"/>
      <c r="Q324" s="63"/>
      <c r="R324" s="63"/>
      <c r="S324" s="63"/>
      <c r="T324" s="64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6" t="s">
        <v>133</v>
      </c>
      <c r="AU324" s="16" t="s">
        <v>489</v>
      </c>
    </row>
    <row r="325" spans="1:65" s="2" customFormat="1" ht="16.5" customHeight="1">
      <c r="A325" s="33"/>
      <c r="B325" s="34"/>
      <c r="C325" s="166" t="s">
        <v>369</v>
      </c>
      <c r="D325" s="166" t="s">
        <v>127</v>
      </c>
      <c r="E325" s="167" t="s">
        <v>535</v>
      </c>
      <c r="F325" s="168" t="s">
        <v>536</v>
      </c>
      <c r="G325" s="169" t="s">
        <v>293</v>
      </c>
      <c r="H325" s="170">
        <v>1</v>
      </c>
      <c r="I325" s="171"/>
      <c r="J325" s="170">
        <f>ROUND(I325*H325,0)</f>
        <v>0</v>
      </c>
      <c r="K325" s="168" t="s">
        <v>20</v>
      </c>
      <c r="L325" s="38"/>
      <c r="M325" s="172" t="s">
        <v>20</v>
      </c>
      <c r="N325" s="173" t="s">
        <v>43</v>
      </c>
      <c r="O325" s="63"/>
      <c r="P325" s="174">
        <f>O325*H325</f>
        <v>0</v>
      </c>
      <c r="Q325" s="174">
        <v>0</v>
      </c>
      <c r="R325" s="174">
        <f>Q325*H325</f>
        <v>0</v>
      </c>
      <c r="S325" s="174">
        <v>0</v>
      </c>
      <c r="T325" s="175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6" t="s">
        <v>132</v>
      </c>
      <c r="AT325" s="176" t="s">
        <v>127</v>
      </c>
      <c r="AU325" s="176" t="s">
        <v>489</v>
      </c>
      <c r="AY325" s="16" t="s">
        <v>125</v>
      </c>
      <c r="BE325" s="177">
        <f>IF(N325="základní",J325,0)</f>
        <v>0</v>
      </c>
      <c r="BF325" s="177">
        <f>IF(N325="snížená",J325,0)</f>
        <v>0</v>
      </c>
      <c r="BG325" s="177">
        <f>IF(N325="zákl. přenesená",J325,0)</f>
        <v>0</v>
      </c>
      <c r="BH325" s="177">
        <f>IF(N325="sníž. přenesená",J325,0)</f>
        <v>0</v>
      </c>
      <c r="BI325" s="177">
        <f>IF(N325="nulová",J325,0)</f>
        <v>0</v>
      </c>
      <c r="BJ325" s="16" t="s">
        <v>8</v>
      </c>
      <c r="BK325" s="177">
        <f>ROUND(I325*H325,0)</f>
        <v>0</v>
      </c>
      <c r="BL325" s="16" t="s">
        <v>132</v>
      </c>
      <c r="BM325" s="176" t="s">
        <v>537</v>
      </c>
    </row>
    <row r="326" spans="1:47" s="2" customFormat="1" ht="12">
      <c r="A326" s="33"/>
      <c r="B326" s="34"/>
      <c r="C326" s="35"/>
      <c r="D326" s="178" t="s">
        <v>133</v>
      </c>
      <c r="E326" s="35"/>
      <c r="F326" s="179" t="s">
        <v>536</v>
      </c>
      <c r="G326" s="35"/>
      <c r="H326" s="35"/>
      <c r="I326" s="180"/>
      <c r="J326" s="35"/>
      <c r="K326" s="35"/>
      <c r="L326" s="38"/>
      <c r="M326" s="181"/>
      <c r="N326" s="182"/>
      <c r="O326" s="63"/>
      <c r="P326" s="63"/>
      <c r="Q326" s="63"/>
      <c r="R326" s="63"/>
      <c r="S326" s="63"/>
      <c r="T326" s="64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6" t="s">
        <v>133</v>
      </c>
      <c r="AU326" s="16" t="s">
        <v>489</v>
      </c>
    </row>
    <row r="327" spans="1:65" s="2" customFormat="1" ht="16.5" customHeight="1">
      <c r="A327" s="33"/>
      <c r="B327" s="34"/>
      <c r="C327" s="166" t="s">
        <v>538</v>
      </c>
      <c r="D327" s="166" t="s">
        <v>127</v>
      </c>
      <c r="E327" s="167" t="s">
        <v>539</v>
      </c>
      <c r="F327" s="168" t="s">
        <v>540</v>
      </c>
      <c r="G327" s="169" t="s">
        <v>396</v>
      </c>
      <c r="H327" s="170">
        <v>1</v>
      </c>
      <c r="I327" s="171"/>
      <c r="J327" s="170">
        <f>ROUND(I327*H327,0)</f>
        <v>0</v>
      </c>
      <c r="K327" s="168" t="s">
        <v>20</v>
      </c>
      <c r="L327" s="38"/>
      <c r="M327" s="172" t="s">
        <v>20</v>
      </c>
      <c r="N327" s="173" t="s">
        <v>43</v>
      </c>
      <c r="O327" s="63"/>
      <c r="P327" s="174">
        <f>O327*H327</f>
        <v>0</v>
      </c>
      <c r="Q327" s="174">
        <v>0</v>
      </c>
      <c r="R327" s="174">
        <f>Q327*H327</f>
        <v>0</v>
      </c>
      <c r="S327" s="174">
        <v>0</v>
      </c>
      <c r="T327" s="175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76" t="s">
        <v>132</v>
      </c>
      <c r="AT327" s="176" t="s">
        <v>127</v>
      </c>
      <c r="AU327" s="176" t="s">
        <v>489</v>
      </c>
      <c r="AY327" s="16" t="s">
        <v>125</v>
      </c>
      <c r="BE327" s="177">
        <f>IF(N327="základní",J327,0)</f>
        <v>0</v>
      </c>
      <c r="BF327" s="177">
        <f>IF(N327="snížená",J327,0)</f>
        <v>0</v>
      </c>
      <c r="BG327" s="177">
        <f>IF(N327="zákl. přenesená",J327,0)</f>
        <v>0</v>
      </c>
      <c r="BH327" s="177">
        <f>IF(N327="sníž. přenesená",J327,0)</f>
        <v>0</v>
      </c>
      <c r="BI327" s="177">
        <f>IF(N327="nulová",J327,0)</f>
        <v>0</v>
      </c>
      <c r="BJ327" s="16" t="s">
        <v>8</v>
      </c>
      <c r="BK327" s="177">
        <f>ROUND(I327*H327,0)</f>
        <v>0</v>
      </c>
      <c r="BL327" s="16" t="s">
        <v>132</v>
      </c>
      <c r="BM327" s="176" t="s">
        <v>541</v>
      </c>
    </row>
    <row r="328" spans="1:47" s="2" customFormat="1" ht="12">
      <c r="A328" s="33"/>
      <c r="B328" s="34"/>
      <c r="C328" s="35"/>
      <c r="D328" s="178" t="s">
        <v>133</v>
      </c>
      <c r="E328" s="35"/>
      <c r="F328" s="179" t="s">
        <v>540</v>
      </c>
      <c r="G328" s="35"/>
      <c r="H328" s="35"/>
      <c r="I328" s="180"/>
      <c r="J328" s="35"/>
      <c r="K328" s="35"/>
      <c r="L328" s="38"/>
      <c r="M328" s="181"/>
      <c r="N328" s="182"/>
      <c r="O328" s="63"/>
      <c r="P328" s="63"/>
      <c r="Q328" s="63"/>
      <c r="R328" s="63"/>
      <c r="S328" s="63"/>
      <c r="T328" s="64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6" t="s">
        <v>133</v>
      </c>
      <c r="AU328" s="16" t="s">
        <v>489</v>
      </c>
    </row>
    <row r="329" spans="1:65" s="2" customFormat="1" ht="16.5" customHeight="1">
      <c r="A329" s="33"/>
      <c r="B329" s="34"/>
      <c r="C329" s="166" t="s">
        <v>373</v>
      </c>
      <c r="D329" s="166" t="s">
        <v>127</v>
      </c>
      <c r="E329" s="167" t="s">
        <v>542</v>
      </c>
      <c r="F329" s="168" t="s">
        <v>543</v>
      </c>
      <c r="G329" s="169" t="s">
        <v>396</v>
      </c>
      <c r="H329" s="170">
        <v>1</v>
      </c>
      <c r="I329" s="171"/>
      <c r="J329" s="170">
        <f>ROUND(I329*H329,0)</f>
        <v>0</v>
      </c>
      <c r="K329" s="168" t="s">
        <v>20</v>
      </c>
      <c r="L329" s="38"/>
      <c r="M329" s="172" t="s">
        <v>20</v>
      </c>
      <c r="N329" s="173" t="s">
        <v>43</v>
      </c>
      <c r="O329" s="63"/>
      <c r="P329" s="174">
        <f>O329*H329</f>
        <v>0</v>
      </c>
      <c r="Q329" s="174">
        <v>0</v>
      </c>
      <c r="R329" s="174">
        <f>Q329*H329</f>
        <v>0</v>
      </c>
      <c r="S329" s="174">
        <v>0</v>
      </c>
      <c r="T329" s="175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76" t="s">
        <v>132</v>
      </c>
      <c r="AT329" s="176" t="s">
        <v>127</v>
      </c>
      <c r="AU329" s="176" t="s">
        <v>489</v>
      </c>
      <c r="AY329" s="16" t="s">
        <v>125</v>
      </c>
      <c r="BE329" s="177">
        <f>IF(N329="základní",J329,0)</f>
        <v>0</v>
      </c>
      <c r="BF329" s="177">
        <f>IF(N329="snížená",J329,0)</f>
        <v>0</v>
      </c>
      <c r="BG329" s="177">
        <f>IF(N329="zákl. přenesená",J329,0)</f>
        <v>0</v>
      </c>
      <c r="BH329" s="177">
        <f>IF(N329="sníž. přenesená",J329,0)</f>
        <v>0</v>
      </c>
      <c r="BI329" s="177">
        <f>IF(N329="nulová",J329,0)</f>
        <v>0</v>
      </c>
      <c r="BJ329" s="16" t="s">
        <v>8</v>
      </c>
      <c r="BK329" s="177">
        <f>ROUND(I329*H329,0)</f>
        <v>0</v>
      </c>
      <c r="BL329" s="16" t="s">
        <v>132</v>
      </c>
      <c r="BM329" s="176" t="s">
        <v>544</v>
      </c>
    </row>
    <row r="330" spans="1:47" s="2" customFormat="1" ht="12">
      <c r="A330" s="33"/>
      <c r="B330" s="34"/>
      <c r="C330" s="35"/>
      <c r="D330" s="178" t="s">
        <v>133</v>
      </c>
      <c r="E330" s="35"/>
      <c r="F330" s="179" t="s">
        <v>543</v>
      </c>
      <c r="G330" s="35"/>
      <c r="H330" s="35"/>
      <c r="I330" s="180"/>
      <c r="J330" s="35"/>
      <c r="K330" s="35"/>
      <c r="L330" s="38"/>
      <c r="M330" s="181"/>
      <c r="N330" s="182"/>
      <c r="O330" s="63"/>
      <c r="P330" s="63"/>
      <c r="Q330" s="63"/>
      <c r="R330" s="63"/>
      <c r="S330" s="63"/>
      <c r="T330" s="64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6" t="s">
        <v>133</v>
      </c>
      <c r="AU330" s="16" t="s">
        <v>489</v>
      </c>
    </row>
    <row r="331" spans="1:65" s="2" customFormat="1" ht="16.5" customHeight="1">
      <c r="A331" s="33"/>
      <c r="B331" s="34"/>
      <c r="C331" s="166" t="s">
        <v>545</v>
      </c>
      <c r="D331" s="166" t="s">
        <v>127</v>
      </c>
      <c r="E331" s="167" t="s">
        <v>546</v>
      </c>
      <c r="F331" s="168" t="s">
        <v>547</v>
      </c>
      <c r="G331" s="169" t="s">
        <v>396</v>
      </c>
      <c r="H331" s="170">
        <v>1</v>
      </c>
      <c r="I331" s="171"/>
      <c r="J331" s="170">
        <f>ROUND(I331*H331,0)</f>
        <v>0</v>
      </c>
      <c r="K331" s="168" t="s">
        <v>20</v>
      </c>
      <c r="L331" s="38"/>
      <c r="M331" s="172" t="s">
        <v>20</v>
      </c>
      <c r="N331" s="173" t="s">
        <v>43</v>
      </c>
      <c r="O331" s="63"/>
      <c r="P331" s="174">
        <f>O331*H331</f>
        <v>0</v>
      </c>
      <c r="Q331" s="174">
        <v>0</v>
      </c>
      <c r="R331" s="174">
        <f>Q331*H331</f>
        <v>0</v>
      </c>
      <c r="S331" s="174">
        <v>0</v>
      </c>
      <c r="T331" s="175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76" t="s">
        <v>132</v>
      </c>
      <c r="AT331" s="176" t="s">
        <v>127</v>
      </c>
      <c r="AU331" s="176" t="s">
        <v>489</v>
      </c>
      <c r="AY331" s="16" t="s">
        <v>125</v>
      </c>
      <c r="BE331" s="177">
        <f>IF(N331="základní",J331,0)</f>
        <v>0</v>
      </c>
      <c r="BF331" s="177">
        <f>IF(N331="snížená",J331,0)</f>
        <v>0</v>
      </c>
      <c r="BG331" s="177">
        <f>IF(N331="zákl. přenesená",J331,0)</f>
        <v>0</v>
      </c>
      <c r="BH331" s="177">
        <f>IF(N331="sníž. přenesená",J331,0)</f>
        <v>0</v>
      </c>
      <c r="BI331" s="177">
        <f>IF(N331="nulová",J331,0)</f>
        <v>0</v>
      </c>
      <c r="BJ331" s="16" t="s">
        <v>8</v>
      </c>
      <c r="BK331" s="177">
        <f>ROUND(I331*H331,0)</f>
        <v>0</v>
      </c>
      <c r="BL331" s="16" t="s">
        <v>132</v>
      </c>
      <c r="BM331" s="176" t="s">
        <v>548</v>
      </c>
    </row>
    <row r="332" spans="1:47" s="2" customFormat="1" ht="12">
      <c r="A332" s="33"/>
      <c r="B332" s="34"/>
      <c r="C332" s="35"/>
      <c r="D332" s="178" t="s">
        <v>133</v>
      </c>
      <c r="E332" s="35"/>
      <c r="F332" s="179" t="s">
        <v>547</v>
      </c>
      <c r="G332" s="35"/>
      <c r="H332" s="35"/>
      <c r="I332" s="180"/>
      <c r="J332" s="35"/>
      <c r="K332" s="35"/>
      <c r="L332" s="38"/>
      <c r="M332" s="181"/>
      <c r="N332" s="182"/>
      <c r="O332" s="63"/>
      <c r="P332" s="63"/>
      <c r="Q332" s="63"/>
      <c r="R332" s="63"/>
      <c r="S332" s="63"/>
      <c r="T332" s="64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6" t="s">
        <v>133</v>
      </c>
      <c r="AU332" s="16" t="s">
        <v>489</v>
      </c>
    </row>
    <row r="333" spans="1:65" s="2" customFormat="1" ht="16.5" customHeight="1">
      <c r="A333" s="33"/>
      <c r="B333" s="34"/>
      <c r="C333" s="166" t="s">
        <v>377</v>
      </c>
      <c r="D333" s="166" t="s">
        <v>127</v>
      </c>
      <c r="E333" s="167" t="s">
        <v>549</v>
      </c>
      <c r="F333" s="168" t="s">
        <v>550</v>
      </c>
      <c r="G333" s="169" t="s">
        <v>396</v>
      </c>
      <c r="H333" s="170">
        <v>1</v>
      </c>
      <c r="I333" s="171"/>
      <c r="J333" s="170">
        <f>ROUND(I333*H333,0)</f>
        <v>0</v>
      </c>
      <c r="K333" s="168" t="s">
        <v>20</v>
      </c>
      <c r="L333" s="38"/>
      <c r="M333" s="172" t="s">
        <v>20</v>
      </c>
      <c r="N333" s="173" t="s">
        <v>43</v>
      </c>
      <c r="O333" s="63"/>
      <c r="P333" s="174">
        <f>O333*H333</f>
        <v>0</v>
      </c>
      <c r="Q333" s="174">
        <v>0</v>
      </c>
      <c r="R333" s="174">
        <f>Q333*H333</f>
        <v>0</v>
      </c>
      <c r="S333" s="174">
        <v>0</v>
      </c>
      <c r="T333" s="175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6" t="s">
        <v>132</v>
      </c>
      <c r="AT333" s="176" t="s">
        <v>127</v>
      </c>
      <c r="AU333" s="176" t="s">
        <v>489</v>
      </c>
      <c r="AY333" s="16" t="s">
        <v>125</v>
      </c>
      <c r="BE333" s="177">
        <f>IF(N333="základní",J333,0)</f>
        <v>0</v>
      </c>
      <c r="BF333" s="177">
        <f>IF(N333="snížená",J333,0)</f>
        <v>0</v>
      </c>
      <c r="BG333" s="177">
        <f>IF(N333="zákl. přenesená",J333,0)</f>
        <v>0</v>
      </c>
      <c r="BH333" s="177">
        <f>IF(N333="sníž. přenesená",J333,0)</f>
        <v>0</v>
      </c>
      <c r="BI333" s="177">
        <f>IF(N333="nulová",J333,0)</f>
        <v>0</v>
      </c>
      <c r="BJ333" s="16" t="s">
        <v>8</v>
      </c>
      <c r="BK333" s="177">
        <f>ROUND(I333*H333,0)</f>
        <v>0</v>
      </c>
      <c r="BL333" s="16" t="s">
        <v>132</v>
      </c>
      <c r="BM333" s="176" t="s">
        <v>551</v>
      </c>
    </row>
    <row r="334" spans="1:47" s="2" customFormat="1" ht="12">
      <c r="A334" s="33"/>
      <c r="B334" s="34"/>
      <c r="C334" s="35"/>
      <c r="D334" s="178" t="s">
        <v>133</v>
      </c>
      <c r="E334" s="35"/>
      <c r="F334" s="179" t="s">
        <v>550</v>
      </c>
      <c r="G334" s="35"/>
      <c r="H334" s="35"/>
      <c r="I334" s="180"/>
      <c r="J334" s="35"/>
      <c r="K334" s="35"/>
      <c r="L334" s="38"/>
      <c r="M334" s="181"/>
      <c r="N334" s="182"/>
      <c r="O334" s="63"/>
      <c r="P334" s="63"/>
      <c r="Q334" s="63"/>
      <c r="R334" s="63"/>
      <c r="S334" s="63"/>
      <c r="T334" s="64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6" t="s">
        <v>133</v>
      </c>
      <c r="AU334" s="16" t="s">
        <v>489</v>
      </c>
    </row>
    <row r="335" spans="2:63" s="13" customFormat="1" ht="20.85" customHeight="1">
      <c r="B335" s="187"/>
      <c r="C335" s="188"/>
      <c r="D335" s="189" t="s">
        <v>71</v>
      </c>
      <c r="E335" s="189" t="s">
        <v>552</v>
      </c>
      <c r="F335" s="189" t="s">
        <v>553</v>
      </c>
      <c r="G335" s="188"/>
      <c r="H335" s="188"/>
      <c r="I335" s="190"/>
      <c r="J335" s="191">
        <f>BK335</f>
        <v>0</v>
      </c>
      <c r="K335" s="188"/>
      <c r="L335" s="192"/>
      <c r="M335" s="193"/>
      <c r="N335" s="194"/>
      <c r="O335" s="194"/>
      <c r="P335" s="195">
        <f>SUM(P336:P361)</f>
        <v>0</v>
      </c>
      <c r="Q335" s="194"/>
      <c r="R335" s="195">
        <f>SUM(R336:R361)</f>
        <v>0.34428419896</v>
      </c>
      <c r="S335" s="194"/>
      <c r="T335" s="196">
        <f>SUM(T336:T361)</f>
        <v>0.08717499999999999</v>
      </c>
      <c r="AR335" s="197" t="s">
        <v>81</v>
      </c>
      <c r="AT335" s="198" t="s">
        <v>71</v>
      </c>
      <c r="AU335" s="198" t="s">
        <v>154</v>
      </c>
      <c r="AY335" s="197" t="s">
        <v>125</v>
      </c>
      <c r="BK335" s="199">
        <f>SUM(BK336:BK361)</f>
        <v>0</v>
      </c>
    </row>
    <row r="336" spans="1:65" s="2" customFormat="1" ht="16.5" customHeight="1">
      <c r="A336" s="33"/>
      <c r="B336" s="34"/>
      <c r="C336" s="166" t="s">
        <v>311</v>
      </c>
      <c r="D336" s="166" t="s">
        <v>127</v>
      </c>
      <c r="E336" s="167" t="s">
        <v>554</v>
      </c>
      <c r="F336" s="168" t="s">
        <v>555</v>
      </c>
      <c r="G336" s="169" t="s">
        <v>142</v>
      </c>
      <c r="H336" s="170">
        <v>31.27</v>
      </c>
      <c r="I336" s="171"/>
      <c r="J336" s="170">
        <f>ROUND(I336*H336,0)</f>
        <v>0</v>
      </c>
      <c r="K336" s="168" t="s">
        <v>131</v>
      </c>
      <c r="L336" s="38"/>
      <c r="M336" s="172" t="s">
        <v>20</v>
      </c>
      <c r="N336" s="173" t="s">
        <v>43</v>
      </c>
      <c r="O336" s="63"/>
      <c r="P336" s="174">
        <f>O336*H336</f>
        <v>0</v>
      </c>
      <c r="Q336" s="174">
        <v>4.48E-07</v>
      </c>
      <c r="R336" s="174">
        <f>Q336*H336</f>
        <v>1.400896E-05</v>
      </c>
      <c r="S336" s="174">
        <v>0</v>
      </c>
      <c r="T336" s="175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6" t="s">
        <v>173</v>
      </c>
      <c r="AT336" s="176" t="s">
        <v>127</v>
      </c>
      <c r="AU336" s="176" t="s">
        <v>132</v>
      </c>
      <c r="AY336" s="16" t="s">
        <v>125</v>
      </c>
      <c r="BE336" s="177">
        <f>IF(N336="základní",J336,0)</f>
        <v>0</v>
      </c>
      <c r="BF336" s="177">
        <f>IF(N336="snížená",J336,0)</f>
        <v>0</v>
      </c>
      <c r="BG336" s="177">
        <f>IF(N336="zákl. přenesená",J336,0)</f>
        <v>0</v>
      </c>
      <c r="BH336" s="177">
        <f>IF(N336="sníž. přenesená",J336,0)</f>
        <v>0</v>
      </c>
      <c r="BI336" s="177">
        <f>IF(N336="nulová",J336,0)</f>
        <v>0</v>
      </c>
      <c r="BJ336" s="16" t="s">
        <v>8</v>
      </c>
      <c r="BK336" s="177">
        <f>ROUND(I336*H336,0)</f>
        <v>0</v>
      </c>
      <c r="BL336" s="16" t="s">
        <v>173</v>
      </c>
      <c r="BM336" s="176" t="s">
        <v>556</v>
      </c>
    </row>
    <row r="337" spans="1:47" s="2" customFormat="1" ht="12">
      <c r="A337" s="33"/>
      <c r="B337" s="34"/>
      <c r="C337" s="35"/>
      <c r="D337" s="178" t="s">
        <v>133</v>
      </c>
      <c r="E337" s="35"/>
      <c r="F337" s="179" t="s">
        <v>557</v>
      </c>
      <c r="G337" s="35"/>
      <c r="H337" s="35"/>
      <c r="I337" s="180"/>
      <c r="J337" s="35"/>
      <c r="K337" s="35"/>
      <c r="L337" s="38"/>
      <c r="M337" s="181"/>
      <c r="N337" s="182"/>
      <c r="O337" s="63"/>
      <c r="P337" s="63"/>
      <c r="Q337" s="63"/>
      <c r="R337" s="63"/>
      <c r="S337" s="63"/>
      <c r="T337" s="64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6" t="s">
        <v>133</v>
      </c>
      <c r="AU337" s="16" t="s">
        <v>132</v>
      </c>
    </row>
    <row r="338" spans="1:47" s="2" customFormat="1" ht="12">
      <c r="A338" s="33"/>
      <c r="B338" s="34"/>
      <c r="C338" s="35"/>
      <c r="D338" s="183" t="s">
        <v>135</v>
      </c>
      <c r="E338" s="35"/>
      <c r="F338" s="184" t="s">
        <v>558</v>
      </c>
      <c r="G338" s="35"/>
      <c r="H338" s="35"/>
      <c r="I338" s="180"/>
      <c r="J338" s="35"/>
      <c r="K338" s="35"/>
      <c r="L338" s="38"/>
      <c r="M338" s="181"/>
      <c r="N338" s="182"/>
      <c r="O338" s="63"/>
      <c r="P338" s="63"/>
      <c r="Q338" s="63"/>
      <c r="R338" s="63"/>
      <c r="S338" s="63"/>
      <c r="T338" s="64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6" t="s">
        <v>135</v>
      </c>
      <c r="AU338" s="16" t="s">
        <v>132</v>
      </c>
    </row>
    <row r="339" spans="1:65" s="2" customFormat="1" ht="16.5" customHeight="1">
      <c r="A339" s="33"/>
      <c r="B339" s="34"/>
      <c r="C339" s="166" t="s">
        <v>559</v>
      </c>
      <c r="D339" s="166" t="s">
        <v>127</v>
      </c>
      <c r="E339" s="167" t="s">
        <v>560</v>
      </c>
      <c r="F339" s="168" t="s">
        <v>561</v>
      </c>
      <c r="G339" s="169" t="s">
        <v>142</v>
      </c>
      <c r="H339" s="170">
        <v>31.27</v>
      </c>
      <c r="I339" s="171"/>
      <c r="J339" s="170">
        <f>ROUND(I339*H339,0)</f>
        <v>0</v>
      </c>
      <c r="K339" s="168" t="s">
        <v>131</v>
      </c>
      <c r="L339" s="38"/>
      <c r="M339" s="172" t="s">
        <v>20</v>
      </c>
      <c r="N339" s="173" t="s">
        <v>43</v>
      </c>
      <c r="O339" s="63"/>
      <c r="P339" s="174">
        <f>O339*H339</f>
        <v>0</v>
      </c>
      <c r="Q339" s="174">
        <v>0</v>
      </c>
      <c r="R339" s="174">
        <f>Q339*H339</f>
        <v>0</v>
      </c>
      <c r="S339" s="174">
        <v>0</v>
      </c>
      <c r="T339" s="175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76" t="s">
        <v>173</v>
      </c>
      <c r="AT339" s="176" t="s">
        <v>127</v>
      </c>
      <c r="AU339" s="176" t="s">
        <v>132</v>
      </c>
      <c r="AY339" s="16" t="s">
        <v>125</v>
      </c>
      <c r="BE339" s="177">
        <f>IF(N339="základní",J339,0)</f>
        <v>0</v>
      </c>
      <c r="BF339" s="177">
        <f>IF(N339="snížená",J339,0)</f>
        <v>0</v>
      </c>
      <c r="BG339" s="177">
        <f>IF(N339="zákl. přenesená",J339,0)</f>
        <v>0</v>
      </c>
      <c r="BH339" s="177">
        <f>IF(N339="sníž. přenesená",J339,0)</f>
        <v>0</v>
      </c>
      <c r="BI339" s="177">
        <f>IF(N339="nulová",J339,0)</f>
        <v>0</v>
      </c>
      <c r="BJ339" s="16" t="s">
        <v>8</v>
      </c>
      <c r="BK339" s="177">
        <f>ROUND(I339*H339,0)</f>
        <v>0</v>
      </c>
      <c r="BL339" s="16" t="s">
        <v>173</v>
      </c>
      <c r="BM339" s="176" t="s">
        <v>562</v>
      </c>
    </row>
    <row r="340" spans="1:47" s="2" customFormat="1" ht="12">
      <c r="A340" s="33"/>
      <c r="B340" s="34"/>
      <c r="C340" s="35"/>
      <c r="D340" s="178" t="s">
        <v>133</v>
      </c>
      <c r="E340" s="35"/>
      <c r="F340" s="179" t="s">
        <v>563</v>
      </c>
      <c r="G340" s="35"/>
      <c r="H340" s="35"/>
      <c r="I340" s="180"/>
      <c r="J340" s="35"/>
      <c r="K340" s="35"/>
      <c r="L340" s="38"/>
      <c r="M340" s="181"/>
      <c r="N340" s="182"/>
      <c r="O340" s="63"/>
      <c r="P340" s="63"/>
      <c r="Q340" s="63"/>
      <c r="R340" s="63"/>
      <c r="S340" s="63"/>
      <c r="T340" s="64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T340" s="16" t="s">
        <v>133</v>
      </c>
      <c r="AU340" s="16" t="s">
        <v>132</v>
      </c>
    </row>
    <row r="341" spans="1:47" s="2" customFormat="1" ht="12">
      <c r="A341" s="33"/>
      <c r="B341" s="34"/>
      <c r="C341" s="35"/>
      <c r="D341" s="183" t="s">
        <v>135</v>
      </c>
      <c r="E341" s="35"/>
      <c r="F341" s="184" t="s">
        <v>564</v>
      </c>
      <c r="G341" s="35"/>
      <c r="H341" s="35"/>
      <c r="I341" s="180"/>
      <c r="J341" s="35"/>
      <c r="K341" s="35"/>
      <c r="L341" s="38"/>
      <c r="M341" s="181"/>
      <c r="N341" s="182"/>
      <c r="O341" s="63"/>
      <c r="P341" s="63"/>
      <c r="Q341" s="63"/>
      <c r="R341" s="63"/>
      <c r="S341" s="63"/>
      <c r="T341" s="64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6" t="s">
        <v>135</v>
      </c>
      <c r="AU341" s="16" t="s">
        <v>132</v>
      </c>
    </row>
    <row r="342" spans="1:65" s="2" customFormat="1" ht="21.75" customHeight="1">
      <c r="A342" s="33"/>
      <c r="B342" s="34"/>
      <c r="C342" s="166" t="s">
        <v>315</v>
      </c>
      <c r="D342" s="166" t="s">
        <v>127</v>
      </c>
      <c r="E342" s="167" t="s">
        <v>565</v>
      </c>
      <c r="F342" s="168" t="s">
        <v>566</v>
      </c>
      <c r="G342" s="169" t="s">
        <v>142</v>
      </c>
      <c r="H342" s="170">
        <v>31.27</v>
      </c>
      <c r="I342" s="171"/>
      <c r="J342" s="170">
        <f>ROUND(I342*H342,0)</f>
        <v>0</v>
      </c>
      <c r="K342" s="168" t="s">
        <v>131</v>
      </c>
      <c r="L342" s="38"/>
      <c r="M342" s="172" t="s">
        <v>20</v>
      </c>
      <c r="N342" s="173" t="s">
        <v>43</v>
      </c>
      <c r="O342" s="63"/>
      <c r="P342" s="174">
        <f>O342*H342</f>
        <v>0</v>
      </c>
      <c r="Q342" s="174">
        <v>0.007582</v>
      </c>
      <c r="R342" s="174">
        <f>Q342*H342</f>
        <v>0.23708914</v>
      </c>
      <c r="S342" s="174">
        <v>0</v>
      </c>
      <c r="T342" s="175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76" t="s">
        <v>173</v>
      </c>
      <c r="AT342" s="176" t="s">
        <v>127</v>
      </c>
      <c r="AU342" s="176" t="s">
        <v>132</v>
      </c>
      <c r="AY342" s="16" t="s">
        <v>125</v>
      </c>
      <c r="BE342" s="177">
        <f>IF(N342="základní",J342,0)</f>
        <v>0</v>
      </c>
      <c r="BF342" s="177">
        <f>IF(N342="snížená",J342,0)</f>
        <v>0</v>
      </c>
      <c r="BG342" s="177">
        <f>IF(N342="zákl. přenesená",J342,0)</f>
        <v>0</v>
      </c>
      <c r="BH342" s="177">
        <f>IF(N342="sníž. přenesená",J342,0)</f>
        <v>0</v>
      </c>
      <c r="BI342" s="177">
        <f>IF(N342="nulová",J342,0)</f>
        <v>0</v>
      </c>
      <c r="BJ342" s="16" t="s">
        <v>8</v>
      </c>
      <c r="BK342" s="177">
        <f>ROUND(I342*H342,0)</f>
        <v>0</v>
      </c>
      <c r="BL342" s="16" t="s">
        <v>173</v>
      </c>
      <c r="BM342" s="176" t="s">
        <v>567</v>
      </c>
    </row>
    <row r="343" spans="1:47" s="2" customFormat="1" ht="12">
      <c r="A343" s="33"/>
      <c r="B343" s="34"/>
      <c r="C343" s="35"/>
      <c r="D343" s="178" t="s">
        <v>133</v>
      </c>
      <c r="E343" s="35"/>
      <c r="F343" s="179" t="s">
        <v>568</v>
      </c>
      <c r="G343" s="35"/>
      <c r="H343" s="35"/>
      <c r="I343" s="180"/>
      <c r="J343" s="35"/>
      <c r="K343" s="35"/>
      <c r="L343" s="38"/>
      <c r="M343" s="181"/>
      <c r="N343" s="182"/>
      <c r="O343" s="63"/>
      <c r="P343" s="63"/>
      <c r="Q343" s="63"/>
      <c r="R343" s="63"/>
      <c r="S343" s="63"/>
      <c r="T343" s="64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6" t="s">
        <v>133</v>
      </c>
      <c r="AU343" s="16" t="s">
        <v>132</v>
      </c>
    </row>
    <row r="344" spans="1:47" s="2" customFormat="1" ht="12">
      <c r="A344" s="33"/>
      <c r="B344" s="34"/>
      <c r="C344" s="35"/>
      <c r="D344" s="183" t="s">
        <v>135</v>
      </c>
      <c r="E344" s="35"/>
      <c r="F344" s="184" t="s">
        <v>569</v>
      </c>
      <c r="G344" s="35"/>
      <c r="H344" s="35"/>
      <c r="I344" s="180"/>
      <c r="J344" s="35"/>
      <c r="K344" s="35"/>
      <c r="L344" s="38"/>
      <c r="M344" s="181"/>
      <c r="N344" s="182"/>
      <c r="O344" s="63"/>
      <c r="P344" s="63"/>
      <c r="Q344" s="63"/>
      <c r="R344" s="63"/>
      <c r="S344" s="63"/>
      <c r="T344" s="64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6" t="s">
        <v>135</v>
      </c>
      <c r="AU344" s="16" t="s">
        <v>132</v>
      </c>
    </row>
    <row r="345" spans="1:65" s="2" customFormat="1" ht="16.5" customHeight="1">
      <c r="A345" s="33"/>
      <c r="B345" s="34"/>
      <c r="C345" s="166" t="s">
        <v>298</v>
      </c>
      <c r="D345" s="166" t="s">
        <v>127</v>
      </c>
      <c r="E345" s="167" t="s">
        <v>570</v>
      </c>
      <c r="F345" s="168" t="s">
        <v>571</v>
      </c>
      <c r="G345" s="169" t="s">
        <v>142</v>
      </c>
      <c r="H345" s="170">
        <v>31.27</v>
      </c>
      <c r="I345" s="171"/>
      <c r="J345" s="170">
        <f>ROUND(I345*H345,0)</f>
        <v>0</v>
      </c>
      <c r="K345" s="168" t="s">
        <v>131</v>
      </c>
      <c r="L345" s="38"/>
      <c r="M345" s="172" t="s">
        <v>20</v>
      </c>
      <c r="N345" s="173" t="s">
        <v>43</v>
      </c>
      <c r="O345" s="63"/>
      <c r="P345" s="174">
        <f>O345*H345</f>
        <v>0</v>
      </c>
      <c r="Q345" s="174">
        <v>0</v>
      </c>
      <c r="R345" s="174">
        <f>Q345*H345</f>
        <v>0</v>
      </c>
      <c r="S345" s="174">
        <v>0.0025</v>
      </c>
      <c r="T345" s="175">
        <f>S345*H345</f>
        <v>0.078175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76" t="s">
        <v>173</v>
      </c>
      <c r="AT345" s="176" t="s">
        <v>127</v>
      </c>
      <c r="AU345" s="176" t="s">
        <v>132</v>
      </c>
      <c r="AY345" s="16" t="s">
        <v>125</v>
      </c>
      <c r="BE345" s="177">
        <f>IF(N345="základní",J345,0)</f>
        <v>0</v>
      </c>
      <c r="BF345" s="177">
        <f>IF(N345="snížená",J345,0)</f>
        <v>0</v>
      </c>
      <c r="BG345" s="177">
        <f>IF(N345="zákl. přenesená",J345,0)</f>
        <v>0</v>
      </c>
      <c r="BH345" s="177">
        <f>IF(N345="sníž. přenesená",J345,0)</f>
        <v>0</v>
      </c>
      <c r="BI345" s="177">
        <f>IF(N345="nulová",J345,0)</f>
        <v>0</v>
      </c>
      <c r="BJ345" s="16" t="s">
        <v>8</v>
      </c>
      <c r="BK345" s="177">
        <f>ROUND(I345*H345,0)</f>
        <v>0</v>
      </c>
      <c r="BL345" s="16" t="s">
        <v>173</v>
      </c>
      <c r="BM345" s="176" t="s">
        <v>572</v>
      </c>
    </row>
    <row r="346" spans="1:47" s="2" customFormat="1" ht="12">
      <c r="A346" s="33"/>
      <c r="B346" s="34"/>
      <c r="C346" s="35"/>
      <c r="D346" s="178" t="s">
        <v>133</v>
      </c>
      <c r="E346" s="35"/>
      <c r="F346" s="179" t="s">
        <v>573</v>
      </c>
      <c r="G346" s="35"/>
      <c r="H346" s="35"/>
      <c r="I346" s="180"/>
      <c r="J346" s="35"/>
      <c r="K346" s="35"/>
      <c r="L346" s="38"/>
      <c r="M346" s="181"/>
      <c r="N346" s="182"/>
      <c r="O346" s="63"/>
      <c r="P346" s="63"/>
      <c r="Q346" s="63"/>
      <c r="R346" s="63"/>
      <c r="S346" s="63"/>
      <c r="T346" s="64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6" t="s">
        <v>133</v>
      </c>
      <c r="AU346" s="16" t="s">
        <v>132</v>
      </c>
    </row>
    <row r="347" spans="1:47" s="2" customFormat="1" ht="12">
      <c r="A347" s="33"/>
      <c r="B347" s="34"/>
      <c r="C347" s="35"/>
      <c r="D347" s="183" t="s">
        <v>135</v>
      </c>
      <c r="E347" s="35"/>
      <c r="F347" s="184" t="s">
        <v>574</v>
      </c>
      <c r="G347" s="35"/>
      <c r="H347" s="35"/>
      <c r="I347" s="180"/>
      <c r="J347" s="35"/>
      <c r="K347" s="35"/>
      <c r="L347" s="38"/>
      <c r="M347" s="181"/>
      <c r="N347" s="182"/>
      <c r="O347" s="63"/>
      <c r="P347" s="63"/>
      <c r="Q347" s="63"/>
      <c r="R347" s="63"/>
      <c r="S347" s="63"/>
      <c r="T347" s="64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6" t="s">
        <v>135</v>
      </c>
      <c r="AU347" s="16" t="s">
        <v>132</v>
      </c>
    </row>
    <row r="348" spans="1:65" s="2" customFormat="1" ht="16.5" customHeight="1">
      <c r="A348" s="33"/>
      <c r="B348" s="34"/>
      <c r="C348" s="166" t="s">
        <v>575</v>
      </c>
      <c r="D348" s="166" t="s">
        <v>127</v>
      </c>
      <c r="E348" s="167" t="s">
        <v>576</v>
      </c>
      <c r="F348" s="168" t="s">
        <v>577</v>
      </c>
      <c r="G348" s="169" t="s">
        <v>142</v>
      </c>
      <c r="H348" s="170">
        <v>31.27</v>
      </c>
      <c r="I348" s="171"/>
      <c r="J348" s="170">
        <f>ROUND(I348*H348,0)</f>
        <v>0</v>
      </c>
      <c r="K348" s="168" t="s">
        <v>131</v>
      </c>
      <c r="L348" s="38"/>
      <c r="M348" s="172" t="s">
        <v>20</v>
      </c>
      <c r="N348" s="173" t="s">
        <v>43</v>
      </c>
      <c r="O348" s="63"/>
      <c r="P348" s="174">
        <f>O348*H348</f>
        <v>0</v>
      </c>
      <c r="Q348" s="174">
        <v>0.0003</v>
      </c>
      <c r="R348" s="174">
        <f>Q348*H348</f>
        <v>0.009380999999999999</v>
      </c>
      <c r="S348" s="174">
        <v>0</v>
      </c>
      <c r="T348" s="175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76" t="s">
        <v>173</v>
      </c>
      <c r="AT348" s="176" t="s">
        <v>127</v>
      </c>
      <c r="AU348" s="176" t="s">
        <v>132</v>
      </c>
      <c r="AY348" s="16" t="s">
        <v>125</v>
      </c>
      <c r="BE348" s="177">
        <f>IF(N348="základní",J348,0)</f>
        <v>0</v>
      </c>
      <c r="BF348" s="177">
        <f>IF(N348="snížená",J348,0)</f>
        <v>0</v>
      </c>
      <c r="BG348" s="177">
        <f>IF(N348="zákl. přenesená",J348,0)</f>
        <v>0</v>
      </c>
      <c r="BH348" s="177">
        <f>IF(N348="sníž. přenesená",J348,0)</f>
        <v>0</v>
      </c>
      <c r="BI348" s="177">
        <f>IF(N348="nulová",J348,0)</f>
        <v>0</v>
      </c>
      <c r="BJ348" s="16" t="s">
        <v>8</v>
      </c>
      <c r="BK348" s="177">
        <f>ROUND(I348*H348,0)</f>
        <v>0</v>
      </c>
      <c r="BL348" s="16" t="s">
        <v>173</v>
      </c>
      <c r="BM348" s="176" t="s">
        <v>578</v>
      </c>
    </row>
    <row r="349" spans="1:47" s="2" customFormat="1" ht="12">
      <c r="A349" s="33"/>
      <c r="B349" s="34"/>
      <c r="C349" s="35"/>
      <c r="D349" s="178" t="s">
        <v>133</v>
      </c>
      <c r="E349" s="35"/>
      <c r="F349" s="179" t="s">
        <v>579</v>
      </c>
      <c r="G349" s="35"/>
      <c r="H349" s="35"/>
      <c r="I349" s="180"/>
      <c r="J349" s="35"/>
      <c r="K349" s="35"/>
      <c r="L349" s="38"/>
      <c r="M349" s="181"/>
      <c r="N349" s="182"/>
      <c r="O349" s="63"/>
      <c r="P349" s="63"/>
      <c r="Q349" s="63"/>
      <c r="R349" s="63"/>
      <c r="S349" s="63"/>
      <c r="T349" s="64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6" t="s">
        <v>133</v>
      </c>
      <c r="AU349" s="16" t="s">
        <v>132</v>
      </c>
    </row>
    <row r="350" spans="1:47" s="2" customFormat="1" ht="12">
      <c r="A350" s="33"/>
      <c r="B350" s="34"/>
      <c r="C350" s="35"/>
      <c r="D350" s="183" t="s">
        <v>135</v>
      </c>
      <c r="E350" s="35"/>
      <c r="F350" s="184" t="s">
        <v>580</v>
      </c>
      <c r="G350" s="35"/>
      <c r="H350" s="35"/>
      <c r="I350" s="180"/>
      <c r="J350" s="35"/>
      <c r="K350" s="35"/>
      <c r="L350" s="38"/>
      <c r="M350" s="181"/>
      <c r="N350" s="182"/>
      <c r="O350" s="63"/>
      <c r="P350" s="63"/>
      <c r="Q350" s="63"/>
      <c r="R350" s="63"/>
      <c r="S350" s="63"/>
      <c r="T350" s="64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6" t="s">
        <v>135</v>
      </c>
      <c r="AU350" s="16" t="s">
        <v>132</v>
      </c>
    </row>
    <row r="351" spans="1:65" s="2" customFormat="1" ht="16.5" customHeight="1">
      <c r="A351" s="33"/>
      <c r="B351" s="34"/>
      <c r="C351" s="200" t="s">
        <v>319</v>
      </c>
      <c r="D351" s="200" t="s">
        <v>279</v>
      </c>
      <c r="E351" s="201" t="s">
        <v>581</v>
      </c>
      <c r="F351" s="202" t="s">
        <v>582</v>
      </c>
      <c r="G351" s="203" t="s">
        <v>142</v>
      </c>
      <c r="H351" s="204">
        <v>34.4</v>
      </c>
      <c r="I351" s="205"/>
      <c r="J351" s="204">
        <f>ROUND(I351*H351,0)</f>
        <v>0</v>
      </c>
      <c r="K351" s="202" t="s">
        <v>131</v>
      </c>
      <c r="L351" s="206"/>
      <c r="M351" s="207" t="s">
        <v>20</v>
      </c>
      <c r="N351" s="208" t="s">
        <v>43</v>
      </c>
      <c r="O351" s="63"/>
      <c r="P351" s="174">
        <f>O351*H351</f>
        <v>0</v>
      </c>
      <c r="Q351" s="174">
        <v>0.00283</v>
      </c>
      <c r="R351" s="174">
        <f>Q351*H351</f>
        <v>0.097352</v>
      </c>
      <c r="S351" s="174">
        <v>0</v>
      </c>
      <c r="T351" s="175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76" t="s">
        <v>225</v>
      </c>
      <c r="AT351" s="176" t="s">
        <v>279</v>
      </c>
      <c r="AU351" s="176" t="s">
        <v>132</v>
      </c>
      <c r="AY351" s="16" t="s">
        <v>125</v>
      </c>
      <c r="BE351" s="177">
        <f>IF(N351="základní",J351,0)</f>
        <v>0</v>
      </c>
      <c r="BF351" s="177">
        <f>IF(N351="snížená",J351,0)</f>
        <v>0</v>
      </c>
      <c r="BG351" s="177">
        <f>IF(N351="zákl. přenesená",J351,0)</f>
        <v>0</v>
      </c>
      <c r="BH351" s="177">
        <f>IF(N351="sníž. přenesená",J351,0)</f>
        <v>0</v>
      </c>
      <c r="BI351" s="177">
        <f>IF(N351="nulová",J351,0)</f>
        <v>0</v>
      </c>
      <c r="BJ351" s="16" t="s">
        <v>8</v>
      </c>
      <c r="BK351" s="177">
        <f>ROUND(I351*H351,0)</f>
        <v>0</v>
      </c>
      <c r="BL351" s="16" t="s">
        <v>173</v>
      </c>
      <c r="BM351" s="176" t="s">
        <v>583</v>
      </c>
    </row>
    <row r="352" spans="1:47" s="2" customFormat="1" ht="12">
      <c r="A352" s="33"/>
      <c r="B352" s="34"/>
      <c r="C352" s="35"/>
      <c r="D352" s="178" t="s">
        <v>133</v>
      </c>
      <c r="E352" s="35"/>
      <c r="F352" s="179" t="s">
        <v>582</v>
      </c>
      <c r="G352" s="35"/>
      <c r="H352" s="35"/>
      <c r="I352" s="180"/>
      <c r="J352" s="35"/>
      <c r="K352" s="35"/>
      <c r="L352" s="38"/>
      <c r="M352" s="181"/>
      <c r="N352" s="182"/>
      <c r="O352" s="63"/>
      <c r="P352" s="63"/>
      <c r="Q352" s="63"/>
      <c r="R352" s="63"/>
      <c r="S352" s="63"/>
      <c r="T352" s="64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6" t="s">
        <v>133</v>
      </c>
      <c r="AU352" s="16" t="s">
        <v>132</v>
      </c>
    </row>
    <row r="353" spans="1:65" s="2" customFormat="1" ht="16.5" customHeight="1">
      <c r="A353" s="33"/>
      <c r="B353" s="34"/>
      <c r="C353" s="166" t="s">
        <v>584</v>
      </c>
      <c r="D353" s="166" t="s">
        <v>127</v>
      </c>
      <c r="E353" s="167" t="s">
        <v>585</v>
      </c>
      <c r="F353" s="168" t="s">
        <v>586</v>
      </c>
      <c r="G353" s="169" t="s">
        <v>160</v>
      </c>
      <c r="H353" s="170">
        <v>30</v>
      </c>
      <c r="I353" s="171"/>
      <c r="J353" s="170">
        <f>ROUND(I353*H353,0)</f>
        <v>0</v>
      </c>
      <c r="K353" s="168" t="s">
        <v>131</v>
      </c>
      <c r="L353" s="38"/>
      <c r="M353" s="172" t="s">
        <v>20</v>
      </c>
      <c r="N353" s="173" t="s">
        <v>43</v>
      </c>
      <c r="O353" s="63"/>
      <c r="P353" s="174">
        <f>O353*H353</f>
        <v>0</v>
      </c>
      <c r="Q353" s="174">
        <v>0</v>
      </c>
      <c r="R353" s="174">
        <f>Q353*H353</f>
        <v>0</v>
      </c>
      <c r="S353" s="174">
        <v>0.0003</v>
      </c>
      <c r="T353" s="175">
        <f>S353*H353</f>
        <v>0.009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76" t="s">
        <v>173</v>
      </c>
      <c r="AT353" s="176" t="s">
        <v>127</v>
      </c>
      <c r="AU353" s="176" t="s">
        <v>132</v>
      </c>
      <c r="AY353" s="16" t="s">
        <v>125</v>
      </c>
      <c r="BE353" s="177">
        <f>IF(N353="základní",J353,0)</f>
        <v>0</v>
      </c>
      <c r="BF353" s="177">
        <f>IF(N353="snížená",J353,0)</f>
        <v>0</v>
      </c>
      <c r="BG353" s="177">
        <f>IF(N353="zákl. přenesená",J353,0)</f>
        <v>0</v>
      </c>
      <c r="BH353" s="177">
        <f>IF(N353="sníž. přenesená",J353,0)</f>
        <v>0</v>
      </c>
      <c r="BI353" s="177">
        <f>IF(N353="nulová",J353,0)</f>
        <v>0</v>
      </c>
      <c r="BJ353" s="16" t="s">
        <v>8</v>
      </c>
      <c r="BK353" s="177">
        <f>ROUND(I353*H353,0)</f>
        <v>0</v>
      </c>
      <c r="BL353" s="16" t="s">
        <v>173</v>
      </c>
      <c r="BM353" s="176" t="s">
        <v>587</v>
      </c>
    </row>
    <row r="354" spans="1:47" s="2" customFormat="1" ht="12">
      <c r="A354" s="33"/>
      <c r="B354" s="34"/>
      <c r="C354" s="35"/>
      <c r="D354" s="178" t="s">
        <v>133</v>
      </c>
      <c r="E354" s="35"/>
      <c r="F354" s="179" t="s">
        <v>588</v>
      </c>
      <c r="G354" s="35"/>
      <c r="H354" s="35"/>
      <c r="I354" s="180"/>
      <c r="J354" s="35"/>
      <c r="K354" s="35"/>
      <c r="L354" s="38"/>
      <c r="M354" s="181"/>
      <c r="N354" s="182"/>
      <c r="O354" s="63"/>
      <c r="P354" s="63"/>
      <c r="Q354" s="63"/>
      <c r="R354" s="63"/>
      <c r="S354" s="63"/>
      <c r="T354" s="64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T354" s="16" t="s">
        <v>133</v>
      </c>
      <c r="AU354" s="16" t="s">
        <v>132</v>
      </c>
    </row>
    <row r="355" spans="1:47" s="2" customFormat="1" ht="12">
      <c r="A355" s="33"/>
      <c r="B355" s="34"/>
      <c r="C355" s="35"/>
      <c r="D355" s="183" t="s">
        <v>135</v>
      </c>
      <c r="E355" s="35"/>
      <c r="F355" s="184" t="s">
        <v>589</v>
      </c>
      <c r="G355" s="35"/>
      <c r="H355" s="35"/>
      <c r="I355" s="180"/>
      <c r="J355" s="35"/>
      <c r="K355" s="35"/>
      <c r="L355" s="38"/>
      <c r="M355" s="181"/>
      <c r="N355" s="182"/>
      <c r="O355" s="63"/>
      <c r="P355" s="63"/>
      <c r="Q355" s="63"/>
      <c r="R355" s="63"/>
      <c r="S355" s="63"/>
      <c r="T355" s="64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6" t="s">
        <v>135</v>
      </c>
      <c r="AU355" s="16" t="s">
        <v>132</v>
      </c>
    </row>
    <row r="356" spans="1:65" s="2" customFormat="1" ht="16.5" customHeight="1">
      <c r="A356" s="33"/>
      <c r="B356" s="34"/>
      <c r="C356" s="166" t="s">
        <v>590</v>
      </c>
      <c r="D356" s="166" t="s">
        <v>127</v>
      </c>
      <c r="E356" s="167" t="s">
        <v>591</v>
      </c>
      <c r="F356" s="168" t="s">
        <v>592</v>
      </c>
      <c r="G356" s="169" t="s">
        <v>160</v>
      </c>
      <c r="H356" s="170">
        <v>30</v>
      </c>
      <c r="I356" s="171"/>
      <c r="J356" s="170">
        <f>ROUND(I356*H356,0)</f>
        <v>0</v>
      </c>
      <c r="K356" s="168" t="s">
        <v>131</v>
      </c>
      <c r="L356" s="38"/>
      <c r="M356" s="172" t="s">
        <v>20</v>
      </c>
      <c r="N356" s="173" t="s">
        <v>43</v>
      </c>
      <c r="O356" s="63"/>
      <c r="P356" s="174">
        <f>O356*H356</f>
        <v>0</v>
      </c>
      <c r="Q356" s="174">
        <v>1.4935E-05</v>
      </c>
      <c r="R356" s="174">
        <f>Q356*H356</f>
        <v>0.00044805</v>
      </c>
      <c r="S356" s="174">
        <v>0</v>
      </c>
      <c r="T356" s="175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76" t="s">
        <v>173</v>
      </c>
      <c r="AT356" s="176" t="s">
        <v>127</v>
      </c>
      <c r="AU356" s="176" t="s">
        <v>132</v>
      </c>
      <c r="AY356" s="16" t="s">
        <v>125</v>
      </c>
      <c r="BE356" s="177">
        <f>IF(N356="základní",J356,0)</f>
        <v>0</v>
      </c>
      <c r="BF356" s="177">
        <f>IF(N356="snížená",J356,0)</f>
        <v>0</v>
      </c>
      <c r="BG356" s="177">
        <f>IF(N356="zákl. přenesená",J356,0)</f>
        <v>0</v>
      </c>
      <c r="BH356" s="177">
        <f>IF(N356="sníž. přenesená",J356,0)</f>
        <v>0</v>
      </c>
      <c r="BI356" s="177">
        <f>IF(N356="nulová",J356,0)</f>
        <v>0</v>
      </c>
      <c r="BJ356" s="16" t="s">
        <v>8</v>
      </c>
      <c r="BK356" s="177">
        <f>ROUND(I356*H356,0)</f>
        <v>0</v>
      </c>
      <c r="BL356" s="16" t="s">
        <v>173</v>
      </c>
      <c r="BM356" s="176" t="s">
        <v>593</v>
      </c>
    </row>
    <row r="357" spans="1:47" s="2" customFormat="1" ht="12">
      <c r="A357" s="33"/>
      <c r="B357" s="34"/>
      <c r="C357" s="35"/>
      <c r="D357" s="178" t="s">
        <v>133</v>
      </c>
      <c r="E357" s="35"/>
      <c r="F357" s="179" t="s">
        <v>594</v>
      </c>
      <c r="G357" s="35"/>
      <c r="H357" s="35"/>
      <c r="I357" s="180"/>
      <c r="J357" s="35"/>
      <c r="K357" s="35"/>
      <c r="L357" s="38"/>
      <c r="M357" s="181"/>
      <c r="N357" s="182"/>
      <c r="O357" s="63"/>
      <c r="P357" s="63"/>
      <c r="Q357" s="63"/>
      <c r="R357" s="63"/>
      <c r="S357" s="63"/>
      <c r="T357" s="64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T357" s="16" t="s">
        <v>133</v>
      </c>
      <c r="AU357" s="16" t="s">
        <v>132</v>
      </c>
    </row>
    <row r="358" spans="1:47" s="2" customFormat="1" ht="12">
      <c r="A358" s="33"/>
      <c r="B358" s="34"/>
      <c r="C358" s="35"/>
      <c r="D358" s="183" t="s">
        <v>135</v>
      </c>
      <c r="E358" s="35"/>
      <c r="F358" s="184" t="s">
        <v>595</v>
      </c>
      <c r="G358" s="35"/>
      <c r="H358" s="35"/>
      <c r="I358" s="180"/>
      <c r="J358" s="35"/>
      <c r="K358" s="35"/>
      <c r="L358" s="38"/>
      <c r="M358" s="181"/>
      <c r="N358" s="182"/>
      <c r="O358" s="63"/>
      <c r="P358" s="63"/>
      <c r="Q358" s="63"/>
      <c r="R358" s="63"/>
      <c r="S358" s="63"/>
      <c r="T358" s="64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6" t="s">
        <v>135</v>
      </c>
      <c r="AU358" s="16" t="s">
        <v>132</v>
      </c>
    </row>
    <row r="359" spans="1:65" s="2" customFormat="1" ht="16.5" customHeight="1">
      <c r="A359" s="33"/>
      <c r="B359" s="34"/>
      <c r="C359" s="166" t="s">
        <v>341</v>
      </c>
      <c r="D359" s="166" t="s">
        <v>127</v>
      </c>
      <c r="E359" s="167" t="s">
        <v>596</v>
      </c>
      <c r="F359" s="168" t="s">
        <v>597</v>
      </c>
      <c r="G359" s="169" t="s">
        <v>130</v>
      </c>
      <c r="H359" s="170">
        <v>0.34</v>
      </c>
      <c r="I359" s="171"/>
      <c r="J359" s="170">
        <f>ROUND(I359*H359,0)</f>
        <v>0</v>
      </c>
      <c r="K359" s="168" t="s">
        <v>131</v>
      </c>
      <c r="L359" s="38"/>
      <c r="M359" s="172" t="s">
        <v>20</v>
      </c>
      <c r="N359" s="173" t="s">
        <v>43</v>
      </c>
      <c r="O359" s="63"/>
      <c r="P359" s="174">
        <f>O359*H359</f>
        <v>0</v>
      </c>
      <c r="Q359" s="174">
        <v>0</v>
      </c>
      <c r="R359" s="174">
        <f>Q359*H359</f>
        <v>0</v>
      </c>
      <c r="S359" s="174">
        <v>0</v>
      </c>
      <c r="T359" s="175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76" t="s">
        <v>173</v>
      </c>
      <c r="AT359" s="176" t="s">
        <v>127</v>
      </c>
      <c r="AU359" s="176" t="s">
        <v>132</v>
      </c>
      <c r="AY359" s="16" t="s">
        <v>125</v>
      </c>
      <c r="BE359" s="177">
        <f>IF(N359="základní",J359,0)</f>
        <v>0</v>
      </c>
      <c r="BF359" s="177">
        <f>IF(N359="snížená",J359,0)</f>
        <v>0</v>
      </c>
      <c r="BG359" s="177">
        <f>IF(N359="zákl. přenesená",J359,0)</f>
        <v>0</v>
      </c>
      <c r="BH359" s="177">
        <f>IF(N359="sníž. přenesená",J359,0)</f>
        <v>0</v>
      </c>
      <c r="BI359" s="177">
        <f>IF(N359="nulová",J359,0)</f>
        <v>0</v>
      </c>
      <c r="BJ359" s="16" t="s">
        <v>8</v>
      </c>
      <c r="BK359" s="177">
        <f>ROUND(I359*H359,0)</f>
        <v>0</v>
      </c>
      <c r="BL359" s="16" t="s">
        <v>173</v>
      </c>
      <c r="BM359" s="176" t="s">
        <v>598</v>
      </c>
    </row>
    <row r="360" spans="1:47" s="2" customFormat="1" ht="19.5">
      <c r="A360" s="33"/>
      <c r="B360" s="34"/>
      <c r="C360" s="35"/>
      <c r="D360" s="178" t="s">
        <v>133</v>
      </c>
      <c r="E360" s="35"/>
      <c r="F360" s="179" t="s">
        <v>599</v>
      </c>
      <c r="G360" s="35"/>
      <c r="H360" s="35"/>
      <c r="I360" s="180"/>
      <c r="J360" s="35"/>
      <c r="K360" s="35"/>
      <c r="L360" s="38"/>
      <c r="M360" s="181"/>
      <c r="N360" s="182"/>
      <c r="O360" s="63"/>
      <c r="P360" s="63"/>
      <c r="Q360" s="63"/>
      <c r="R360" s="63"/>
      <c r="S360" s="63"/>
      <c r="T360" s="64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6" t="s">
        <v>133</v>
      </c>
      <c r="AU360" s="16" t="s">
        <v>132</v>
      </c>
    </row>
    <row r="361" spans="1:47" s="2" customFormat="1" ht="12">
      <c r="A361" s="33"/>
      <c r="B361" s="34"/>
      <c r="C361" s="35"/>
      <c r="D361" s="183" t="s">
        <v>135</v>
      </c>
      <c r="E361" s="35"/>
      <c r="F361" s="184" t="s">
        <v>600</v>
      </c>
      <c r="G361" s="35"/>
      <c r="H361" s="35"/>
      <c r="I361" s="180"/>
      <c r="J361" s="35"/>
      <c r="K361" s="35"/>
      <c r="L361" s="38"/>
      <c r="M361" s="181"/>
      <c r="N361" s="182"/>
      <c r="O361" s="63"/>
      <c r="P361" s="63"/>
      <c r="Q361" s="63"/>
      <c r="R361" s="63"/>
      <c r="S361" s="63"/>
      <c r="T361" s="64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6" t="s">
        <v>135</v>
      </c>
      <c r="AU361" s="16" t="s">
        <v>132</v>
      </c>
    </row>
    <row r="362" spans="2:63" s="13" customFormat="1" ht="20.85" customHeight="1">
      <c r="B362" s="187"/>
      <c r="C362" s="188"/>
      <c r="D362" s="189" t="s">
        <v>71</v>
      </c>
      <c r="E362" s="189" t="s">
        <v>601</v>
      </c>
      <c r="F362" s="189" t="s">
        <v>602</v>
      </c>
      <c r="G362" s="188"/>
      <c r="H362" s="188"/>
      <c r="I362" s="190"/>
      <c r="J362" s="191">
        <f>BK362</f>
        <v>0</v>
      </c>
      <c r="K362" s="188"/>
      <c r="L362" s="192"/>
      <c r="M362" s="193"/>
      <c r="N362" s="194"/>
      <c r="O362" s="194"/>
      <c r="P362" s="195">
        <f>SUM(P363:P368)</f>
        <v>0</v>
      </c>
      <c r="Q362" s="194"/>
      <c r="R362" s="195">
        <f>SUM(R363:R368)</f>
        <v>0.017338944</v>
      </c>
      <c r="S362" s="194"/>
      <c r="T362" s="196">
        <f>SUM(T363:T368)</f>
        <v>0</v>
      </c>
      <c r="AR362" s="197" t="s">
        <v>81</v>
      </c>
      <c r="AT362" s="198" t="s">
        <v>71</v>
      </c>
      <c r="AU362" s="198" t="s">
        <v>154</v>
      </c>
      <c r="AY362" s="197" t="s">
        <v>125</v>
      </c>
      <c r="BK362" s="199">
        <f>SUM(BK363:BK368)</f>
        <v>0</v>
      </c>
    </row>
    <row r="363" spans="1:65" s="2" customFormat="1" ht="16.5" customHeight="1">
      <c r="A363" s="33"/>
      <c r="B363" s="34"/>
      <c r="C363" s="166" t="s">
        <v>603</v>
      </c>
      <c r="D363" s="166" t="s">
        <v>127</v>
      </c>
      <c r="E363" s="167" t="s">
        <v>604</v>
      </c>
      <c r="F363" s="168" t="s">
        <v>605</v>
      </c>
      <c r="G363" s="169" t="s">
        <v>142</v>
      </c>
      <c r="H363" s="170">
        <v>44.8</v>
      </c>
      <c r="I363" s="171"/>
      <c r="J363" s="170">
        <f>ROUND(I363*H363,0)</f>
        <v>0</v>
      </c>
      <c r="K363" s="168" t="s">
        <v>131</v>
      </c>
      <c r="L363" s="38"/>
      <c r="M363" s="172" t="s">
        <v>20</v>
      </c>
      <c r="N363" s="173" t="s">
        <v>43</v>
      </c>
      <c r="O363" s="63"/>
      <c r="P363" s="174">
        <f>O363*H363</f>
        <v>0</v>
      </c>
      <c r="Q363" s="174">
        <v>0.00036288</v>
      </c>
      <c r="R363" s="174">
        <f>Q363*H363</f>
        <v>0.016257024</v>
      </c>
      <c r="S363" s="174">
        <v>0</v>
      </c>
      <c r="T363" s="175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76" t="s">
        <v>173</v>
      </c>
      <c r="AT363" s="176" t="s">
        <v>127</v>
      </c>
      <c r="AU363" s="176" t="s">
        <v>132</v>
      </c>
      <c r="AY363" s="16" t="s">
        <v>125</v>
      </c>
      <c r="BE363" s="177">
        <f>IF(N363="základní",J363,0)</f>
        <v>0</v>
      </c>
      <c r="BF363" s="177">
        <f>IF(N363="snížená",J363,0)</f>
        <v>0</v>
      </c>
      <c r="BG363" s="177">
        <f>IF(N363="zákl. přenesená",J363,0)</f>
        <v>0</v>
      </c>
      <c r="BH363" s="177">
        <f>IF(N363="sníž. přenesená",J363,0)</f>
        <v>0</v>
      </c>
      <c r="BI363" s="177">
        <f>IF(N363="nulová",J363,0)</f>
        <v>0</v>
      </c>
      <c r="BJ363" s="16" t="s">
        <v>8</v>
      </c>
      <c r="BK363" s="177">
        <f>ROUND(I363*H363,0)</f>
        <v>0</v>
      </c>
      <c r="BL363" s="16" t="s">
        <v>173</v>
      </c>
      <c r="BM363" s="176" t="s">
        <v>606</v>
      </c>
    </row>
    <row r="364" spans="1:47" s="2" customFormat="1" ht="19.5">
      <c r="A364" s="33"/>
      <c r="B364" s="34"/>
      <c r="C364" s="35"/>
      <c r="D364" s="178" t="s">
        <v>133</v>
      </c>
      <c r="E364" s="35"/>
      <c r="F364" s="179" t="s">
        <v>607</v>
      </c>
      <c r="G364" s="35"/>
      <c r="H364" s="35"/>
      <c r="I364" s="180"/>
      <c r="J364" s="35"/>
      <c r="K364" s="35"/>
      <c r="L364" s="38"/>
      <c r="M364" s="181"/>
      <c r="N364" s="182"/>
      <c r="O364" s="63"/>
      <c r="P364" s="63"/>
      <c r="Q364" s="63"/>
      <c r="R364" s="63"/>
      <c r="S364" s="63"/>
      <c r="T364" s="64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6" t="s">
        <v>133</v>
      </c>
      <c r="AU364" s="16" t="s">
        <v>132</v>
      </c>
    </row>
    <row r="365" spans="1:47" s="2" customFormat="1" ht="12">
      <c r="A365" s="33"/>
      <c r="B365" s="34"/>
      <c r="C365" s="35"/>
      <c r="D365" s="183" t="s">
        <v>135</v>
      </c>
      <c r="E365" s="35"/>
      <c r="F365" s="184" t="s">
        <v>608</v>
      </c>
      <c r="G365" s="35"/>
      <c r="H365" s="35"/>
      <c r="I365" s="180"/>
      <c r="J365" s="35"/>
      <c r="K365" s="35"/>
      <c r="L365" s="38"/>
      <c r="M365" s="181"/>
      <c r="N365" s="182"/>
      <c r="O365" s="63"/>
      <c r="P365" s="63"/>
      <c r="Q365" s="63"/>
      <c r="R365" s="63"/>
      <c r="S365" s="63"/>
      <c r="T365" s="64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6" t="s">
        <v>135</v>
      </c>
      <c r="AU365" s="16" t="s">
        <v>132</v>
      </c>
    </row>
    <row r="366" spans="1:65" s="2" customFormat="1" ht="16.5" customHeight="1">
      <c r="A366" s="33"/>
      <c r="B366" s="34"/>
      <c r="C366" s="166" t="s">
        <v>307</v>
      </c>
      <c r="D366" s="166" t="s">
        <v>127</v>
      </c>
      <c r="E366" s="167" t="s">
        <v>609</v>
      </c>
      <c r="F366" s="168" t="s">
        <v>610</v>
      </c>
      <c r="G366" s="169" t="s">
        <v>142</v>
      </c>
      <c r="H366" s="170">
        <v>44.8</v>
      </c>
      <c r="I366" s="171"/>
      <c r="J366" s="170">
        <f>ROUND(I366*H366,0)</f>
        <v>0</v>
      </c>
      <c r="K366" s="168" t="s">
        <v>131</v>
      </c>
      <c r="L366" s="38"/>
      <c r="M366" s="172" t="s">
        <v>20</v>
      </c>
      <c r="N366" s="173" t="s">
        <v>43</v>
      </c>
      <c r="O366" s="63"/>
      <c r="P366" s="174">
        <f>O366*H366</f>
        <v>0</v>
      </c>
      <c r="Q366" s="174">
        <v>2.415E-05</v>
      </c>
      <c r="R366" s="174">
        <f>Q366*H366</f>
        <v>0.0010819199999999999</v>
      </c>
      <c r="S366" s="174">
        <v>0</v>
      </c>
      <c r="T366" s="175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76" t="s">
        <v>173</v>
      </c>
      <c r="AT366" s="176" t="s">
        <v>127</v>
      </c>
      <c r="AU366" s="176" t="s">
        <v>132</v>
      </c>
      <c r="AY366" s="16" t="s">
        <v>125</v>
      </c>
      <c r="BE366" s="177">
        <f>IF(N366="základní",J366,0)</f>
        <v>0</v>
      </c>
      <c r="BF366" s="177">
        <f>IF(N366="snížená",J366,0)</f>
        <v>0</v>
      </c>
      <c r="BG366" s="177">
        <f>IF(N366="zákl. přenesená",J366,0)</f>
        <v>0</v>
      </c>
      <c r="BH366" s="177">
        <f>IF(N366="sníž. přenesená",J366,0)</f>
        <v>0</v>
      </c>
      <c r="BI366" s="177">
        <f>IF(N366="nulová",J366,0)</f>
        <v>0</v>
      </c>
      <c r="BJ366" s="16" t="s">
        <v>8</v>
      </c>
      <c r="BK366" s="177">
        <f>ROUND(I366*H366,0)</f>
        <v>0</v>
      </c>
      <c r="BL366" s="16" t="s">
        <v>173</v>
      </c>
      <c r="BM366" s="176" t="s">
        <v>611</v>
      </c>
    </row>
    <row r="367" spans="1:47" s="2" customFormat="1" ht="19.5">
      <c r="A367" s="33"/>
      <c r="B367" s="34"/>
      <c r="C367" s="35"/>
      <c r="D367" s="178" t="s">
        <v>133</v>
      </c>
      <c r="E367" s="35"/>
      <c r="F367" s="179" t="s">
        <v>612</v>
      </c>
      <c r="G367" s="35"/>
      <c r="H367" s="35"/>
      <c r="I367" s="180"/>
      <c r="J367" s="35"/>
      <c r="K367" s="35"/>
      <c r="L367" s="38"/>
      <c r="M367" s="181"/>
      <c r="N367" s="182"/>
      <c r="O367" s="63"/>
      <c r="P367" s="63"/>
      <c r="Q367" s="63"/>
      <c r="R367" s="63"/>
      <c r="S367" s="63"/>
      <c r="T367" s="64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T367" s="16" t="s">
        <v>133</v>
      </c>
      <c r="AU367" s="16" t="s">
        <v>132</v>
      </c>
    </row>
    <row r="368" spans="1:47" s="2" customFormat="1" ht="12">
      <c r="A368" s="33"/>
      <c r="B368" s="34"/>
      <c r="C368" s="35"/>
      <c r="D368" s="183" t="s">
        <v>135</v>
      </c>
      <c r="E368" s="35"/>
      <c r="F368" s="184" t="s">
        <v>613</v>
      </c>
      <c r="G368" s="35"/>
      <c r="H368" s="35"/>
      <c r="I368" s="180"/>
      <c r="J368" s="35"/>
      <c r="K368" s="35"/>
      <c r="L368" s="38"/>
      <c r="M368" s="181"/>
      <c r="N368" s="182"/>
      <c r="O368" s="63"/>
      <c r="P368" s="63"/>
      <c r="Q368" s="63"/>
      <c r="R368" s="63"/>
      <c r="S368" s="63"/>
      <c r="T368" s="64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6" t="s">
        <v>135</v>
      </c>
      <c r="AU368" s="16" t="s">
        <v>132</v>
      </c>
    </row>
    <row r="369" spans="2:63" s="13" customFormat="1" ht="20.85" customHeight="1">
      <c r="B369" s="187"/>
      <c r="C369" s="188"/>
      <c r="D369" s="189" t="s">
        <v>71</v>
      </c>
      <c r="E369" s="189" t="s">
        <v>614</v>
      </c>
      <c r="F369" s="189" t="s">
        <v>615</v>
      </c>
      <c r="G369" s="188"/>
      <c r="H369" s="188"/>
      <c r="I369" s="190"/>
      <c r="J369" s="191">
        <f>BK369</f>
        <v>0</v>
      </c>
      <c r="K369" s="188"/>
      <c r="L369" s="192"/>
      <c r="M369" s="193"/>
      <c r="N369" s="194"/>
      <c r="O369" s="194"/>
      <c r="P369" s="195">
        <f>SUM(P370:P385)</f>
        <v>0</v>
      </c>
      <c r="Q369" s="194"/>
      <c r="R369" s="195">
        <f>SUM(R370:R385)</f>
        <v>0.052219678</v>
      </c>
      <c r="S369" s="194"/>
      <c r="T369" s="196">
        <f>SUM(T370:T385)</f>
        <v>0.0096937</v>
      </c>
      <c r="AR369" s="197" t="s">
        <v>81</v>
      </c>
      <c r="AT369" s="198" t="s">
        <v>71</v>
      </c>
      <c r="AU369" s="198" t="s">
        <v>154</v>
      </c>
      <c r="AY369" s="197" t="s">
        <v>125</v>
      </c>
      <c r="BK369" s="199">
        <f>SUM(BK370:BK385)</f>
        <v>0</v>
      </c>
    </row>
    <row r="370" spans="1:65" s="2" customFormat="1" ht="16.5" customHeight="1">
      <c r="A370" s="33"/>
      <c r="B370" s="34"/>
      <c r="C370" s="166" t="s">
        <v>323</v>
      </c>
      <c r="D370" s="166" t="s">
        <v>127</v>
      </c>
      <c r="E370" s="167" t="s">
        <v>616</v>
      </c>
      <c r="F370" s="168" t="s">
        <v>617</v>
      </c>
      <c r="G370" s="169" t="s">
        <v>142</v>
      </c>
      <c r="H370" s="170">
        <v>31.27</v>
      </c>
      <c r="I370" s="171"/>
      <c r="J370" s="170">
        <f>ROUND(I370*H370,0)</f>
        <v>0</v>
      </c>
      <c r="K370" s="168" t="s">
        <v>131</v>
      </c>
      <c r="L370" s="38"/>
      <c r="M370" s="172" t="s">
        <v>20</v>
      </c>
      <c r="N370" s="173" t="s">
        <v>43</v>
      </c>
      <c r="O370" s="63"/>
      <c r="P370" s="174">
        <f>O370*H370</f>
        <v>0</v>
      </c>
      <c r="Q370" s="174">
        <v>0.001</v>
      </c>
      <c r="R370" s="174">
        <f>Q370*H370</f>
        <v>0.03127</v>
      </c>
      <c r="S370" s="174">
        <v>0.00031</v>
      </c>
      <c r="T370" s="175">
        <f>S370*H370</f>
        <v>0.0096937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6" t="s">
        <v>173</v>
      </c>
      <c r="AT370" s="176" t="s">
        <v>127</v>
      </c>
      <c r="AU370" s="176" t="s">
        <v>132</v>
      </c>
      <c r="AY370" s="16" t="s">
        <v>125</v>
      </c>
      <c r="BE370" s="177">
        <f>IF(N370="základní",J370,0)</f>
        <v>0</v>
      </c>
      <c r="BF370" s="177">
        <f>IF(N370="snížená",J370,0)</f>
        <v>0</v>
      </c>
      <c r="BG370" s="177">
        <f>IF(N370="zákl. přenesená",J370,0)</f>
        <v>0</v>
      </c>
      <c r="BH370" s="177">
        <f>IF(N370="sníž. přenesená",J370,0)</f>
        <v>0</v>
      </c>
      <c r="BI370" s="177">
        <f>IF(N370="nulová",J370,0)</f>
        <v>0</v>
      </c>
      <c r="BJ370" s="16" t="s">
        <v>8</v>
      </c>
      <c r="BK370" s="177">
        <f>ROUND(I370*H370,0)</f>
        <v>0</v>
      </c>
      <c r="BL370" s="16" t="s">
        <v>173</v>
      </c>
      <c r="BM370" s="176" t="s">
        <v>618</v>
      </c>
    </row>
    <row r="371" spans="1:47" s="2" customFormat="1" ht="12">
      <c r="A371" s="33"/>
      <c r="B371" s="34"/>
      <c r="C371" s="35"/>
      <c r="D371" s="178" t="s">
        <v>133</v>
      </c>
      <c r="E371" s="35"/>
      <c r="F371" s="179" t="s">
        <v>619</v>
      </c>
      <c r="G371" s="35"/>
      <c r="H371" s="35"/>
      <c r="I371" s="180"/>
      <c r="J371" s="35"/>
      <c r="K371" s="35"/>
      <c r="L371" s="38"/>
      <c r="M371" s="181"/>
      <c r="N371" s="182"/>
      <c r="O371" s="63"/>
      <c r="P371" s="63"/>
      <c r="Q371" s="63"/>
      <c r="R371" s="63"/>
      <c r="S371" s="63"/>
      <c r="T371" s="64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6" t="s">
        <v>133</v>
      </c>
      <c r="AU371" s="16" t="s">
        <v>132</v>
      </c>
    </row>
    <row r="372" spans="1:47" s="2" customFormat="1" ht="12">
      <c r="A372" s="33"/>
      <c r="B372" s="34"/>
      <c r="C372" s="35"/>
      <c r="D372" s="183" t="s">
        <v>135</v>
      </c>
      <c r="E372" s="35"/>
      <c r="F372" s="184" t="s">
        <v>620</v>
      </c>
      <c r="G372" s="35"/>
      <c r="H372" s="35"/>
      <c r="I372" s="180"/>
      <c r="J372" s="35"/>
      <c r="K372" s="35"/>
      <c r="L372" s="38"/>
      <c r="M372" s="181"/>
      <c r="N372" s="182"/>
      <c r="O372" s="63"/>
      <c r="P372" s="63"/>
      <c r="Q372" s="63"/>
      <c r="R372" s="63"/>
      <c r="S372" s="63"/>
      <c r="T372" s="64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6" t="s">
        <v>135</v>
      </c>
      <c r="AU372" s="16" t="s">
        <v>132</v>
      </c>
    </row>
    <row r="373" spans="1:65" s="2" customFormat="1" ht="16.5" customHeight="1">
      <c r="A373" s="33"/>
      <c r="B373" s="34"/>
      <c r="C373" s="166" t="s">
        <v>621</v>
      </c>
      <c r="D373" s="166" t="s">
        <v>127</v>
      </c>
      <c r="E373" s="167" t="s">
        <v>622</v>
      </c>
      <c r="F373" s="168" t="s">
        <v>623</v>
      </c>
      <c r="G373" s="169" t="s">
        <v>142</v>
      </c>
      <c r="H373" s="170">
        <v>31.27</v>
      </c>
      <c r="I373" s="171"/>
      <c r="J373" s="170">
        <f>ROUND(I373*H373,0)</f>
        <v>0</v>
      </c>
      <c r="K373" s="168" t="s">
        <v>131</v>
      </c>
      <c r="L373" s="38"/>
      <c r="M373" s="172" t="s">
        <v>20</v>
      </c>
      <c r="N373" s="173" t="s">
        <v>43</v>
      </c>
      <c r="O373" s="63"/>
      <c r="P373" s="174">
        <f>O373*H373</f>
        <v>0</v>
      </c>
      <c r="Q373" s="174">
        <v>0</v>
      </c>
      <c r="R373" s="174">
        <f>Q373*H373</f>
        <v>0</v>
      </c>
      <c r="S373" s="174">
        <v>0</v>
      </c>
      <c r="T373" s="175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76" t="s">
        <v>173</v>
      </c>
      <c r="AT373" s="176" t="s">
        <v>127</v>
      </c>
      <c r="AU373" s="176" t="s">
        <v>132</v>
      </c>
      <c r="AY373" s="16" t="s">
        <v>125</v>
      </c>
      <c r="BE373" s="177">
        <f>IF(N373="základní",J373,0)</f>
        <v>0</v>
      </c>
      <c r="BF373" s="177">
        <f>IF(N373="snížená",J373,0)</f>
        <v>0</v>
      </c>
      <c r="BG373" s="177">
        <f>IF(N373="zákl. přenesená",J373,0)</f>
        <v>0</v>
      </c>
      <c r="BH373" s="177">
        <f>IF(N373="sníž. přenesená",J373,0)</f>
        <v>0</v>
      </c>
      <c r="BI373" s="177">
        <f>IF(N373="nulová",J373,0)</f>
        <v>0</v>
      </c>
      <c r="BJ373" s="16" t="s">
        <v>8</v>
      </c>
      <c r="BK373" s="177">
        <f>ROUND(I373*H373,0)</f>
        <v>0</v>
      </c>
      <c r="BL373" s="16" t="s">
        <v>173</v>
      </c>
      <c r="BM373" s="176" t="s">
        <v>624</v>
      </c>
    </row>
    <row r="374" spans="1:47" s="2" customFormat="1" ht="12">
      <c r="A374" s="33"/>
      <c r="B374" s="34"/>
      <c r="C374" s="35"/>
      <c r="D374" s="178" t="s">
        <v>133</v>
      </c>
      <c r="E374" s="35"/>
      <c r="F374" s="179" t="s">
        <v>625</v>
      </c>
      <c r="G374" s="35"/>
      <c r="H374" s="35"/>
      <c r="I374" s="180"/>
      <c r="J374" s="35"/>
      <c r="K374" s="35"/>
      <c r="L374" s="38"/>
      <c r="M374" s="181"/>
      <c r="N374" s="182"/>
      <c r="O374" s="63"/>
      <c r="P374" s="63"/>
      <c r="Q374" s="63"/>
      <c r="R374" s="63"/>
      <c r="S374" s="63"/>
      <c r="T374" s="64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6" t="s">
        <v>133</v>
      </c>
      <c r="AU374" s="16" t="s">
        <v>132</v>
      </c>
    </row>
    <row r="375" spans="1:47" s="2" customFormat="1" ht="12">
      <c r="A375" s="33"/>
      <c r="B375" s="34"/>
      <c r="C375" s="35"/>
      <c r="D375" s="183" t="s">
        <v>135</v>
      </c>
      <c r="E375" s="35"/>
      <c r="F375" s="184" t="s">
        <v>626</v>
      </c>
      <c r="G375" s="35"/>
      <c r="H375" s="35"/>
      <c r="I375" s="180"/>
      <c r="J375" s="35"/>
      <c r="K375" s="35"/>
      <c r="L375" s="38"/>
      <c r="M375" s="181"/>
      <c r="N375" s="182"/>
      <c r="O375" s="63"/>
      <c r="P375" s="63"/>
      <c r="Q375" s="63"/>
      <c r="R375" s="63"/>
      <c r="S375" s="63"/>
      <c r="T375" s="64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6" t="s">
        <v>135</v>
      </c>
      <c r="AU375" s="16" t="s">
        <v>132</v>
      </c>
    </row>
    <row r="376" spans="1:65" s="2" customFormat="1" ht="16.5" customHeight="1">
      <c r="A376" s="33"/>
      <c r="B376" s="34"/>
      <c r="C376" s="166" t="s">
        <v>333</v>
      </c>
      <c r="D376" s="166" t="s">
        <v>127</v>
      </c>
      <c r="E376" s="167" t="s">
        <v>627</v>
      </c>
      <c r="F376" s="168" t="s">
        <v>628</v>
      </c>
      <c r="G376" s="169" t="s">
        <v>142</v>
      </c>
      <c r="H376" s="170">
        <v>68</v>
      </c>
      <c r="I376" s="171"/>
      <c r="J376" s="170">
        <f>ROUND(I376*H376,0)</f>
        <v>0</v>
      </c>
      <c r="K376" s="168" t="s">
        <v>131</v>
      </c>
      <c r="L376" s="38"/>
      <c r="M376" s="172" t="s">
        <v>20</v>
      </c>
      <c r="N376" s="173" t="s">
        <v>43</v>
      </c>
      <c r="O376" s="63"/>
      <c r="P376" s="174">
        <f>O376*H376</f>
        <v>0</v>
      </c>
      <c r="Q376" s="174">
        <v>0</v>
      </c>
      <c r="R376" s="174">
        <f>Q376*H376</f>
        <v>0</v>
      </c>
      <c r="S376" s="174">
        <v>0</v>
      </c>
      <c r="T376" s="175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6" t="s">
        <v>173</v>
      </c>
      <c r="AT376" s="176" t="s">
        <v>127</v>
      </c>
      <c r="AU376" s="176" t="s">
        <v>132</v>
      </c>
      <c r="AY376" s="16" t="s">
        <v>125</v>
      </c>
      <c r="BE376" s="177">
        <f>IF(N376="základní",J376,0)</f>
        <v>0</v>
      </c>
      <c r="BF376" s="177">
        <f>IF(N376="snížená",J376,0)</f>
        <v>0</v>
      </c>
      <c r="BG376" s="177">
        <f>IF(N376="zákl. přenesená",J376,0)</f>
        <v>0</v>
      </c>
      <c r="BH376" s="177">
        <f>IF(N376="sníž. přenesená",J376,0)</f>
        <v>0</v>
      </c>
      <c r="BI376" s="177">
        <f>IF(N376="nulová",J376,0)</f>
        <v>0</v>
      </c>
      <c r="BJ376" s="16" t="s">
        <v>8</v>
      </c>
      <c r="BK376" s="177">
        <f>ROUND(I376*H376,0)</f>
        <v>0</v>
      </c>
      <c r="BL376" s="16" t="s">
        <v>173</v>
      </c>
      <c r="BM376" s="176" t="s">
        <v>629</v>
      </c>
    </row>
    <row r="377" spans="1:47" s="2" customFormat="1" ht="19.5">
      <c r="A377" s="33"/>
      <c r="B377" s="34"/>
      <c r="C377" s="35"/>
      <c r="D377" s="178" t="s">
        <v>133</v>
      </c>
      <c r="E377" s="35"/>
      <c r="F377" s="179" t="s">
        <v>630</v>
      </c>
      <c r="G377" s="35"/>
      <c r="H377" s="35"/>
      <c r="I377" s="180"/>
      <c r="J377" s="35"/>
      <c r="K377" s="35"/>
      <c r="L377" s="38"/>
      <c r="M377" s="181"/>
      <c r="N377" s="182"/>
      <c r="O377" s="63"/>
      <c r="P377" s="63"/>
      <c r="Q377" s="63"/>
      <c r="R377" s="63"/>
      <c r="S377" s="63"/>
      <c r="T377" s="64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6" t="s">
        <v>133</v>
      </c>
      <c r="AU377" s="16" t="s">
        <v>132</v>
      </c>
    </row>
    <row r="378" spans="1:47" s="2" customFormat="1" ht="12">
      <c r="A378" s="33"/>
      <c r="B378" s="34"/>
      <c r="C378" s="35"/>
      <c r="D378" s="183" t="s">
        <v>135</v>
      </c>
      <c r="E378" s="35"/>
      <c r="F378" s="184" t="s">
        <v>631</v>
      </c>
      <c r="G378" s="35"/>
      <c r="H378" s="35"/>
      <c r="I378" s="180"/>
      <c r="J378" s="35"/>
      <c r="K378" s="35"/>
      <c r="L378" s="38"/>
      <c r="M378" s="181"/>
      <c r="N378" s="182"/>
      <c r="O378" s="63"/>
      <c r="P378" s="63"/>
      <c r="Q378" s="63"/>
      <c r="R378" s="63"/>
      <c r="S378" s="63"/>
      <c r="T378" s="64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6" t="s">
        <v>135</v>
      </c>
      <c r="AU378" s="16" t="s">
        <v>132</v>
      </c>
    </row>
    <row r="379" spans="1:65" s="2" customFormat="1" ht="16.5" customHeight="1">
      <c r="A379" s="33"/>
      <c r="B379" s="34"/>
      <c r="C379" s="200" t="s">
        <v>632</v>
      </c>
      <c r="D379" s="200" t="s">
        <v>279</v>
      </c>
      <c r="E379" s="201" t="s">
        <v>633</v>
      </c>
      <c r="F379" s="202" t="s">
        <v>634</v>
      </c>
      <c r="G379" s="203" t="s">
        <v>142</v>
      </c>
      <c r="H379" s="204">
        <v>71.4</v>
      </c>
      <c r="I379" s="205"/>
      <c r="J379" s="204">
        <f>ROUND(I379*H379,0)</f>
        <v>0</v>
      </c>
      <c r="K379" s="202" t="s">
        <v>131</v>
      </c>
      <c r="L379" s="206"/>
      <c r="M379" s="207" t="s">
        <v>20</v>
      </c>
      <c r="N379" s="208" t="s">
        <v>43</v>
      </c>
      <c r="O379" s="63"/>
      <c r="P379" s="174">
        <f>O379*H379</f>
        <v>0</v>
      </c>
      <c r="Q379" s="174">
        <v>0</v>
      </c>
      <c r="R379" s="174">
        <f>Q379*H379</f>
        <v>0</v>
      </c>
      <c r="S379" s="174">
        <v>0</v>
      </c>
      <c r="T379" s="175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76" t="s">
        <v>225</v>
      </c>
      <c r="AT379" s="176" t="s">
        <v>279</v>
      </c>
      <c r="AU379" s="176" t="s">
        <v>132</v>
      </c>
      <c r="AY379" s="16" t="s">
        <v>125</v>
      </c>
      <c r="BE379" s="177">
        <f>IF(N379="základní",J379,0)</f>
        <v>0</v>
      </c>
      <c r="BF379" s="177">
        <f>IF(N379="snížená",J379,0)</f>
        <v>0</v>
      </c>
      <c r="BG379" s="177">
        <f>IF(N379="zákl. přenesená",J379,0)</f>
        <v>0</v>
      </c>
      <c r="BH379" s="177">
        <f>IF(N379="sníž. přenesená",J379,0)</f>
        <v>0</v>
      </c>
      <c r="BI379" s="177">
        <f>IF(N379="nulová",J379,0)</f>
        <v>0</v>
      </c>
      <c r="BJ379" s="16" t="s">
        <v>8</v>
      </c>
      <c r="BK379" s="177">
        <f>ROUND(I379*H379,0)</f>
        <v>0</v>
      </c>
      <c r="BL379" s="16" t="s">
        <v>173</v>
      </c>
      <c r="BM379" s="176" t="s">
        <v>635</v>
      </c>
    </row>
    <row r="380" spans="1:47" s="2" customFormat="1" ht="12">
      <c r="A380" s="33"/>
      <c r="B380" s="34"/>
      <c r="C380" s="35"/>
      <c r="D380" s="178" t="s">
        <v>133</v>
      </c>
      <c r="E380" s="35"/>
      <c r="F380" s="179" t="s">
        <v>634</v>
      </c>
      <c r="G380" s="35"/>
      <c r="H380" s="35"/>
      <c r="I380" s="180"/>
      <c r="J380" s="35"/>
      <c r="K380" s="35"/>
      <c r="L380" s="38"/>
      <c r="M380" s="181"/>
      <c r="N380" s="182"/>
      <c r="O380" s="63"/>
      <c r="P380" s="63"/>
      <c r="Q380" s="63"/>
      <c r="R380" s="63"/>
      <c r="S380" s="63"/>
      <c r="T380" s="64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T380" s="16" t="s">
        <v>133</v>
      </c>
      <c r="AU380" s="16" t="s">
        <v>132</v>
      </c>
    </row>
    <row r="381" spans="1:65" s="2" customFormat="1" ht="16.5" customHeight="1">
      <c r="A381" s="33"/>
      <c r="B381" s="34"/>
      <c r="C381" s="200" t="s">
        <v>337</v>
      </c>
      <c r="D381" s="200" t="s">
        <v>279</v>
      </c>
      <c r="E381" s="201" t="s">
        <v>636</v>
      </c>
      <c r="F381" s="202" t="s">
        <v>637</v>
      </c>
      <c r="G381" s="203" t="s">
        <v>160</v>
      </c>
      <c r="H381" s="204">
        <v>71.4</v>
      </c>
      <c r="I381" s="205"/>
      <c r="J381" s="204">
        <f>ROUND(I381*H381,0)</f>
        <v>0</v>
      </c>
      <c r="K381" s="202" t="s">
        <v>131</v>
      </c>
      <c r="L381" s="206"/>
      <c r="M381" s="207" t="s">
        <v>20</v>
      </c>
      <c r="N381" s="208" t="s">
        <v>43</v>
      </c>
      <c r="O381" s="63"/>
      <c r="P381" s="174">
        <f>O381*H381</f>
        <v>0</v>
      </c>
      <c r="Q381" s="174">
        <v>0</v>
      </c>
      <c r="R381" s="174">
        <f>Q381*H381</f>
        <v>0</v>
      </c>
      <c r="S381" s="174">
        <v>0</v>
      </c>
      <c r="T381" s="175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76" t="s">
        <v>225</v>
      </c>
      <c r="AT381" s="176" t="s">
        <v>279</v>
      </c>
      <c r="AU381" s="176" t="s">
        <v>132</v>
      </c>
      <c r="AY381" s="16" t="s">
        <v>125</v>
      </c>
      <c r="BE381" s="177">
        <f>IF(N381="základní",J381,0)</f>
        <v>0</v>
      </c>
      <c r="BF381" s="177">
        <f>IF(N381="snížená",J381,0)</f>
        <v>0</v>
      </c>
      <c r="BG381" s="177">
        <f>IF(N381="zákl. přenesená",J381,0)</f>
        <v>0</v>
      </c>
      <c r="BH381" s="177">
        <f>IF(N381="sníž. přenesená",J381,0)</f>
        <v>0</v>
      </c>
      <c r="BI381" s="177">
        <f>IF(N381="nulová",J381,0)</f>
        <v>0</v>
      </c>
      <c r="BJ381" s="16" t="s">
        <v>8</v>
      </c>
      <c r="BK381" s="177">
        <f>ROUND(I381*H381,0)</f>
        <v>0</v>
      </c>
      <c r="BL381" s="16" t="s">
        <v>173</v>
      </c>
      <c r="BM381" s="176" t="s">
        <v>638</v>
      </c>
    </row>
    <row r="382" spans="1:47" s="2" customFormat="1" ht="12">
      <c r="A382" s="33"/>
      <c r="B382" s="34"/>
      <c r="C382" s="35"/>
      <c r="D382" s="178" t="s">
        <v>133</v>
      </c>
      <c r="E382" s="35"/>
      <c r="F382" s="179" t="s">
        <v>637</v>
      </c>
      <c r="G382" s="35"/>
      <c r="H382" s="35"/>
      <c r="I382" s="180"/>
      <c r="J382" s="35"/>
      <c r="K382" s="35"/>
      <c r="L382" s="38"/>
      <c r="M382" s="181"/>
      <c r="N382" s="182"/>
      <c r="O382" s="63"/>
      <c r="P382" s="63"/>
      <c r="Q382" s="63"/>
      <c r="R382" s="63"/>
      <c r="S382" s="63"/>
      <c r="T382" s="64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6" t="s">
        <v>133</v>
      </c>
      <c r="AU382" s="16" t="s">
        <v>132</v>
      </c>
    </row>
    <row r="383" spans="1:65" s="2" customFormat="1" ht="16.5" customHeight="1">
      <c r="A383" s="33"/>
      <c r="B383" s="34"/>
      <c r="C383" s="166" t="s">
        <v>302</v>
      </c>
      <c r="D383" s="166" t="s">
        <v>127</v>
      </c>
      <c r="E383" s="167" t="s">
        <v>639</v>
      </c>
      <c r="F383" s="168" t="s">
        <v>640</v>
      </c>
      <c r="G383" s="169" t="s">
        <v>142</v>
      </c>
      <c r="H383" s="170">
        <v>76.07</v>
      </c>
      <c r="I383" s="171"/>
      <c r="J383" s="170">
        <f>ROUND(I383*H383,0)</f>
        <v>0</v>
      </c>
      <c r="K383" s="168" t="s">
        <v>131</v>
      </c>
      <c r="L383" s="38"/>
      <c r="M383" s="172" t="s">
        <v>20</v>
      </c>
      <c r="N383" s="173" t="s">
        <v>43</v>
      </c>
      <c r="O383" s="63"/>
      <c r="P383" s="174">
        <f>O383*H383</f>
        <v>0</v>
      </c>
      <c r="Q383" s="174">
        <v>0.0002754</v>
      </c>
      <c r="R383" s="174">
        <f>Q383*H383</f>
        <v>0.020949678</v>
      </c>
      <c r="S383" s="174">
        <v>0</v>
      </c>
      <c r="T383" s="175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76" t="s">
        <v>173</v>
      </c>
      <c r="AT383" s="176" t="s">
        <v>127</v>
      </c>
      <c r="AU383" s="176" t="s">
        <v>132</v>
      </c>
      <c r="AY383" s="16" t="s">
        <v>125</v>
      </c>
      <c r="BE383" s="177">
        <f>IF(N383="základní",J383,0)</f>
        <v>0</v>
      </c>
      <c r="BF383" s="177">
        <f>IF(N383="snížená",J383,0)</f>
        <v>0</v>
      </c>
      <c r="BG383" s="177">
        <f>IF(N383="zákl. přenesená",J383,0)</f>
        <v>0</v>
      </c>
      <c r="BH383" s="177">
        <f>IF(N383="sníž. přenesená",J383,0)</f>
        <v>0</v>
      </c>
      <c r="BI383" s="177">
        <f>IF(N383="nulová",J383,0)</f>
        <v>0</v>
      </c>
      <c r="BJ383" s="16" t="s">
        <v>8</v>
      </c>
      <c r="BK383" s="177">
        <f>ROUND(I383*H383,0)</f>
        <v>0</v>
      </c>
      <c r="BL383" s="16" t="s">
        <v>173</v>
      </c>
      <c r="BM383" s="176" t="s">
        <v>641</v>
      </c>
    </row>
    <row r="384" spans="1:47" s="2" customFormat="1" ht="12">
      <c r="A384" s="33"/>
      <c r="B384" s="34"/>
      <c r="C384" s="35"/>
      <c r="D384" s="178" t="s">
        <v>133</v>
      </c>
      <c r="E384" s="35"/>
      <c r="F384" s="179" t="s">
        <v>642</v>
      </c>
      <c r="G384" s="35"/>
      <c r="H384" s="35"/>
      <c r="I384" s="180"/>
      <c r="J384" s="35"/>
      <c r="K384" s="35"/>
      <c r="L384" s="38"/>
      <c r="M384" s="181"/>
      <c r="N384" s="182"/>
      <c r="O384" s="63"/>
      <c r="P384" s="63"/>
      <c r="Q384" s="63"/>
      <c r="R384" s="63"/>
      <c r="S384" s="63"/>
      <c r="T384" s="64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6" t="s">
        <v>133</v>
      </c>
      <c r="AU384" s="16" t="s">
        <v>132</v>
      </c>
    </row>
    <row r="385" spans="1:47" s="2" customFormat="1" ht="12">
      <c r="A385" s="33"/>
      <c r="B385" s="34"/>
      <c r="C385" s="35"/>
      <c r="D385" s="183" t="s">
        <v>135</v>
      </c>
      <c r="E385" s="35"/>
      <c r="F385" s="184" t="s">
        <v>643</v>
      </c>
      <c r="G385" s="35"/>
      <c r="H385" s="35"/>
      <c r="I385" s="180"/>
      <c r="J385" s="35"/>
      <c r="K385" s="35"/>
      <c r="L385" s="38"/>
      <c r="M385" s="181"/>
      <c r="N385" s="182"/>
      <c r="O385" s="63"/>
      <c r="P385" s="63"/>
      <c r="Q385" s="63"/>
      <c r="R385" s="63"/>
      <c r="S385" s="63"/>
      <c r="T385" s="64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6" t="s">
        <v>135</v>
      </c>
      <c r="AU385" s="16" t="s">
        <v>132</v>
      </c>
    </row>
    <row r="386" spans="2:63" s="12" customFormat="1" ht="25.9" customHeight="1">
      <c r="B386" s="152"/>
      <c r="C386" s="153"/>
      <c r="D386" s="154" t="s">
        <v>71</v>
      </c>
      <c r="E386" s="155" t="s">
        <v>644</v>
      </c>
      <c r="F386" s="155" t="s">
        <v>645</v>
      </c>
      <c r="G386" s="153"/>
      <c r="H386" s="153"/>
      <c r="I386" s="156"/>
      <c r="J386" s="157">
        <f>BK386</f>
        <v>0</v>
      </c>
      <c r="K386" s="153"/>
      <c r="L386" s="158"/>
      <c r="M386" s="159"/>
      <c r="N386" s="160"/>
      <c r="O386" s="160"/>
      <c r="P386" s="161">
        <f>P387+P391+P395</f>
        <v>0</v>
      </c>
      <c r="Q386" s="160"/>
      <c r="R386" s="161">
        <f>R387+R391+R395</f>
        <v>0</v>
      </c>
      <c r="S386" s="160"/>
      <c r="T386" s="162">
        <f>T387+T391+T395</f>
        <v>0</v>
      </c>
      <c r="AR386" s="163" t="s">
        <v>489</v>
      </c>
      <c r="AT386" s="164" t="s">
        <v>71</v>
      </c>
      <c r="AU386" s="164" t="s">
        <v>72</v>
      </c>
      <c r="AY386" s="163" t="s">
        <v>125</v>
      </c>
      <c r="BK386" s="165">
        <f>BK387+BK391+BK395</f>
        <v>0</v>
      </c>
    </row>
    <row r="387" spans="2:63" s="12" customFormat="1" ht="22.9" customHeight="1">
      <c r="B387" s="152"/>
      <c r="C387" s="153"/>
      <c r="D387" s="154" t="s">
        <v>71</v>
      </c>
      <c r="E387" s="185" t="s">
        <v>646</v>
      </c>
      <c r="F387" s="185" t="s">
        <v>647</v>
      </c>
      <c r="G387" s="153"/>
      <c r="H387" s="153"/>
      <c r="I387" s="156"/>
      <c r="J387" s="186">
        <f>BK387</f>
        <v>0</v>
      </c>
      <c r="K387" s="153"/>
      <c r="L387" s="158"/>
      <c r="M387" s="159"/>
      <c r="N387" s="160"/>
      <c r="O387" s="160"/>
      <c r="P387" s="161">
        <f>SUM(P388:P390)</f>
        <v>0</v>
      </c>
      <c r="Q387" s="160"/>
      <c r="R387" s="161">
        <f>SUM(R388:R390)</f>
        <v>0</v>
      </c>
      <c r="S387" s="160"/>
      <c r="T387" s="162">
        <f>SUM(T388:T390)</f>
        <v>0</v>
      </c>
      <c r="AR387" s="163" t="s">
        <v>489</v>
      </c>
      <c r="AT387" s="164" t="s">
        <v>71</v>
      </c>
      <c r="AU387" s="164" t="s">
        <v>8</v>
      </c>
      <c r="AY387" s="163" t="s">
        <v>125</v>
      </c>
      <c r="BK387" s="165">
        <f>SUM(BK388:BK390)</f>
        <v>0</v>
      </c>
    </row>
    <row r="388" spans="1:65" s="2" customFormat="1" ht="16.5" customHeight="1">
      <c r="A388" s="33"/>
      <c r="B388" s="34"/>
      <c r="C388" s="166" t="s">
        <v>427</v>
      </c>
      <c r="D388" s="166" t="s">
        <v>127</v>
      </c>
      <c r="E388" s="167" t="s">
        <v>648</v>
      </c>
      <c r="F388" s="168" t="s">
        <v>647</v>
      </c>
      <c r="G388" s="169" t="s">
        <v>465</v>
      </c>
      <c r="H388" s="170">
        <v>1</v>
      </c>
      <c r="I388" s="171"/>
      <c r="J388" s="170">
        <f>ROUND(I388*H388,0)</f>
        <v>0</v>
      </c>
      <c r="K388" s="168" t="s">
        <v>131</v>
      </c>
      <c r="L388" s="38"/>
      <c r="M388" s="172" t="s">
        <v>20</v>
      </c>
      <c r="N388" s="173" t="s">
        <v>43</v>
      </c>
      <c r="O388" s="63"/>
      <c r="P388" s="174">
        <f>O388*H388</f>
        <v>0</v>
      </c>
      <c r="Q388" s="174">
        <v>0</v>
      </c>
      <c r="R388" s="174">
        <f>Q388*H388</f>
        <v>0</v>
      </c>
      <c r="S388" s="174">
        <v>0</v>
      </c>
      <c r="T388" s="175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76" t="s">
        <v>649</v>
      </c>
      <c r="AT388" s="176" t="s">
        <v>127</v>
      </c>
      <c r="AU388" s="176" t="s">
        <v>81</v>
      </c>
      <c r="AY388" s="16" t="s">
        <v>125</v>
      </c>
      <c r="BE388" s="177">
        <f>IF(N388="základní",J388,0)</f>
        <v>0</v>
      </c>
      <c r="BF388" s="177">
        <f>IF(N388="snížená",J388,0)</f>
        <v>0</v>
      </c>
      <c r="BG388" s="177">
        <f>IF(N388="zákl. přenesená",J388,0)</f>
        <v>0</v>
      </c>
      <c r="BH388" s="177">
        <f>IF(N388="sníž. přenesená",J388,0)</f>
        <v>0</v>
      </c>
      <c r="BI388" s="177">
        <f>IF(N388="nulová",J388,0)</f>
        <v>0</v>
      </c>
      <c r="BJ388" s="16" t="s">
        <v>8</v>
      </c>
      <c r="BK388" s="177">
        <f>ROUND(I388*H388,0)</f>
        <v>0</v>
      </c>
      <c r="BL388" s="16" t="s">
        <v>649</v>
      </c>
      <c r="BM388" s="176" t="s">
        <v>650</v>
      </c>
    </row>
    <row r="389" spans="1:47" s="2" customFormat="1" ht="12">
      <c r="A389" s="33"/>
      <c r="B389" s="34"/>
      <c r="C389" s="35"/>
      <c r="D389" s="178" t="s">
        <v>133</v>
      </c>
      <c r="E389" s="35"/>
      <c r="F389" s="179" t="s">
        <v>647</v>
      </c>
      <c r="G389" s="35"/>
      <c r="H389" s="35"/>
      <c r="I389" s="180"/>
      <c r="J389" s="35"/>
      <c r="K389" s="35"/>
      <c r="L389" s="38"/>
      <c r="M389" s="181"/>
      <c r="N389" s="182"/>
      <c r="O389" s="63"/>
      <c r="P389" s="63"/>
      <c r="Q389" s="63"/>
      <c r="R389" s="63"/>
      <c r="S389" s="63"/>
      <c r="T389" s="64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6" t="s">
        <v>133</v>
      </c>
      <c r="AU389" s="16" t="s">
        <v>81</v>
      </c>
    </row>
    <row r="390" spans="1:47" s="2" customFormat="1" ht="12">
      <c r="A390" s="33"/>
      <c r="B390" s="34"/>
      <c r="C390" s="35"/>
      <c r="D390" s="183" t="s">
        <v>135</v>
      </c>
      <c r="E390" s="35"/>
      <c r="F390" s="184" t="s">
        <v>651</v>
      </c>
      <c r="G390" s="35"/>
      <c r="H390" s="35"/>
      <c r="I390" s="180"/>
      <c r="J390" s="35"/>
      <c r="K390" s="35"/>
      <c r="L390" s="38"/>
      <c r="M390" s="181"/>
      <c r="N390" s="182"/>
      <c r="O390" s="63"/>
      <c r="P390" s="63"/>
      <c r="Q390" s="63"/>
      <c r="R390" s="63"/>
      <c r="S390" s="63"/>
      <c r="T390" s="64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6" t="s">
        <v>135</v>
      </c>
      <c r="AU390" s="16" t="s">
        <v>81</v>
      </c>
    </row>
    <row r="391" spans="2:63" s="12" customFormat="1" ht="22.9" customHeight="1">
      <c r="B391" s="152"/>
      <c r="C391" s="153"/>
      <c r="D391" s="154" t="s">
        <v>71</v>
      </c>
      <c r="E391" s="185" t="s">
        <v>652</v>
      </c>
      <c r="F391" s="185" t="s">
        <v>653</v>
      </c>
      <c r="G391" s="153"/>
      <c r="H391" s="153"/>
      <c r="I391" s="156"/>
      <c r="J391" s="186">
        <f>BK391</f>
        <v>0</v>
      </c>
      <c r="K391" s="153"/>
      <c r="L391" s="158"/>
      <c r="M391" s="159"/>
      <c r="N391" s="160"/>
      <c r="O391" s="160"/>
      <c r="P391" s="161">
        <f>SUM(P392:P394)</f>
        <v>0</v>
      </c>
      <c r="Q391" s="160"/>
      <c r="R391" s="161">
        <f>SUM(R392:R394)</f>
        <v>0</v>
      </c>
      <c r="S391" s="160"/>
      <c r="T391" s="162">
        <f>SUM(T392:T394)</f>
        <v>0</v>
      </c>
      <c r="AR391" s="163" t="s">
        <v>489</v>
      </c>
      <c r="AT391" s="164" t="s">
        <v>71</v>
      </c>
      <c r="AU391" s="164" t="s">
        <v>8</v>
      </c>
      <c r="AY391" s="163" t="s">
        <v>125</v>
      </c>
      <c r="BK391" s="165">
        <f>SUM(BK392:BK394)</f>
        <v>0</v>
      </c>
    </row>
    <row r="392" spans="1:65" s="2" customFormat="1" ht="16.5" customHeight="1">
      <c r="A392" s="33"/>
      <c r="B392" s="34"/>
      <c r="C392" s="166" t="s">
        <v>424</v>
      </c>
      <c r="D392" s="166" t="s">
        <v>127</v>
      </c>
      <c r="E392" s="167" t="s">
        <v>654</v>
      </c>
      <c r="F392" s="168" t="s">
        <v>653</v>
      </c>
      <c r="G392" s="169" t="s">
        <v>465</v>
      </c>
      <c r="H392" s="170">
        <v>1</v>
      </c>
      <c r="I392" s="171"/>
      <c r="J392" s="170">
        <f>ROUND(I392*H392,0)</f>
        <v>0</v>
      </c>
      <c r="K392" s="168" t="s">
        <v>131</v>
      </c>
      <c r="L392" s="38"/>
      <c r="M392" s="172" t="s">
        <v>20</v>
      </c>
      <c r="N392" s="173" t="s">
        <v>43</v>
      </c>
      <c r="O392" s="63"/>
      <c r="P392" s="174">
        <f>O392*H392</f>
        <v>0</v>
      </c>
      <c r="Q392" s="174">
        <v>0</v>
      </c>
      <c r="R392" s="174">
        <f>Q392*H392</f>
        <v>0</v>
      </c>
      <c r="S392" s="174">
        <v>0</v>
      </c>
      <c r="T392" s="175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76" t="s">
        <v>649</v>
      </c>
      <c r="AT392" s="176" t="s">
        <v>127</v>
      </c>
      <c r="AU392" s="176" t="s">
        <v>81</v>
      </c>
      <c r="AY392" s="16" t="s">
        <v>125</v>
      </c>
      <c r="BE392" s="177">
        <f>IF(N392="základní",J392,0)</f>
        <v>0</v>
      </c>
      <c r="BF392" s="177">
        <f>IF(N392="snížená",J392,0)</f>
        <v>0</v>
      </c>
      <c r="BG392" s="177">
        <f>IF(N392="zákl. přenesená",J392,0)</f>
        <v>0</v>
      </c>
      <c r="BH392" s="177">
        <f>IF(N392="sníž. přenesená",J392,0)</f>
        <v>0</v>
      </c>
      <c r="BI392" s="177">
        <f>IF(N392="nulová",J392,0)</f>
        <v>0</v>
      </c>
      <c r="BJ392" s="16" t="s">
        <v>8</v>
      </c>
      <c r="BK392" s="177">
        <f>ROUND(I392*H392,0)</f>
        <v>0</v>
      </c>
      <c r="BL392" s="16" t="s">
        <v>649</v>
      </c>
      <c r="BM392" s="176" t="s">
        <v>655</v>
      </c>
    </row>
    <row r="393" spans="1:47" s="2" customFormat="1" ht="12">
      <c r="A393" s="33"/>
      <c r="B393" s="34"/>
      <c r="C393" s="35"/>
      <c r="D393" s="178" t="s">
        <v>133</v>
      </c>
      <c r="E393" s="35"/>
      <c r="F393" s="179" t="s">
        <v>653</v>
      </c>
      <c r="G393" s="35"/>
      <c r="H393" s="35"/>
      <c r="I393" s="180"/>
      <c r="J393" s="35"/>
      <c r="K393" s="35"/>
      <c r="L393" s="38"/>
      <c r="M393" s="181"/>
      <c r="N393" s="182"/>
      <c r="O393" s="63"/>
      <c r="P393" s="63"/>
      <c r="Q393" s="63"/>
      <c r="R393" s="63"/>
      <c r="S393" s="63"/>
      <c r="T393" s="64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6" t="s">
        <v>133</v>
      </c>
      <c r="AU393" s="16" t="s">
        <v>81</v>
      </c>
    </row>
    <row r="394" spans="1:47" s="2" customFormat="1" ht="12">
      <c r="A394" s="33"/>
      <c r="B394" s="34"/>
      <c r="C394" s="35"/>
      <c r="D394" s="183" t="s">
        <v>135</v>
      </c>
      <c r="E394" s="35"/>
      <c r="F394" s="184" t="s">
        <v>656</v>
      </c>
      <c r="G394" s="35"/>
      <c r="H394" s="35"/>
      <c r="I394" s="180"/>
      <c r="J394" s="35"/>
      <c r="K394" s="35"/>
      <c r="L394" s="38"/>
      <c r="M394" s="181"/>
      <c r="N394" s="182"/>
      <c r="O394" s="63"/>
      <c r="P394" s="63"/>
      <c r="Q394" s="63"/>
      <c r="R394" s="63"/>
      <c r="S394" s="63"/>
      <c r="T394" s="64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6" t="s">
        <v>135</v>
      </c>
      <c r="AU394" s="16" t="s">
        <v>81</v>
      </c>
    </row>
    <row r="395" spans="2:63" s="12" customFormat="1" ht="22.9" customHeight="1">
      <c r="B395" s="152"/>
      <c r="C395" s="153"/>
      <c r="D395" s="154" t="s">
        <v>71</v>
      </c>
      <c r="E395" s="185" t="s">
        <v>657</v>
      </c>
      <c r="F395" s="185" t="s">
        <v>658</v>
      </c>
      <c r="G395" s="153"/>
      <c r="H395" s="153"/>
      <c r="I395" s="156"/>
      <c r="J395" s="186">
        <f>BK395</f>
        <v>0</v>
      </c>
      <c r="K395" s="153"/>
      <c r="L395" s="158"/>
      <c r="M395" s="159"/>
      <c r="N395" s="160"/>
      <c r="O395" s="160"/>
      <c r="P395" s="161">
        <f>SUM(P396:P398)</f>
        <v>0</v>
      </c>
      <c r="Q395" s="160"/>
      <c r="R395" s="161">
        <f>SUM(R396:R398)</f>
        <v>0</v>
      </c>
      <c r="S395" s="160"/>
      <c r="T395" s="162">
        <f>SUM(T396:T398)</f>
        <v>0</v>
      </c>
      <c r="AR395" s="163" t="s">
        <v>489</v>
      </c>
      <c r="AT395" s="164" t="s">
        <v>71</v>
      </c>
      <c r="AU395" s="164" t="s">
        <v>8</v>
      </c>
      <c r="AY395" s="163" t="s">
        <v>125</v>
      </c>
      <c r="BK395" s="165">
        <f>SUM(BK396:BK398)</f>
        <v>0</v>
      </c>
    </row>
    <row r="396" spans="1:65" s="2" customFormat="1" ht="16.5" customHeight="1">
      <c r="A396" s="33"/>
      <c r="B396" s="34"/>
      <c r="C396" s="166" t="s">
        <v>659</v>
      </c>
      <c r="D396" s="166" t="s">
        <v>127</v>
      </c>
      <c r="E396" s="167" t="s">
        <v>660</v>
      </c>
      <c r="F396" s="168" t="s">
        <v>661</v>
      </c>
      <c r="G396" s="169" t="s">
        <v>465</v>
      </c>
      <c r="H396" s="170">
        <v>1</v>
      </c>
      <c r="I396" s="171"/>
      <c r="J396" s="170">
        <f>ROUND(I396*H396,0)</f>
        <v>0</v>
      </c>
      <c r="K396" s="168" t="s">
        <v>131</v>
      </c>
      <c r="L396" s="38"/>
      <c r="M396" s="172" t="s">
        <v>20</v>
      </c>
      <c r="N396" s="173" t="s">
        <v>43</v>
      </c>
      <c r="O396" s="63"/>
      <c r="P396" s="174">
        <f>O396*H396</f>
        <v>0</v>
      </c>
      <c r="Q396" s="174">
        <v>0</v>
      </c>
      <c r="R396" s="174">
        <f>Q396*H396</f>
        <v>0</v>
      </c>
      <c r="S396" s="174">
        <v>0</v>
      </c>
      <c r="T396" s="175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76" t="s">
        <v>649</v>
      </c>
      <c r="AT396" s="176" t="s">
        <v>127</v>
      </c>
      <c r="AU396" s="176" t="s">
        <v>81</v>
      </c>
      <c r="AY396" s="16" t="s">
        <v>125</v>
      </c>
      <c r="BE396" s="177">
        <f>IF(N396="základní",J396,0)</f>
        <v>0</v>
      </c>
      <c r="BF396" s="177">
        <f>IF(N396="snížená",J396,0)</f>
        <v>0</v>
      </c>
      <c r="BG396" s="177">
        <f>IF(N396="zákl. přenesená",J396,0)</f>
        <v>0</v>
      </c>
      <c r="BH396" s="177">
        <f>IF(N396="sníž. přenesená",J396,0)</f>
        <v>0</v>
      </c>
      <c r="BI396" s="177">
        <f>IF(N396="nulová",J396,0)</f>
        <v>0</v>
      </c>
      <c r="BJ396" s="16" t="s">
        <v>8</v>
      </c>
      <c r="BK396" s="177">
        <f>ROUND(I396*H396,0)</f>
        <v>0</v>
      </c>
      <c r="BL396" s="16" t="s">
        <v>649</v>
      </c>
      <c r="BM396" s="176" t="s">
        <v>662</v>
      </c>
    </row>
    <row r="397" spans="1:47" s="2" customFormat="1" ht="12">
      <c r="A397" s="33"/>
      <c r="B397" s="34"/>
      <c r="C397" s="35"/>
      <c r="D397" s="178" t="s">
        <v>133</v>
      </c>
      <c r="E397" s="35"/>
      <c r="F397" s="179" t="s">
        <v>661</v>
      </c>
      <c r="G397" s="35"/>
      <c r="H397" s="35"/>
      <c r="I397" s="180"/>
      <c r="J397" s="35"/>
      <c r="K397" s="35"/>
      <c r="L397" s="38"/>
      <c r="M397" s="181"/>
      <c r="N397" s="182"/>
      <c r="O397" s="63"/>
      <c r="P397" s="63"/>
      <c r="Q397" s="63"/>
      <c r="R397" s="63"/>
      <c r="S397" s="63"/>
      <c r="T397" s="64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6" t="s">
        <v>133</v>
      </c>
      <c r="AU397" s="16" t="s">
        <v>81</v>
      </c>
    </row>
    <row r="398" spans="1:47" s="2" customFormat="1" ht="12">
      <c r="A398" s="33"/>
      <c r="B398" s="34"/>
      <c r="C398" s="35"/>
      <c r="D398" s="183" t="s">
        <v>135</v>
      </c>
      <c r="E398" s="35"/>
      <c r="F398" s="184" t="s">
        <v>663</v>
      </c>
      <c r="G398" s="35"/>
      <c r="H398" s="35"/>
      <c r="I398" s="180"/>
      <c r="J398" s="35"/>
      <c r="K398" s="35"/>
      <c r="L398" s="38"/>
      <c r="M398" s="209"/>
      <c r="N398" s="210"/>
      <c r="O398" s="211"/>
      <c r="P398" s="211"/>
      <c r="Q398" s="211"/>
      <c r="R398" s="211"/>
      <c r="S398" s="211"/>
      <c r="T398" s="212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6" t="s">
        <v>135</v>
      </c>
      <c r="AU398" s="16" t="s">
        <v>81</v>
      </c>
    </row>
    <row r="399" spans="1:31" s="2" customFormat="1" ht="6.95" customHeight="1">
      <c r="A399" s="33"/>
      <c r="B399" s="46"/>
      <c r="C399" s="47"/>
      <c r="D399" s="47"/>
      <c r="E399" s="47"/>
      <c r="F399" s="47"/>
      <c r="G399" s="47"/>
      <c r="H399" s="47"/>
      <c r="I399" s="47"/>
      <c r="J399" s="47"/>
      <c r="K399" s="47"/>
      <c r="L399" s="38"/>
      <c r="M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</row>
  </sheetData>
  <sheetProtection algorithmName="SHA-512" hashValue="eKS7QD1jpOw6nVTJdJEk2ChglXwJw1L8SiPjjCP8bt0Tnmfg1q0SIQA9eY+jF8qs0xWnCh20Hzce9sZ5rwFplQ==" saltValue="TbfbRV5Rq4bkxefTxeft564K47HbVPwzOPZnTpiX8sj0KV1GXHb+ky05tGkuDhxhIEv0jjmFe679aflWd8Eq+g==" spinCount="100000" sheet="1" objects="1" scenarios="1" formatColumns="0" formatRows="0" autoFilter="0"/>
  <autoFilter ref="C99:K398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2_02/998018003"/>
    <hyperlink ref="F108" r:id="rId2" display="https://podminky.urs.cz/item/CS_URS_2022_02/612131121"/>
    <hyperlink ref="F111" r:id="rId3" display="https://podminky.urs.cz/item/CS_URS_2022_02/612142001"/>
    <hyperlink ref="F114" r:id="rId4" display="https://podminky.urs.cz/item/CS_URS_2022_02/612315222"/>
    <hyperlink ref="F117" r:id="rId5" display="https://podminky.urs.cz/item/CS_URS_2022_02/612315225"/>
    <hyperlink ref="F120" r:id="rId6" display="https://podminky.urs.cz/item/CS_URS_2022_02/619995001"/>
    <hyperlink ref="F123" r:id="rId7" display="https://podminky.urs.cz/item/CS_URS_2022_02/612311111"/>
    <hyperlink ref="F126" r:id="rId8" display="https://podminky.urs.cz/item/CS_URS_2022_02/612311131"/>
    <hyperlink ref="F130" r:id="rId9" display="https://podminky.urs.cz/item/CS_URS_2022_02/612135101"/>
    <hyperlink ref="F133" r:id="rId10" display="https://podminky.urs.cz/item/CS_URS_2022_02/962031133"/>
    <hyperlink ref="F136" r:id="rId11" display="https://podminky.urs.cz/item/CS_URS_2022_02/971033161"/>
    <hyperlink ref="F139" r:id="rId12" display="https://podminky.urs.cz/item/CS_URS_2022_02/971033461"/>
    <hyperlink ref="F143" r:id="rId13" display="https://podminky.urs.cz/item/CS_URS_2022_02/631312141"/>
    <hyperlink ref="F149" r:id="rId14" display="https://podminky.urs.cz/item/CS_URS_2022_02/952901111"/>
    <hyperlink ref="F156" r:id="rId15" display="https://podminky.urs.cz/item/CS_URS_2022_02/967031132"/>
    <hyperlink ref="F159" r:id="rId16" display="https://podminky.urs.cz/item/CS_URS_2022_02/968072455"/>
    <hyperlink ref="F162" r:id="rId17" display="https://podminky.urs.cz/item/CS_URS_2022_02/978059541"/>
    <hyperlink ref="F165" r:id="rId18" display="https://podminky.urs.cz/item/CS_URS_2022_02/997013214"/>
    <hyperlink ref="F168" r:id="rId19" display="https://podminky.urs.cz/item/CS_URS_2022_02/997013509"/>
    <hyperlink ref="F171" r:id="rId20" display="https://podminky.urs.cz/item/CS_URS_2022_02/997013609"/>
    <hyperlink ref="F174" r:id="rId21" display="https://podminky.urs.cz/item/CS_URS_2022_02/997013501"/>
    <hyperlink ref="F178" r:id="rId22" display="https://podminky.urs.cz/item/CS_URS_2022_02/949101111"/>
    <hyperlink ref="F338" r:id="rId23" display="https://podminky.urs.cz/item/CS_URS_2022_02/776111115"/>
    <hyperlink ref="F341" r:id="rId24" display="https://podminky.urs.cz/item/CS_URS_2022_02/776111311"/>
    <hyperlink ref="F344" r:id="rId25" display="https://podminky.urs.cz/item/CS_URS_2022_02/776141112"/>
    <hyperlink ref="F347" r:id="rId26" display="https://podminky.urs.cz/item/CS_URS_2022_02/776201811"/>
    <hyperlink ref="F350" r:id="rId27" display="https://podminky.urs.cz/item/CS_URS_2022_02/776221111"/>
    <hyperlink ref="F355" r:id="rId28" display="https://podminky.urs.cz/item/CS_URS_2022_02/776410811"/>
    <hyperlink ref="F358" r:id="rId29" display="https://podminky.urs.cz/item/CS_URS_2022_02/776411111"/>
    <hyperlink ref="F361" r:id="rId30" display="https://podminky.urs.cz/item/CS_URS_2022_02/998776101"/>
    <hyperlink ref="F365" r:id="rId31" display="https://podminky.urs.cz/item/CS_URS_2022_02/783827121"/>
    <hyperlink ref="F368" r:id="rId32" display="https://podminky.urs.cz/item/CS_URS_2022_02/783827129"/>
    <hyperlink ref="F372" r:id="rId33" display="https://podminky.urs.cz/item/CS_URS_2022_02/784121003"/>
    <hyperlink ref="F375" r:id="rId34" display="https://podminky.urs.cz/item/CS_URS_2022_02/784121013"/>
    <hyperlink ref="F378" r:id="rId35" display="https://podminky.urs.cz/item/CS_URS_2022_02/784171113"/>
    <hyperlink ref="F385" r:id="rId36" display="https://podminky.urs.cz/item/CS_URS_2022_02/784211121"/>
    <hyperlink ref="F390" r:id="rId37" display="https://podminky.urs.cz/item/CS_URS_2022_02/030001000"/>
    <hyperlink ref="F394" r:id="rId38" display="https://podminky.urs.cz/item/CS_URS_2022_02/070001000"/>
    <hyperlink ref="F398" r:id="rId39" display="https://podminky.urs.cz/item/CS_URS_2022_02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24"/>
  </sheetViews>
  <sheetFormatPr defaultColWidth="9.140625" defaultRowHeight="12"/>
  <cols>
    <col min="1" max="1" width="8.28125" style="213" customWidth="1"/>
    <col min="2" max="2" width="1.7109375" style="213" customWidth="1"/>
    <col min="3" max="4" width="5.00390625" style="213" customWidth="1"/>
    <col min="5" max="5" width="11.7109375" style="213" customWidth="1"/>
    <col min="6" max="6" width="9.140625" style="213" customWidth="1"/>
    <col min="7" max="7" width="5.00390625" style="213" customWidth="1"/>
    <col min="8" max="8" width="77.8515625" style="213" customWidth="1"/>
    <col min="9" max="10" width="20.00390625" style="213" customWidth="1"/>
    <col min="11" max="11" width="1.7109375" style="213" customWidth="1"/>
  </cols>
  <sheetData>
    <row r="1" s="1" customFormat="1" ht="37.5" customHeight="1"/>
    <row r="2" spans="2:11" s="1" customFormat="1" ht="7.5" customHeight="1">
      <c r="B2" s="214"/>
      <c r="C2" s="215"/>
      <c r="D2" s="215"/>
      <c r="E2" s="215"/>
      <c r="F2" s="215"/>
      <c r="G2" s="215"/>
      <c r="H2" s="215"/>
      <c r="I2" s="215"/>
      <c r="J2" s="215"/>
      <c r="K2" s="216"/>
    </row>
    <row r="3" spans="2:11" s="14" customFormat="1" ht="45" customHeight="1">
      <c r="B3" s="217"/>
      <c r="C3" s="345" t="s">
        <v>664</v>
      </c>
      <c r="D3" s="345"/>
      <c r="E3" s="345"/>
      <c r="F3" s="345"/>
      <c r="G3" s="345"/>
      <c r="H3" s="345"/>
      <c r="I3" s="345"/>
      <c r="J3" s="345"/>
      <c r="K3" s="218"/>
    </row>
    <row r="4" spans="2:11" s="1" customFormat="1" ht="25.5" customHeight="1">
      <c r="B4" s="219"/>
      <c r="C4" s="346" t="s">
        <v>665</v>
      </c>
      <c r="D4" s="346"/>
      <c r="E4" s="346"/>
      <c r="F4" s="346"/>
      <c r="G4" s="346"/>
      <c r="H4" s="346"/>
      <c r="I4" s="346"/>
      <c r="J4" s="346"/>
      <c r="K4" s="220"/>
    </row>
    <row r="5" spans="2:11" s="1" customFormat="1" ht="5.25" customHeight="1">
      <c r="B5" s="219"/>
      <c r="C5" s="221"/>
      <c r="D5" s="221"/>
      <c r="E5" s="221"/>
      <c r="F5" s="221"/>
      <c r="G5" s="221"/>
      <c r="H5" s="221"/>
      <c r="I5" s="221"/>
      <c r="J5" s="221"/>
      <c r="K5" s="220"/>
    </row>
    <row r="6" spans="2:11" s="1" customFormat="1" ht="15" customHeight="1">
      <c r="B6" s="219"/>
      <c r="C6" s="344" t="s">
        <v>666</v>
      </c>
      <c r="D6" s="344"/>
      <c r="E6" s="344"/>
      <c r="F6" s="344"/>
      <c r="G6" s="344"/>
      <c r="H6" s="344"/>
      <c r="I6" s="344"/>
      <c r="J6" s="344"/>
      <c r="K6" s="220"/>
    </row>
    <row r="7" spans="2:11" s="1" customFormat="1" ht="15" customHeight="1">
      <c r="B7" s="223"/>
      <c r="C7" s="344" t="s">
        <v>667</v>
      </c>
      <c r="D7" s="344"/>
      <c r="E7" s="344"/>
      <c r="F7" s="344"/>
      <c r="G7" s="344"/>
      <c r="H7" s="344"/>
      <c r="I7" s="344"/>
      <c r="J7" s="344"/>
      <c r="K7" s="220"/>
    </row>
    <row r="8" spans="2:11" s="1" customFormat="1" ht="12.75" customHeight="1">
      <c r="B8" s="223"/>
      <c r="C8" s="222"/>
      <c r="D8" s="222"/>
      <c r="E8" s="222"/>
      <c r="F8" s="222"/>
      <c r="G8" s="222"/>
      <c r="H8" s="222"/>
      <c r="I8" s="222"/>
      <c r="J8" s="222"/>
      <c r="K8" s="220"/>
    </row>
    <row r="9" spans="2:11" s="1" customFormat="1" ht="15" customHeight="1">
      <c r="B9" s="223"/>
      <c r="C9" s="344" t="s">
        <v>668</v>
      </c>
      <c r="D9" s="344"/>
      <c r="E9" s="344"/>
      <c r="F9" s="344"/>
      <c r="G9" s="344"/>
      <c r="H9" s="344"/>
      <c r="I9" s="344"/>
      <c r="J9" s="344"/>
      <c r="K9" s="220"/>
    </row>
    <row r="10" spans="2:11" s="1" customFormat="1" ht="15" customHeight="1">
      <c r="B10" s="223"/>
      <c r="C10" s="222"/>
      <c r="D10" s="344" t="s">
        <v>669</v>
      </c>
      <c r="E10" s="344"/>
      <c r="F10" s="344"/>
      <c r="G10" s="344"/>
      <c r="H10" s="344"/>
      <c r="I10" s="344"/>
      <c r="J10" s="344"/>
      <c r="K10" s="220"/>
    </row>
    <row r="11" spans="2:11" s="1" customFormat="1" ht="15" customHeight="1">
      <c r="B11" s="223"/>
      <c r="C11" s="224"/>
      <c r="D11" s="344" t="s">
        <v>670</v>
      </c>
      <c r="E11" s="344"/>
      <c r="F11" s="344"/>
      <c r="G11" s="344"/>
      <c r="H11" s="344"/>
      <c r="I11" s="344"/>
      <c r="J11" s="344"/>
      <c r="K11" s="220"/>
    </row>
    <row r="12" spans="2:11" s="1" customFormat="1" ht="15" customHeight="1">
      <c r="B12" s="223"/>
      <c r="C12" s="224"/>
      <c r="D12" s="222"/>
      <c r="E12" s="222"/>
      <c r="F12" s="222"/>
      <c r="G12" s="222"/>
      <c r="H12" s="222"/>
      <c r="I12" s="222"/>
      <c r="J12" s="222"/>
      <c r="K12" s="220"/>
    </row>
    <row r="13" spans="2:11" s="1" customFormat="1" ht="15" customHeight="1">
      <c r="B13" s="223"/>
      <c r="C13" s="224"/>
      <c r="D13" s="225" t="s">
        <v>671</v>
      </c>
      <c r="E13" s="222"/>
      <c r="F13" s="222"/>
      <c r="G13" s="222"/>
      <c r="H13" s="222"/>
      <c r="I13" s="222"/>
      <c r="J13" s="222"/>
      <c r="K13" s="220"/>
    </row>
    <row r="14" spans="2:11" s="1" customFormat="1" ht="12.75" customHeight="1">
      <c r="B14" s="223"/>
      <c r="C14" s="224"/>
      <c r="D14" s="224"/>
      <c r="E14" s="224"/>
      <c r="F14" s="224"/>
      <c r="G14" s="224"/>
      <c r="H14" s="224"/>
      <c r="I14" s="224"/>
      <c r="J14" s="224"/>
      <c r="K14" s="220"/>
    </row>
    <row r="15" spans="2:11" s="1" customFormat="1" ht="15" customHeight="1">
      <c r="B15" s="223"/>
      <c r="C15" s="224"/>
      <c r="D15" s="344" t="s">
        <v>672</v>
      </c>
      <c r="E15" s="344"/>
      <c r="F15" s="344"/>
      <c r="G15" s="344"/>
      <c r="H15" s="344"/>
      <c r="I15" s="344"/>
      <c r="J15" s="344"/>
      <c r="K15" s="220"/>
    </row>
    <row r="16" spans="2:11" s="1" customFormat="1" ht="15" customHeight="1">
      <c r="B16" s="223"/>
      <c r="C16" s="224"/>
      <c r="D16" s="344" t="s">
        <v>673</v>
      </c>
      <c r="E16" s="344"/>
      <c r="F16" s="344"/>
      <c r="G16" s="344"/>
      <c r="H16" s="344"/>
      <c r="I16" s="344"/>
      <c r="J16" s="344"/>
      <c r="K16" s="220"/>
    </row>
    <row r="17" spans="2:11" s="1" customFormat="1" ht="15" customHeight="1">
      <c r="B17" s="223"/>
      <c r="C17" s="224"/>
      <c r="D17" s="344" t="s">
        <v>674</v>
      </c>
      <c r="E17" s="344"/>
      <c r="F17" s="344"/>
      <c r="G17" s="344"/>
      <c r="H17" s="344"/>
      <c r="I17" s="344"/>
      <c r="J17" s="344"/>
      <c r="K17" s="220"/>
    </row>
    <row r="18" spans="2:11" s="1" customFormat="1" ht="15" customHeight="1">
      <c r="B18" s="223"/>
      <c r="C18" s="224"/>
      <c r="D18" s="224"/>
      <c r="E18" s="226" t="s">
        <v>79</v>
      </c>
      <c r="F18" s="344" t="s">
        <v>675</v>
      </c>
      <c r="G18" s="344"/>
      <c r="H18" s="344"/>
      <c r="I18" s="344"/>
      <c r="J18" s="344"/>
      <c r="K18" s="220"/>
    </row>
    <row r="19" spans="2:11" s="1" customFormat="1" ht="15" customHeight="1">
      <c r="B19" s="223"/>
      <c r="C19" s="224"/>
      <c r="D19" s="224"/>
      <c r="E19" s="226" t="s">
        <v>676</v>
      </c>
      <c r="F19" s="344" t="s">
        <v>677</v>
      </c>
      <c r="G19" s="344"/>
      <c r="H19" s="344"/>
      <c r="I19" s="344"/>
      <c r="J19" s="344"/>
      <c r="K19" s="220"/>
    </row>
    <row r="20" spans="2:11" s="1" customFormat="1" ht="15" customHeight="1">
      <c r="B20" s="223"/>
      <c r="C20" s="224"/>
      <c r="D20" s="224"/>
      <c r="E20" s="226" t="s">
        <v>678</v>
      </c>
      <c r="F20" s="344" t="s">
        <v>679</v>
      </c>
      <c r="G20" s="344"/>
      <c r="H20" s="344"/>
      <c r="I20" s="344"/>
      <c r="J20" s="344"/>
      <c r="K20" s="220"/>
    </row>
    <row r="21" spans="2:11" s="1" customFormat="1" ht="15" customHeight="1">
      <c r="B21" s="223"/>
      <c r="C21" s="224"/>
      <c r="D21" s="224"/>
      <c r="E21" s="226" t="s">
        <v>680</v>
      </c>
      <c r="F21" s="344" t="s">
        <v>681</v>
      </c>
      <c r="G21" s="344"/>
      <c r="H21" s="344"/>
      <c r="I21" s="344"/>
      <c r="J21" s="344"/>
      <c r="K21" s="220"/>
    </row>
    <row r="22" spans="2:11" s="1" customFormat="1" ht="15" customHeight="1">
      <c r="B22" s="223"/>
      <c r="C22" s="224"/>
      <c r="D22" s="224"/>
      <c r="E22" s="226" t="s">
        <v>682</v>
      </c>
      <c r="F22" s="344" t="s">
        <v>683</v>
      </c>
      <c r="G22" s="344"/>
      <c r="H22" s="344"/>
      <c r="I22" s="344"/>
      <c r="J22" s="344"/>
      <c r="K22" s="220"/>
    </row>
    <row r="23" spans="2:11" s="1" customFormat="1" ht="15" customHeight="1">
      <c r="B23" s="223"/>
      <c r="C23" s="224"/>
      <c r="D23" s="224"/>
      <c r="E23" s="226" t="s">
        <v>684</v>
      </c>
      <c r="F23" s="344" t="s">
        <v>685</v>
      </c>
      <c r="G23" s="344"/>
      <c r="H23" s="344"/>
      <c r="I23" s="344"/>
      <c r="J23" s="344"/>
      <c r="K23" s="220"/>
    </row>
    <row r="24" spans="2:11" s="1" customFormat="1" ht="12.75" customHeight="1">
      <c r="B24" s="223"/>
      <c r="C24" s="224"/>
      <c r="D24" s="224"/>
      <c r="E24" s="224"/>
      <c r="F24" s="224"/>
      <c r="G24" s="224"/>
      <c r="H24" s="224"/>
      <c r="I24" s="224"/>
      <c r="J24" s="224"/>
      <c r="K24" s="220"/>
    </row>
    <row r="25" spans="2:11" s="1" customFormat="1" ht="15" customHeight="1">
      <c r="B25" s="223"/>
      <c r="C25" s="344" t="s">
        <v>686</v>
      </c>
      <c r="D25" s="344"/>
      <c r="E25" s="344"/>
      <c r="F25" s="344"/>
      <c r="G25" s="344"/>
      <c r="H25" s="344"/>
      <c r="I25" s="344"/>
      <c r="J25" s="344"/>
      <c r="K25" s="220"/>
    </row>
    <row r="26" spans="2:11" s="1" customFormat="1" ht="15" customHeight="1">
      <c r="B26" s="223"/>
      <c r="C26" s="344" t="s">
        <v>687</v>
      </c>
      <c r="D26" s="344"/>
      <c r="E26" s="344"/>
      <c r="F26" s="344"/>
      <c r="G26" s="344"/>
      <c r="H26" s="344"/>
      <c r="I26" s="344"/>
      <c r="J26" s="344"/>
      <c r="K26" s="220"/>
    </row>
    <row r="27" spans="2:11" s="1" customFormat="1" ht="15" customHeight="1">
      <c r="B27" s="223"/>
      <c r="C27" s="222"/>
      <c r="D27" s="344" t="s">
        <v>688</v>
      </c>
      <c r="E27" s="344"/>
      <c r="F27" s="344"/>
      <c r="G27" s="344"/>
      <c r="H27" s="344"/>
      <c r="I27" s="344"/>
      <c r="J27" s="344"/>
      <c r="K27" s="220"/>
    </row>
    <row r="28" spans="2:11" s="1" customFormat="1" ht="15" customHeight="1">
      <c r="B28" s="223"/>
      <c r="C28" s="224"/>
      <c r="D28" s="344" t="s">
        <v>689</v>
      </c>
      <c r="E28" s="344"/>
      <c r="F28" s="344"/>
      <c r="G28" s="344"/>
      <c r="H28" s="344"/>
      <c r="I28" s="344"/>
      <c r="J28" s="344"/>
      <c r="K28" s="220"/>
    </row>
    <row r="29" spans="2:11" s="1" customFormat="1" ht="12.75" customHeight="1">
      <c r="B29" s="223"/>
      <c r="C29" s="224"/>
      <c r="D29" s="224"/>
      <c r="E29" s="224"/>
      <c r="F29" s="224"/>
      <c r="G29" s="224"/>
      <c r="H29" s="224"/>
      <c r="I29" s="224"/>
      <c r="J29" s="224"/>
      <c r="K29" s="220"/>
    </row>
    <row r="30" spans="2:11" s="1" customFormat="1" ht="15" customHeight="1">
      <c r="B30" s="223"/>
      <c r="C30" s="224"/>
      <c r="D30" s="344" t="s">
        <v>690</v>
      </c>
      <c r="E30" s="344"/>
      <c r="F30" s="344"/>
      <c r="G30" s="344"/>
      <c r="H30" s="344"/>
      <c r="I30" s="344"/>
      <c r="J30" s="344"/>
      <c r="K30" s="220"/>
    </row>
    <row r="31" spans="2:11" s="1" customFormat="1" ht="15" customHeight="1">
      <c r="B31" s="223"/>
      <c r="C31" s="224"/>
      <c r="D31" s="344" t="s">
        <v>691</v>
      </c>
      <c r="E31" s="344"/>
      <c r="F31" s="344"/>
      <c r="G31" s="344"/>
      <c r="H31" s="344"/>
      <c r="I31" s="344"/>
      <c r="J31" s="344"/>
      <c r="K31" s="220"/>
    </row>
    <row r="32" spans="2:11" s="1" customFormat="1" ht="12.75" customHeight="1">
      <c r="B32" s="223"/>
      <c r="C32" s="224"/>
      <c r="D32" s="224"/>
      <c r="E32" s="224"/>
      <c r="F32" s="224"/>
      <c r="G32" s="224"/>
      <c r="H32" s="224"/>
      <c r="I32" s="224"/>
      <c r="J32" s="224"/>
      <c r="K32" s="220"/>
    </row>
    <row r="33" spans="2:11" s="1" customFormat="1" ht="15" customHeight="1">
      <c r="B33" s="223"/>
      <c r="C33" s="224"/>
      <c r="D33" s="344" t="s">
        <v>692</v>
      </c>
      <c r="E33" s="344"/>
      <c r="F33" s="344"/>
      <c r="G33" s="344"/>
      <c r="H33" s="344"/>
      <c r="I33" s="344"/>
      <c r="J33" s="344"/>
      <c r="K33" s="220"/>
    </row>
    <row r="34" spans="2:11" s="1" customFormat="1" ht="15" customHeight="1">
      <c r="B34" s="223"/>
      <c r="C34" s="224"/>
      <c r="D34" s="344" t="s">
        <v>693</v>
      </c>
      <c r="E34" s="344"/>
      <c r="F34" s="344"/>
      <c r="G34" s="344"/>
      <c r="H34" s="344"/>
      <c r="I34" s="344"/>
      <c r="J34" s="344"/>
      <c r="K34" s="220"/>
    </row>
    <row r="35" spans="2:11" s="1" customFormat="1" ht="15" customHeight="1">
      <c r="B35" s="223"/>
      <c r="C35" s="224"/>
      <c r="D35" s="344" t="s">
        <v>694</v>
      </c>
      <c r="E35" s="344"/>
      <c r="F35" s="344"/>
      <c r="G35" s="344"/>
      <c r="H35" s="344"/>
      <c r="I35" s="344"/>
      <c r="J35" s="344"/>
      <c r="K35" s="220"/>
    </row>
    <row r="36" spans="2:11" s="1" customFormat="1" ht="15" customHeight="1">
      <c r="B36" s="223"/>
      <c r="C36" s="224"/>
      <c r="D36" s="222"/>
      <c r="E36" s="225" t="s">
        <v>111</v>
      </c>
      <c r="F36" s="222"/>
      <c r="G36" s="344" t="s">
        <v>695</v>
      </c>
      <c r="H36" s="344"/>
      <c r="I36" s="344"/>
      <c r="J36" s="344"/>
      <c r="K36" s="220"/>
    </row>
    <row r="37" spans="2:11" s="1" customFormat="1" ht="30.75" customHeight="1">
      <c r="B37" s="223"/>
      <c r="C37" s="224"/>
      <c r="D37" s="222"/>
      <c r="E37" s="225" t="s">
        <v>696</v>
      </c>
      <c r="F37" s="222"/>
      <c r="G37" s="344" t="s">
        <v>697</v>
      </c>
      <c r="H37" s="344"/>
      <c r="I37" s="344"/>
      <c r="J37" s="344"/>
      <c r="K37" s="220"/>
    </row>
    <row r="38" spans="2:11" s="1" customFormat="1" ht="15" customHeight="1">
      <c r="B38" s="223"/>
      <c r="C38" s="224"/>
      <c r="D38" s="222"/>
      <c r="E38" s="225" t="s">
        <v>53</v>
      </c>
      <c r="F38" s="222"/>
      <c r="G38" s="344" t="s">
        <v>698</v>
      </c>
      <c r="H38" s="344"/>
      <c r="I38" s="344"/>
      <c r="J38" s="344"/>
      <c r="K38" s="220"/>
    </row>
    <row r="39" spans="2:11" s="1" customFormat="1" ht="15" customHeight="1">
      <c r="B39" s="223"/>
      <c r="C39" s="224"/>
      <c r="D39" s="222"/>
      <c r="E39" s="225" t="s">
        <v>54</v>
      </c>
      <c r="F39" s="222"/>
      <c r="G39" s="344" t="s">
        <v>699</v>
      </c>
      <c r="H39" s="344"/>
      <c r="I39" s="344"/>
      <c r="J39" s="344"/>
      <c r="K39" s="220"/>
    </row>
    <row r="40" spans="2:11" s="1" customFormat="1" ht="15" customHeight="1">
      <c r="B40" s="223"/>
      <c r="C40" s="224"/>
      <c r="D40" s="222"/>
      <c r="E40" s="225" t="s">
        <v>112</v>
      </c>
      <c r="F40" s="222"/>
      <c r="G40" s="344" t="s">
        <v>700</v>
      </c>
      <c r="H40" s="344"/>
      <c r="I40" s="344"/>
      <c r="J40" s="344"/>
      <c r="K40" s="220"/>
    </row>
    <row r="41" spans="2:11" s="1" customFormat="1" ht="15" customHeight="1">
      <c r="B41" s="223"/>
      <c r="C41" s="224"/>
      <c r="D41" s="222"/>
      <c r="E41" s="225" t="s">
        <v>113</v>
      </c>
      <c r="F41" s="222"/>
      <c r="G41" s="344" t="s">
        <v>701</v>
      </c>
      <c r="H41" s="344"/>
      <c r="I41" s="344"/>
      <c r="J41" s="344"/>
      <c r="K41" s="220"/>
    </row>
    <row r="42" spans="2:11" s="1" customFormat="1" ht="15" customHeight="1">
      <c r="B42" s="223"/>
      <c r="C42" s="224"/>
      <c r="D42" s="222"/>
      <c r="E42" s="225" t="s">
        <v>702</v>
      </c>
      <c r="F42" s="222"/>
      <c r="G42" s="344" t="s">
        <v>703</v>
      </c>
      <c r="H42" s="344"/>
      <c r="I42" s="344"/>
      <c r="J42" s="344"/>
      <c r="K42" s="220"/>
    </row>
    <row r="43" spans="2:11" s="1" customFormat="1" ht="15" customHeight="1">
      <c r="B43" s="223"/>
      <c r="C43" s="224"/>
      <c r="D43" s="222"/>
      <c r="E43" s="225"/>
      <c r="F43" s="222"/>
      <c r="G43" s="344" t="s">
        <v>704</v>
      </c>
      <c r="H43" s="344"/>
      <c r="I43" s="344"/>
      <c r="J43" s="344"/>
      <c r="K43" s="220"/>
    </row>
    <row r="44" spans="2:11" s="1" customFormat="1" ht="15" customHeight="1">
      <c r="B44" s="223"/>
      <c r="C44" s="224"/>
      <c r="D44" s="222"/>
      <c r="E44" s="225" t="s">
        <v>705</v>
      </c>
      <c r="F44" s="222"/>
      <c r="G44" s="344" t="s">
        <v>706</v>
      </c>
      <c r="H44" s="344"/>
      <c r="I44" s="344"/>
      <c r="J44" s="344"/>
      <c r="K44" s="220"/>
    </row>
    <row r="45" spans="2:11" s="1" customFormat="1" ht="15" customHeight="1">
      <c r="B45" s="223"/>
      <c r="C45" s="224"/>
      <c r="D45" s="222"/>
      <c r="E45" s="225" t="s">
        <v>115</v>
      </c>
      <c r="F45" s="222"/>
      <c r="G45" s="344" t="s">
        <v>707</v>
      </c>
      <c r="H45" s="344"/>
      <c r="I45" s="344"/>
      <c r="J45" s="344"/>
      <c r="K45" s="220"/>
    </row>
    <row r="46" spans="2:11" s="1" customFormat="1" ht="12.75" customHeight="1">
      <c r="B46" s="223"/>
      <c r="C46" s="224"/>
      <c r="D46" s="222"/>
      <c r="E46" s="222"/>
      <c r="F46" s="222"/>
      <c r="G46" s="222"/>
      <c r="H46" s="222"/>
      <c r="I46" s="222"/>
      <c r="J46" s="222"/>
      <c r="K46" s="220"/>
    </row>
    <row r="47" spans="2:11" s="1" customFormat="1" ht="15" customHeight="1">
      <c r="B47" s="223"/>
      <c r="C47" s="224"/>
      <c r="D47" s="344" t="s">
        <v>708</v>
      </c>
      <c r="E47" s="344"/>
      <c r="F47" s="344"/>
      <c r="G47" s="344"/>
      <c r="H47" s="344"/>
      <c r="I47" s="344"/>
      <c r="J47" s="344"/>
      <c r="K47" s="220"/>
    </row>
    <row r="48" spans="2:11" s="1" customFormat="1" ht="15" customHeight="1">
      <c r="B48" s="223"/>
      <c r="C48" s="224"/>
      <c r="D48" s="224"/>
      <c r="E48" s="344" t="s">
        <v>709</v>
      </c>
      <c r="F48" s="344"/>
      <c r="G48" s="344"/>
      <c r="H48" s="344"/>
      <c r="I48" s="344"/>
      <c r="J48" s="344"/>
      <c r="K48" s="220"/>
    </row>
    <row r="49" spans="2:11" s="1" customFormat="1" ht="15" customHeight="1">
      <c r="B49" s="223"/>
      <c r="C49" s="224"/>
      <c r="D49" s="224"/>
      <c r="E49" s="344" t="s">
        <v>710</v>
      </c>
      <c r="F49" s="344"/>
      <c r="G49" s="344"/>
      <c r="H49" s="344"/>
      <c r="I49" s="344"/>
      <c r="J49" s="344"/>
      <c r="K49" s="220"/>
    </row>
    <row r="50" spans="2:11" s="1" customFormat="1" ht="15" customHeight="1">
      <c r="B50" s="223"/>
      <c r="C50" s="224"/>
      <c r="D50" s="224"/>
      <c r="E50" s="344" t="s">
        <v>711</v>
      </c>
      <c r="F50" s="344"/>
      <c r="G50" s="344"/>
      <c r="H50" s="344"/>
      <c r="I50" s="344"/>
      <c r="J50" s="344"/>
      <c r="K50" s="220"/>
    </row>
    <row r="51" spans="2:11" s="1" customFormat="1" ht="15" customHeight="1">
      <c r="B51" s="223"/>
      <c r="C51" s="224"/>
      <c r="D51" s="344" t="s">
        <v>712</v>
      </c>
      <c r="E51" s="344"/>
      <c r="F51" s="344"/>
      <c r="G51" s="344"/>
      <c r="H51" s="344"/>
      <c r="I51" s="344"/>
      <c r="J51" s="344"/>
      <c r="K51" s="220"/>
    </row>
    <row r="52" spans="2:11" s="1" customFormat="1" ht="25.5" customHeight="1">
      <c r="B52" s="219"/>
      <c r="C52" s="346" t="s">
        <v>713</v>
      </c>
      <c r="D52" s="346"/>
      <c r="E52" s="346"/>
      <c r="F52" s="346"/>
      <c r="G52" s="346"/>
      <c r="H52" s="346"/>
      <c r="I52" s="346"/>
      <c r="J52" s="346"/>
      <c r="K52" s="220"/>
    </row>
    <row r="53" spans="2:11" s="1" customFormat="1" ht="5.25" customHeight="1">
      <c r="B53" s="219"/>
      <c r="C53" s="221"/>
      <c r="D53" s="221"/>
      <c r="E53" s="221"/>
      <c r="F53" s="221"/>
      <c r="G53" s="221"/>
      <c r="H53" s="221"/>
      <c r="I53" s="221"/>
      <c r="J53" s="221"/>
      <c r="K53" s="220"/>
    </row>
    <row r="54" spans="2:11" s="1" customFormat="1" ht="15" customHeight="1">
      <c r="B54" s="219"/>
      <c r="C54" s="344" t="s">
        <v>714</v>
      </c>
      <c r="D54" s="344"/>
      <c r="E54" s="344"/>
      <c r="F54" s="344"/>
      <c r="G54" s="344"/>
      <c r="H54" s="344"/>
      <c r="I54" s="344"/>
      <c r="J54" s="344"/>
      <c r="K54" s="220"/>
    </row>
    <row r="55" spans="2:11" s="1" customFormat="1" ht="15" customHeight="1">
      <c r="B55" s="219"/>
      <c r="C55" s="344" t="s">
        <v>715</v>
      </c>
      <c r="D55" s="344"/>
      <c r="E55" s="344"/>
      <c r="F55" s="344"/>
      <c r="G55" s="344"/>
      <c r="H55" s="344"/>
      <c r="I55" s="344"/>
      <c r="J55" s="344"/>
      <c r="K55" s="220"/>
    </row>
    <row r="56" spans="2:11" s="1" customFormat="1" ht="12.75" customHeight="1">
      <c r="B56" s="219"/>
      <c r="C56" s="222"/>
      <c r="D56" s="222"/>
      <c r="E56" s="222"/>
      <c r="F56" s="222"/>
      <c r="G56" s="222"/>
      <c r="H56" s="222"/>
      <c r="I56" s="222"/>
      <c r="J56" s="222"/>
      <c r="K56" s="220"/>
    </row>
    <row r="57" spans="2:11" s="1" customFormat="1" ht="15" customHeight="1">
      <c r="B57" s="219"/>
      <c r="C57" s="344" t="s">
        <v>716</v>
      </c>
      <c r="D57" s="344"/>
      <c r="E57" s="344"/>
      <c r="F57" s="344"/>
      <c r="G57" s="344"/>
      <c r="H57" s="344"/>
      <c r="I57" s="344"/>
      <c r="J57" s="344"/>
      <c r="K57" s="220"/>
    </row>
    <row r="58" spans="2:11" s="1" customFormat="1" ht="15" customHeight="1">
      <c r="B58" s="219"/>
      <c r="C58" s="224"/>
      <c r="D58" s="344" t="s">
        <v>717</v>
      </c>
      <c r="E58" s="344"/>
      <c r="F58" s="344"/>
      <c r="G58" s="344"/>
      <c r="H58" s="344"/>
      <c r="I58" s="344"/>
      <c r="J58" s="344"/>
      <c r="K58" s="220"/>
    </row>
    <row r="59" spans="2:11" s="1" customFormat="1" ht="15" customHeight="1">
      <c r="B59" s="219"/>
      <c r="C59" s="224"/>
      <c r="D59" s="344" t="s">
        <v>718</v>
      </c>
      <c r="E59" s="344"/>
      <c r="F59" s="344"/>
      <c r="G59" s="344"/>
      <c r="H59" s="344"/>
      <c r="I59" s="344"/>
      <c r="J59" s="344"/>
      <c r="K59" s="220"/>
    </row>
    <row r="60" spans="2:11" s="1" customFormat="1" ht="15" customHeight="1">
      <c r="B60" s="219"/>
      <c r="C60" s="224"/>
      <c r="D60" s="344" t="s">
        <v>719</v>
      </c>
      <c r="E60" s="344"/>
      <c r="F60" s="344"/>
      <c r="G60" s="344"/>
      <c r="H60" s="344"/>
      <c r="I60" s="344"/>
      <c r="J60" s="344"/>
      <c r="K60" s="220"/>
    </row>
    <row r="61" spans="2:11" s="1" customFormat="1" ht="15" customHeight="1">
      <c r="B61" s="219"/>
      <c r="C61" s="224"/>
      <c r="D61" s="344" t="s">
        <v>720</v>
      </c>
      <c r="E61" s="344"/>
      <c r="F61" s="344"/>
      <c r="G61" s="344"/>
      <c r="H61" s="344"/>
      <c r="I61" s="344"/>
      <c r="J61" s="344"/>
      <c r="K61" s="220"/>
    </row>
    <row r="62" spans="2:11" s="1" customFormat="1" ht="15" customHeight="1">
      <c r="B62" s="219"/>
      <c r="C62" s="224"/>
      <c r="D62" s="348" t="s">
        <v>721</v>
      </c>
      <c r="E62" s="348"/>
      <c r="F62" s="348"/>
      <c r="G62" s="348"/>
      <c r="H62" s="348"/>
      <c r="I62" s="348"/>
      <c r="J62" s="348"/>
      <c r="K62" s="220"/>
    </row>
    <row r="63" spans="2:11" s="1" customFormat="1" ht="15" customHeight="1">
      <c r="B63" s="219"/>
      <c r="C63" s="224"/>
      <c r="D63" s="344" t="s">
        <v>722</v>
      </c>
      <c r="E63" s="344"/>
      <c r="F63" s="344"/>
      <c r="G63" s="344"/>
      <c r="H63" s="344"/>
      <c r="I63" s="344"/>
      <c r="J63" s="344"/>
      <c r="K63" s="220"/>
    </row>
    <row r="64" spans="2:11" s="1" customFormat="1" ht="12.75" customHeight="1">
      <c r="B64" s="219"/>
      <c r="C64" s="224"/>
      <c r="D64" s="224"/>
      <c r="E64" s="227"/>
      <c r="F64" s="224"/>
      <c r="G64" s="224"/>
      <c r="H64" s="224"/>
      <c r="I64" s="224"/>
      <c r="J64" s="224"/>
      <c r="K64" s="220"/>
    </row>
    <row r="65" spans="2:11" s="1" customFormat="1" ht="15" customHeight="1">
      <c r="B65" s="219"/>
      <c r="C65" s="224"/>
      <c r="D65" s="344" t="s">
        <v>723</v>
      </c>
      <c r="E65" s="344"/>
      <c r="F65" s="344"/>
      <c r="G65" s="344"/>
      <c r="H65" s="344"/>
      <c r="I65" s="344"/>
      <c r="J65" s="344"/>
      <c r="K65" s="220"/>
    </row>
    <row r="66" spans="2:11" s="1" customFormat="1" ht="15" customHeight="1">
      <c r="B66" s="219"/>
      <c r="C66" s="224"/>
      <c r="D66" s="348" t="s">
        <v>724</v>
      </c>
      <c r="E66" s="348"/>
      <c r="F66" s="348"/>
      <c r="G66" s="348"/>
      <c r="H66" s="348"/>
      <c r="I66" s="348"/>
      <c r="J66" s="348"/>
      <c r="K66" s="220"/>
    </row>
    <row r="67" spans="2:11" s="1" customFormat="1" ht="15" customHeight="1">
      <c r="B67" s="219"/>
      <c r="C67" s="224"/>
      <c r="D67" s="344" t="s">
        <v>725</v>
      </c>
      <c r="E67" s="344"/>
      <c r="F67" s="344"/>
      <c r="G67" s="344"/>
      <c r="H67" s="344"/>
      <c r="I67" s="344"/>
      <c r="J67" s="344"/>
      <c r="K67" s="220"/>
    </row>
    <row r="68" spans="2:11" s="1" customFormat="1" ht="15" customHeight="1">
      <c r="B68" s="219"/>
      <c r="C68" s="224"/>
      <c r="D68" s="344" t="s">
        <v>726</v>
      </c>
      <c r="E68" s="344"/>
      <c r="F68" s="344"/>
      <c r="G68" s="344"/>
      <c r="H68" s="344"/>
      <c r="I68" s="344"/>
      <c r="J68" s="344"/>
      <c r="K68" s="220"/>
    </row>
    <row r="69" spans="2:11" s="1" customFormat="1" ht="15" customHeight="1">
      <c r="B69" s="219"/>
      <c r="C69" s="224"/>
      <c r="D69" s="344" t="s">
        <v>727</v>
      </c>
      <c r="E69" s="344"/>
      <c r="F69" s="344"/>
      <c r="G69" s="344"/>
      <c r="H69" s="344"/>
      <c r="I69" s="344"/>
      <c r="J69" s="344"/>
      <c r="K69" s="220"/>
    </row>
    <row r="70" spans="2:11" s="1" customFormat="1" ht="15" customHeight="1">
      <c r="B70" s="219"/>
      <c r="C70" s="224"/>
      <c r="D70" s="344" t="s">
        <v>728</v>
      </c>
      <c r="E70" s="344"/>
      <c r="F70" s="344"/>
      <c r="G70" s="344"/>
      <c r="H70" s="344"/>
      <c r="I70" s="344"/>
      <c r="J70" s="344"/>
      <c r="K70" s="220"/>
    </row>
    <row r="71" spans="2:11" s="1" customFormat="1" ht="12.75" customHeight="1">
      <c r="B71" s="228"/>
      <c r="C71" s="229"/>
      <c r="D71" s="229"/>
      <c r="E71" s="229"/>
      <c r="F71" s="229"/>
      <c r="G71" s="229"/>
      <c r="H71" s="229"/>
      <c r="I71" s="229"/>
      <c r="J71" s="229"/>
      <c r="K71" s="230"/>
    </row>
    <row r="72" spans="2:11" s="1" customFormat="1" ht="18.75" customHeight="1">
      <c r="B72" s="231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s="1" customFormat="1" ht="18.75" customHeight="1">
      <c r="B73" s="232"/>
      <c r="C73" s="232"/>
      <c r="D73" s="232"/>
      <c r="E73" s="232"/>
      <c r="F73" s="232"/>
      <c r="G73" s="232"/>
      <c r="H73" s="232"/>
      <c r="I73" s="232"/>
      <c r="J73" s="232"/>
      <c r="K73" s="232"/>
    </row>
    <row r="74" spans="2:11" s="1" customFormat="1" ht="7.5" customHeight="1">
      <c r="B74" s="233"/>
      <c r="C74" s="234"/>
      <c r="D74" s="234"/>
      <c r="E74" s="234"/>
      <c r="F74" s="234"/>
      <c r="G74" s="234"/>
      <c r="H74" s="234"/>
      <c r="I74" s="234"/>
      <c r="J74" s="234"/>
      <c r="K74" s="235"/>
    </row>
    <row r="75" spans="2:11" s="1" customFormat="1" ht="45" customHeight="1">
      <c r="B75" s="236"/>
      <c r="C75" s="347" t="s">
        <v>729</v>
      </c>
      <c r="D75" s="347"/>
      <c r="E75" s="347"/>
      <c r="F75" s="347"/>
      <c r="G75" s="347"/>
      <c r="H75" s="347"/>
      <c r="I75" s="347"/>
      <c r="J75" s="347"/>
      <c r="K75" s="237"/>
    </row>
    <row r="76" spans="2:11" s="1" customFormat="1" ht="17.25" customHeight="1">
      <c r="B76" s="236"/>
      <c r="C76" s="238" t="s">
        <v>730</v>
      </c>
      <c r="D76" s="238"/>
      <c r="E76" s="238"/>
      <c r="F76" s="238" t="s">
        <v>731</v>
      </c>
      <c r="G76" s="239"/>
      <c r="H76" s="238" t="s">
        <v>54</v>
      </c>
      <c r="I76" s="238" t="s">
        <v>57</v>
      </c>
      <c r="J76" s="238" t="s">
        <v>732</v>
      </c>
      <c r="K76" s="237"/>
    </row>
    <row r="77" spans="2:11" s="1" customFormat="1" ht="17.25" customHeight="1">
      <c r="B77" s="236"/>
      <c r="C77" s="240" t="s">
        <v>733</v>
      </c>
      <c r="D77" s="240"/>
      <c r="E77" s="240"/>
      <c r="F77" s="241" t="s">
        <v>734</v>
      </c>
      <c r="G77" s="242"/>
      <c r="H77" s="240"/>
      <c r="I77" s="240"/>
      <c r="J77" s="240" t="s">
        <v>735</v>
      </c>
      <c r="K77" s="237"/>
    </row>
    <row r="78" spans="2:11" s="1" customFormat="1" ht="5.25" customHeight="1">
      <c r="B78" s="236"/>
      <c r="C78" s="243"/>
      <c r="D78" s="243"/>
      <c r="E78" s="243"/>
      <c r="F78" s="243"/>
      <c r="G78" s="244"/>
      <c r="H78" s="243"/>
      <c r="I78" s="243"/>
      <c r="J78" s="243"/>
      <c r="K78" s="237"/>
    </row>
    <row r="79" spans="2:11" s="1" customFormat="1" ht="15" customHeight="1">
      <c r="B79" s="236"/>
      <c r="C79" s="225" t="s">
        <v>53</v>
      </c>
      <c r="D79" s="245"/>
      <c r="E79" s="245"/>
      <c r="F79" s="246" t="s">
        <v>736</v>
      </c>
      <c r="G79" s="247"/>
      <c r="H79" s="225" t="s">
        <v>737</v>
      </c>
      <c r="I79" s="225" t="s">
        <v>738</v>
      </c>
      <c r="J79" s="225">
        <v>20</v>
      </c>
      <c r="K79" s="237"/>
    </row>
    <row r="80" spans="2:11" s="1" customFormat="1" ht="15" customHeight="1">
      <c r="B80" s="236"/>
      <c r="C80" s="225" t="s">
        <v>739</v>
      </c>
      <c r="D80" s="225"/>
      <c r="E80" s="225"/>
      <c r="F80" s="246" t="s">
        <v>736</v>
      </c>
      <c r="G80" s="247"/>
      <c r="H80" s="225" t="s">
        <v>740</v>
      </c>
      <c r="I80" s="225" t="s">
        <v>738</v>
      </c>
      <c r="J80" s="225">
        <v>120</v>
      </c>
      <c r="K80" s="237"/>
    </row>
    <row r="81" spans="2:11" s="1" customFormat="1" ht="15" customHeight="1">
      <c r="B81" s="248"/>
      <c r="C81" s="225" t="s">
        <v>741</v>
      </c>
      <c r="D81" s="225"/>
      <c r="E81" s="225"/>
      <c r="F81" s="246" t="s">
        <v>742</v>
      </c>
      <c r="G81" s="247"/>
      <c r="H81" s="225" t="s">
        <v>743</v>
      </c>
      <c r="I81" s="225" t="s">
        <v>738</v>
      </c>
      <c r="J81" s="225">
        <v>50</v>
      </c>
      <c r="K81" s="237"/>
    </row>
    <row r="82" spans="2:11" s="1" customFormat="1" ht="15" customHeight="1">
      <c r="B82" s="248"/>
      <c r="C82" s="225" t="s">
        <v>744</v>
      </c>
      <c r="D82" s="225"/>
      <c r="E82" s="225"/>
      <c r="F82" s="246" t="s">
        <v>736</v>
      </c>
      <c r="G82" s="247"/>
      <c r="H82" s="225" t="s">
        <v>745</v>
      </c>
      <c r="I82" s="225" t="s">
        <v>746</v>
      </c>
      <c r="J82" s="225"/>
      <c r="K82" s="237"/>
    </row>
    <row r="83" spans="2:11" s="1" customFormat="1" ht="15" customHeight="1">
      <c r="B83" s="248"/>
      <c r="C83" s="249" t="s">
        <v>747</v>
      </c>
      <c r="D83" s="249"/>
      <c r="E83" s="249"/>
      <c r="F83" s="250" t="s">
        <v>742</v>
      </c>
      <c r="G83" s="249"/>
      <c r="H83" s="249" t="s">
        <v>748</v>
      </c>
      <c r="I83" s="249" t="s">
        <v>738</v>
      </c>
      <c r="J83" s="249">
        <v>15</v>
      </c>
      <c r="K83" s="237"/>
    </row>
    <row r="84" spans="2:11" s="1" customFormat="1" ht="15" customHeight="1">
      <c r="B84" s="248"/>
      <c r="C84" s="249" t="s">
        <v>749</v>
      </c>
      <c r="D84" s="249"/>
      <c r="E84" s="249"/>
      <c r="F84" s="250" t="s">
        <v>742</v>
      </c>
      <c r="G84" s="249"/>
      <c r="H84" s="249" t="s">
        <v>750</v>
      </c>
      <c r="I84" s="249" t="s">
        <v>738</v>
      </c>
      <c r="J84" s="249">
        <v>15</v>
      </c>
      <c r="K84" s="237"/>
    </row>
    <row r="85" spans="2:11" s="1" customFormat="1" ht="15" customHeight="1">
      <c r="B85" s="248"/>
      <c r="C85" s="249" t="s">
        <v>751</v>
      </c>
      <c r="D85" s="249"/>
      <c r="E85" s="249"/>
      <c r="F85" s="250" t="s">
        <v>742</v>
      </c>
      <c r="G85" s="249"/>
      <c r="H85" s="249" t="s">
        <v>752</v>
      </c>
      <c r="I85" s="249" t="s">
        <v>738</v>
      </c>
      <c r="J85" s="249">
        <v>20</v>
      </c>
      <c r="K85" s="237"/>
    </row>
    <row r="86" spans="2:11" s="1" customFormat="1" ht="15" customHeight="1">
      <c r="B86" s="248"/>
      <c r="C86" s="249" t="s">
        <v>753</v>
      </c>
      <c r="D86" s="249"/>
      <c r="E86" s="249"/>
      <c r="F86" s="250" t="s">
        <v>742</v>
      </c>
      <c r="G86" s="249"/>
      <c r="H86" s="249" t="s">
        <v>754</v>
      </c>
      <c r="I86" s="249" t="s">
        <v>738</v>
      </c>
      <c r="J86" s="249">
        <v>20</v>
      </c>
      <c r="K86" s="237"/>
    </row>
    <row r="87" spans="2:11" s="1" customFormat="1" ht="15" customHeight="1">
      <c r="B87" s="248"/>
      <c r="C87" s="225" t="s">
        <v>755</v>
      </c>
      <c r="D87" s="225"/>
      <c r="E87" s="225"/>
      <c r="F87" s="246" t="s">
        <v>742</v>
      </c>
      <c r="G87" s="247"/>
      <c r="H87" s="225" t="s">
        <v>756</v>
      </c>
      <c r="I87" s="225" t="s">
        <v>738</v>
      </c>
      <c r="J87" s="225">
        <v>50</v>
      </c>
      <c r="K87" s="237"/>
    </row>
    <row r="88" spans="2:11" s="1" customFormat="1" ht="15" customHeight="1">
      <c r="B88" s="248"/>
      <c r="C88" s="225" t="s">
        <v>757</v>
      </c>
      <c r="D88" s="225"/>
      <c r="E88" s="225"/>
      <c r="F88" s="246" t="s">
        <v>742</v>
      </c>
      <c r="G88" s="247"/>
      <c r="H88" s="225" t="s">
        <v>758</v>
      </c>
      <c r="I88" s="225" t="s">
        <v>738</v>
      </c>
      <c r="J88" s="225">
        <v>20</v>
      </c>
      <c r="K88" s="237"/>
    </row>
    <row r="89" spans="2:11" s="1" customFormat="1" ht="15" customHeight="1">
      <c r="B89" s="248"/>
      <c r="C89" s="225" t="s">
        <v>759</v>
      </c>
      <c r="D89" s="225"/>
      <c r="E89" s="225"/>
      <c r="F89" s="246" t="s">
        <v>742</v>
      </c>
      <c r="G89" s="247"/>
      <c r="H89" s="225" t="s">
        <v>760</v>
      </c>
      <c r="I89" s="225" t="s">
        <v>738</v>
      </c>
      <c r="J89" s="225">
        <v>20</v>
      </c>
      <c r="K89" s="237"/>
    </row>
    <row r="90" spans="2:11" s="1" customFormat="1" ht="15" customHeight="1">
      <c r="B90" s="248"/>
      <c r="C90" s="225" t="s">
        <v>761</v>
      </c>
      <c r="D90" s="225"/>
      <c r="E90" s="225"/>
      <c r="F90" s="246" t="s">
        <v>742</v>
      </c>
      <c r="G90" s="247"/>
      <c r="H90" s="225" t="s">
        <v>762</v>
      </c>
      <c r="I90" s="225" t="s">
        <v>738</v>
      </c>
      <c r="J90" s="225">
        <v>50</v>
      </c>
      <c r="K90" s="237"/>
    </row>
    <row r="91" spans="2:11" s="1" customFormat="1" ht="15" customHeight="1">
      <c r="B91" s="248"/>
      <c r="C91" s="225" t="s">
        <v>763</v>
      </c>
      <c r="D91" s="225"/>
      <c r="E91" s="225"/>
      <c r="F91" s="246" t="s">
        <v>742</v>
      </c>
      <c r="G91" s="247"/>
      <c r="H91" s="225" t="s">
        <v>763</v>
      </c>
      <c r="I91" s="225" t="s">
        <v>738</v>
      </c>
      <c r="J91" s="225">
        <v>50</v>
      </c>
      <c r="K91" s="237"/>
    </row>
    <row r="92" spans="2:11" s="1" customFormat="1" ht="15" customHeight="1">
      <c r="B92" s="248"/>
      <c r="C92" s="225" t="s">
        <v>764</v>
      </c>
      <c r="D92" s="225"/>
      <c r="E92" s="225"/>
      <c r="F92" s="246" t="s">
        <v>742</v>
      </c>
      <c r="G92" s="247"/>
      <c r="H92" s="225" t="s">
        <v>765</v>
      </c>
      <c r="I92" s="225" t="s">
        <v>738</v>
      </c>
      <c r="J92" s="225">
        <v>255</v>
      </c>
      <c r="K92" s="237"/>
    </row>
    <row r="93" spans="2:11" s="1" customFormat="1" ht="15" customHeight="1">
      <c r="B93" s="248"/>
      <c r="C93" s="225" t="s">
        <v>766</v>
      </c>
      <c r="D93" s="225"/>
      <c r="E93" s="225"/>
      <c r="F93" s="246" t="s">
        <v>736</v>
      </c>
      <c r="G93" s="247"/>
      <c r="H93" s="225" t="s">
        <v>767</v>
      </c>
      <c r="I93" s="225" t="s">
        <v>768</v>
      </c>
      <c r="J93" s="225"/>
      <c r="K93" s="237"/>
    </row>
    <row r="94" spans="2:11" s="1" customFormat="1" ht="15" customHeight="1">
      <c r="B94" s="248"/>
      <c r="C94" s="225" t="s">
        <v>769</v>
      </c>
      <c r="D94" s="225"/>
      <c r="E94" s="225"/>
      <c r="F94" s="246" t="s">
        <v>736</v>
      </c>
      <c r="G94" s="247"/>
      <c r="H94" s="225" t="s">
        <v>770</v>
      </c>
      <c r="I94" s="225" t="s">
        <v>771</v>
      </c>
      <c r="J94" s="225"/>
      <c r="K94" s="237"/>
    </row>
    <row r="95" spans="2:11" s="1" customFormat="1" ht="15" customHeight="1">
      <c r="B95" s="248"/>
      <c r="C95" s="225" t="s">
        <v>772</v>
      </c>
      <c r="D95" s="225"/>
      <c r="E95" s="225"/>
      <c r="F95" s="246" t="s">
        <v>736</v>
      </c>
      <c r="G95" s="247"/>
      <c r="H95" s="225" t="s">
        <v>772</v>
      </c>
      <c r="I95" s="225" t="s">
        <v>771</v>
      </c>
      <c r="J95" s="225"/>
      <c r="K95" s="237"/>
    </row>
    <row r="96" spans="2:11" s="1" customFormat="1" ht="15" customHeight="1">
      <c r="B96" s="248"/>
      <c r="C96" s="225" t="s">
        <v>38</v>
      </c>
      <c r="D96" s="225"/>
      <c r="E96" s="225"/>
      <c r="F96" s="246" t="s">
        <v>736</v>
      </c>
      <c r="G96" s="247"/>
      <c r="H96" s="225" t="s">
        <v>773</v>
      </c>
      <c r="I96" s="225" t="s">
        <v>771</v>
      </c>
      <c r="J96" s="225"/>
      <c r="K96" s="237"/>
    </row>
    <row r="97" spans="2:11" s="1" customFormat="1" ht="15" customHeight="1">
      <c r="B97" s="248"/>
      <c r="C97" s="225" t="s">
        <v>48</v>
      </c>
      <c r="D97" s="225"/>
      <c r="E97" s="225"/>
      <c r="F97" s="246" t="s">
        <v>736</v>
      </c>
      <c r="G97" s="247"/>
      <c r="H97" s="225" t="s">
        <v>774</v>
      </c>
      <c r="I97" s="225" t="s">
        <v>771</v>
      </c>
      <c r="J97" s="225"/>
      <c r="K97" s="237"/>
    </row>
    <row r="98" spans="2:11" s="1" customFormat="1" ht="15" customHeight="1">
      <c r="B98" s="251"/>
      <c r="C98" s="252"/>
      <c r="D98" s="252"/>
      <c r="E98" s="252"/>
      <c r="F98" s="252"/>
      <c r="G98" s="252"/>
      <c r="H98" s="252"/>
      <c r="I98" s="252"/>
      <c r="J98" s="252"/>
      <c r="K98" s="253"/>
    </row>
    <row r="99" spans="2:11" s="1" customFormat="1" ht="18.7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4"/>
    </row>
    <row r="100" spans="2:11" s="1" customFormat="1" ht="18.75" customHeight="1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</row>
    <row r="101" spans="2:11" s="1" customFormat="1" ht="7.5" customHeight="1">
      <c r="B101" s="233"/>
      <c r="C101" s="234"/>
      <c r="D101" s="234"/>
      <c r="E101" s="234"/>
      <c r="F101" s="234"/>
      <c r="G101" s="234"/>
      <c r="H101" s="234"/>
      <c r="I101" s="234"/>
      <c r="J101" s="234"/>
      <c r="K101" s="235"/>
    </row>
    <row r="102" spans="2:11" s="1" customFormat="1" ht="45" customHeight="1">
      <c r="B102" s="236"/>
      <c r="C102" s="347" t="s">
        <v>775</v>
      </c>
      <c r="D102" s="347"/>
      <c r="E102" s="347"/>
      <c r="F102" s="347"/>
      <c r="G102" s="347"/>
      <c r="H102" s="347"/>
      <c r="I102" s="347"/>
      <c r="J102" s="347"/>
      <c r="K102" s="237"/>
    </row>
    <row r="103" spans="2:11" s="1" customFormat="1" ht="17.25" customHeight="1">
      <c r="B103" s="236"/>
      <c r="C103" s="238" t="s">
        <v>730</v>
      </c>
      <c r="D103" s="238"/>
      <c r="E103" s="238"/>
      <c r="F103" s="238" t="s">
        <v>731</v>
      </c>
      <c r="G103" s="239"/>
      <c r="H103" s="238" t="s">
        <v>54</v>
      </c>
      <c r="I103" s="238" t="s">
        <v>57</v>
      </c>
      <c r="J103" s="238" t="s">
        <v>732</v>
      </c>
      <c r="K103" s="237"/>
    </row>
    <row r="104" spans="2:11" s="1" customFormat="1" ht="17.25" customHeight="1">
      <c r="B104" s="236"/>
      <c r="C104" s="240" t="s">
        <v>733</v>
      </c>
      <c r="D104" s="240"/>
      <c r="E104" s="240"/>
      <c r="F104" s="241" t="s">
        <v>734</v>
      </c>
      <c r="G104" s="242"/>
      <c r="H104" s="240"/>
      <c r="I104" s="240"/>
      <c r="J104" s="240" t="s">
        <v>735</v>
      </c>
      <c r="K104" s="237"/>
    </row>
    <row r="105" spans="2:11" s="1" customFormat="1" ht="5.25" customHeight="1">
      <c r="B105" s="236"/>
      <c r="C105" s="238"/>
      <c r="D105" s="238"/>
      <c r="E105" s="238"/>
      <c r="F105" s="238"/>
      <c r="G105" s="256"/>
      <c r="H105" s="238"/>
      <c r="I105" s="238"/>
      <c r="J105" s="238"/>
      <c r="K105" s="237"/>
    </row>
    <row r="106" spans="2:11" s="1" customFormat="1" ht="15" customHeight="1">
      <c r="B106" s="236"/>
      <c r="C106" s="225" t="s">
        <v>53</v>
      </c>
      <c r="D106" s="245"/>
      <c r="E106" s="245"/>
      <c r="F106" s="246" t="s">
        <v>736</v>
      </c>
      <c r="G106" s="225"/>
      <c r="H106" s="225" t="s">
        <v>776</v>
      </c>
      <c r="I106" s="225" t="s">
        <v>738</v>
      </c>
      <c r="J106" s="225">
        <v>20</v>
      </c>
      <c r="K106" s="237"/>
    </row>
    <row r="107" spans="2:11" s="1" customFormat="1" ht="15" customHeight="1">
      <c r="B107" s="236"/>
      <c r="C107" s="225" t="s">
        <v>739</v>
      </c>
      <c r="D107" s="225"/>
      <c r="E107" s="225"/>
      <c r="F107" s="246" t="s">
        <v>736</v>
      </c>
      <c r="G107" s="225"/>
      <c r="H107" s="225" t="s">
        <v>776</v>
      </c>
      <c r="I107" s="225" t="s">
        <v>738</v>
      </c>
      <c r="J107" s="225">
        <v>120</v>
      </c>
      <c r="K107" s="237"/>
    </row>
    <row r="108" spans="2:11" s="1" customFormat="1" ht="15" customHeight="1">
      <c r="B108" s="248"/>
      <c r="C108" s="225" t="s">
        <v>741</v>
      </c>
      <c r="D108" s="225"/>
      <c r="E108" s="225"/>
      <c r="F108" s="246" t="s">
        <v>742</v>
      </c>
      <c r="G108" s="225"/>
      <c r="H108" s="225" t="s">
        <v>776</v>
      </c>
      <c r="I108" s="225" t="s">
        <v>738</v>
      </c>
      <c r="J108" s="225">
        <v>50</v>
      </c>
      <c r="K108" s="237"/>
    </row>
    <row r="109" spans="2:11" s="1" customFormat="1" ht="15" customHeight="1">
      <c r="B109" s="248"/>
      <c r="C109" s="225" t="s">
        <v>744</v>
      </c>
      <c r="D109" s="225"/>
      <c r="E109" s="225"/>
      <c r="F109" s="246" t="s">
        <v>736</v>
      </c>
      <c r="G109" s="225"/>
      <c r="H109" s="225" t="s">
        <v>776</v>
      </c>
      <c r="I109" s="225" t="s">
        <v>746</v>
      </c>
      <c r="J109" s="225"/>
      <c r="K109" s="237"/>
    </row>
    <row r="110" spans="2:11" s="1" customFormat="1" ht="15" customHeight="1">
      <c r="B110" s="248"/>
      <c r="C110" s="225" t="s">
        <v>755</v>
      </c>
      <c r="D110" s="225"/>
      <c r="E110" s="225"/>
      <c r="F110" s="246" t="s">
        <v>742</v>
      </c>
      <c r="G110" s="225"/>
      <c r="H110" s="225" t="s">
        <v>776</v>
      </c>
      <c r="I110" s="225" t="s">
        <v>738</v>
      </c>
      <c r="J110" s="225">
        <v>50</v>
      </c>
      <c r="K110" s="237"/>
    </row>
    <row r="111" spans="2:11" s="1" customFormat="1" ht="15" customHeight="1">
      <c r="B111" s="248"/>
      <c r="C111" s="225" t="s">
        <v>763</v>
      </c>
      <c r="D111" s="225"/>
      <c r="E111" s="225"/>
      <c r="F111" s="246" t="s">
        <v>742</v>
      </c>
      <c r="G111" s="225"/>
      <c r="H111" s="225" t="s">
        <v>776</v>
      </c>
      <c r="I111" s="225" t="s">
        <v>738</v>
      </c>
      <c r="J111" s="225">
        <v>50</v>
      </c>
      <c r="K111" s="237"/>
    </row>
    <row r="112" spans="2:11" s="1" customFormat="1" ht="15" customHeight="1">
      <c r="B112" s="248"/>
      <c r="C112" s="225" t="s">
        <v>761</v>
      </c>
      <c r="D112" s="225"/>
      <c r="E112" s="225"/>
      <c r="F112" s="246" t="s">
        <v>742</v>
      </c>
      <c r="G112" s="225"/>
      <c r="H112" s="225" t="s">
        <v>776</v>
      </c>
      <c r="I112" s="225" t="s">
        <v>738</v>
      </c>
      <c r="J112" s="225">
        <v>50</v>
      </c>
      <c r="K112" s="237"/>
    </row>
    <row r="113" spans="2:11" s="1" customFormat="1" ht="15" customHeight="1">
      <c r="B113" s="248"/>
      <c r="C113" s="225" t="s">
        <v>53</v>
      </c>
      <c r="D113" s="225"/>
      <c r="E113" s="225"/>
      <c r="F113" s="246" t="s">
        <v>736</v>
      </c>
      <c r="G113" s="225"/>
      <c r="H113" s="225" t="s">
        <v>777</v>
      </c>
      <c r="I113" s="225" t="s">
        <v>738</v>
      </c>
      <c r="J113" s="225">
        <v>20</v>
      </c>
      <c r="K113" s="237"/>
    </row>
    <row r="114" spans="2:11" s="1" customFormat="1" ht="15" customHeight="1">
      <c r="B114" s="248"/>
      <c r="C114" s="225" t="s">
        <v>778</v>
      </c>
      <c r="D114" s="225"/>
      <c r="E114" s="225"/>
      <c r="F114" s="246" t="s">
        <v>736</v>
      </c>
      <c r="G114" s="225"/>
      <c r="H114" s="225" t="s">
        <v>779</v>
      </c>
      <c r="I114" s="225" t="s">
        <v>738</v>
      </c>
      <c r="J114" s="225">
        <v>120</v>
      </c>
      <c r="K114" s="237"/>
    </row>
    <row r="115" spans="2:11" s="1" customFormat="1" ht="15" customHeight="1">
      <c r="B115" s="248"/>
      <c r="C115" s="225" t="s">
        <v>38</v>
      </c>
      <c r="D115" s="225"/>
      <c r="E115" s="225"/>
      <c r="F115" s="246" t="s">
        <v>736</v>
      </c>
      <c r="G115" s="225"/>
      <c r="H115" s="225" t="s">
        <v>780</v>
      </c>
      <c r="I115" s="225" t="s">
        <v>771</v>
      </c>
      <c r="J115" s="225"/>
      <c r="K115" s="237"/>
    </row>
    <row r="116" spans="2:11" s="1" customFormat="1" ht="15" customHeight="1">
      <c r="B116" s="248"/>
      <c r="C116" s="225" t="s">
        <v>48</v>
      </c>
      <c r="D116" s="225"/>
      <c r="E116" s="225"/>
      <c r="F116" s="246" t="s">
        <v>736</v>
      </c>
      <c r="G116" s="225"/>
      <c r="H116" s="225" t="s">
        <v>781</v>
      </c>
      <c r="I116" s="225" t="s">
        <v>771</v>
      </c>
      <c r="J116" s="225"/>
      <c r="K116" s="237"/>
    </row>
    <row r="117" spans="2:11" s="1" customFormat="1" ht="15" customHeight="1">
      <c r="B117" s="248"/>
      <c r="C117" s="225" t="s">
        <v>57</v>
      </c>
      <c r="D117" s="225"/>
      <c r="E117" s="225"/>
      <c r="F117" s="246" t="s">
        <v>736</v>
      </c>
      <c r="G117" s="225"/>
      <c r="H117" s="225" t="s">
        <v>782</v>
      </c>
      <c r="I117" s="225" t="s">
        <v>783</v>
      </c>
      <c r="J117" s="225"/>
      <c r="K117" s="237"/>
    </row>
    <row r="118" spans="2:11" s="1" customFormat="1" ht="15" customHeight="1">
      <c r="B118" s="251"/>
      <c r="C118" s="257"/>
      <c r="D118" s="257"/>
      <c r="E118" s="257"/>
      <c r="F118" s="257"/>
      <c r="G118" s="257"/>
      <c r="H118" s="257"/>
      <c r="I118" s="257"/>
      <c r="J118" s="257"/>
      <c r="K118" s="253"/>
    </row>
    <row r="119" spans="2:11" s="1" customFormat="1" ht="18.75" customHeight="1">
      <c r="B119" s="258"/>
      <c r="C119" s="259"/>
      <c r="D119" s="259"/>
      <c r="E119" s="259"/>
      <c r="F119" s="260"/>
      <c r="G119" s="259"/>
      <c r="H119" s="259"/>
      <c r="I119" s="259"/>
      <c r="J119" s="259"/>
      <c r="K119" s="258"/>
    </row>
    <row r="120" spans="2:11" s="1" customFormat="1" ht="18.75" customHeight="1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2:11" s="1" customFormat="1" ht="7.5" customHeight="1">
      <c r="B121" s="261"/>
      <c r="C121" s="262"/>
      <c r="D121" s="262"/>
      <c r="E121" s="262"/>
      <c r="F121" s="262"/>
      <c r="G121" s="262"/>
      <c r="H121" s="262"/>
      <c r="I121" s="262"/>
      <c r="J121" s="262"/>
      <c r="K121" s="263"/>
    </row>
    <row r="122" spans="2:11" s="1" customFormat="1" ht="45" customHeight="1">
      <c r="B122" s="264"/>
      <c r="C122" s="345" t="s">
        <v>784</v>
      </c>
      <c r="D122" s="345"/>
      <c r="E122" s="345"/>
      <c r="F122" s="345"/>
      <c r="G122" s="345"/>
      <c r="H122" s="345"/>
      <c r="I122" s="345"/>
      <c r="J122" s="345"/>
      <c r="K122" s="265"/>
    </row>
    <row r="123" spans="2:11" s="1" customFormat="1" ht="17.25" customHeight="1">
      <c r="B123" s="266"/>
      <c r="C123" s="238" t="s">
        <v>730</v>
      </c>
      <c r="D123" s="238"/>
      <c r="E123" s="238"/>
      <c r="F123" s="238" t="s">
        <v>731</v>
      </c>
      <c r="G123" s="239"/>
      <c r="H123" s="238" t="s">
        <v>54</v>
      </c>
      <c r="I123" s="238" t="s">
        <v>57</v>
      </c>
      <c r="J123" s="238" t="s">
        <v>732</v>
      </c>
      <c r="K123" s="267"/>
    </row>
    <row r="124" spans="2:11" s="1" customFormat="1" ht="17.25" customHeight="1">
      <c r="B124" s="266"/>
      <c r="C124" s="240" t="s">
        <v>733</v>
      </c>
      <c r="D124" s="240"/>
      <c r="E124" s="240"/>
      <c r="F124" s="241" t="s">
        <v>734</v>
      </c>
      <c r="G124" s="242"/>
      <c r="H124" s="240"/>
      <c r="I124" s="240"/>
      <c r="J124" s="240" t="s">
        <v>735</v>
      </c>
      <c r="K124" s="267"/>
    </row>
    <row r="125" spans="2:11" s="1" customFormat="1" ht="5.25" customHeight="1">
      <c r="B125" s="268"/>
      <c r="C125" s="243"/>
      <c r="D125" s="243"/>
      <c r="E125" s="243"/>
      <c r="F125" s="243"/>
      <c r="G125" s="269"/>
      <c r="H125" s="243"/>
      <c r="I125" s="243"/>
      <c r="J125" s="243"/>
      <c r="K125" s="270"/>
    </row>
    <row r="126" spans="2:11" s="1" customFormat="1" ht="15" customHeight="1">
      <c r="B126" s="268"/>
      <c r="C126" s="225" t="s">
        <v>739</v>
      </c>
      <c r="D126" s="245"/>
      <c r="E126" s="245"/>
      <c r="F126" s="246" t="s">
        <v>736</v>
      </c>
      <c r="G126" s="225"/>
      <c r="H126" s="225" t="s">
        <v>776</v>
      </c>
      <c r="I126" s="225" t="s">
        <v>738</v>
      </c>
      <c r="J126" s="225">
        <v>120</v>
      </c>
      <c r="K126" s="271"/>
    </row>
    <row r="127" spans="2:11" s="1" customFormat="1" ht="15" customHeight="1">
      <c r="B127" s="268"/>
      <c r="C127" s="225" t="s">
        <v>785</v>
      </c>
      <c r="D127" s="225"/>
      <c r="E127" s="225"/>
      <c r="F127" s="246" t="s">
        <v>736</v>
      </c>
      <c r="G127" s="225"/>
      <c r="H127" s="225" t="s">
        <v>786</v>
      </c>
      <c r="I127" s="225" t="s">
        <v>738</v>
      </c>
      <c r="J127" s="225" t="s">
        <v>787</v>
      </c>
      <c r="K127" s="271"/>
    </row>
    <row r="128" spans="2:11" s="1" customFormat="1" ht="15" customHeight="1">
      <c r="B128" s="268"/>
      <c r="C128" s="225" t="s">
        <v>684</v>
      </c>
      <c r="D128" s="225"/>
      <c r="E128" s="225"/>
      <c r="F128" s="246" t="s">
        <v>736</v>
      </c>
      <c r="G128" s="225"/>
      <c r="H128" s="225" t="s">
        <v>788</v>
      </c>
      <c r="I128" s="225" t="s">
        <v>738</v>
      </c>
      <c r="J128" s="225" t="s">
        <v>787</v>
      </c>
      <c r="K128" s="271"/>
    </row>
    <row r="129" spans="2:11" s="1" customFormat="1" ht="15" customHeight="1">
      <c r="B129" s="268"/>
      <c r="C129" s="225" t="s">
        <v>747</v>
      </c>
      <c r="D129" s="225"/>
      <c r="E129" s="225"/>
      <c r="F129" s="246" t="s">
        <v>742</v>
      </c>
      <c r="G129" s="225"/>
      <c r="H129" s="225" t="s">
        <v>748</v>
      </c>
      <c r="I129" s="225" t="s">
        <v>738</v>
      </c>
      <c r="J129" s="225">
        <v>15</v>
      </c>
      <c r="K129" s="271"/>
    </row>
    <row r="130" spans="2:11" s="1" customFormat="1" ht="15" customHeight="1">
      <c r="B130" s="268"/>
      <c r="C130" s="249" t="s">
        <v>749</v>
      </c>
      <c r="D130" s="249"/>
      <c r="E130" s="249"/>
      <c r="F130" s="250" t="s">
        <v>742</v>
      </c>
      <c r="G130" s="249"/>
      <c r="H130" s="249" t="s">
        <v>750</v>
      </c>
      <c r="I130" s="249" t="s">
        <v>738</v>
      </c>
      <c r="J130" s="249">
        <v>15</v>
      </c>
      <c r="K130" s="271"/>
    </row>
    <row r="131" spans="2:11" s="1" customFormat="1" ht="15" customHeight="1">
      <c r="B131" s="268"/>
      <c r="C131" s="249" t="s">
        <v>751</v>
      </c>
      <c r="D131" s="249"/>
      <c r="E131" s="249"/>
      <c r="F131" s="250" t="s">
        <v>742</v>
      </c>
      <c r="G131" s="249"/>
      <c r="H131" s="249" t="s">
        <v>752</v>
      </c>
      <c r="I131" s="249" t="s">
        <v>738</v>
      </c>
      <c r="J131" s="249">
        <v>20</v>
      </c>
      <c r="K131" s="271"/>
    </row>
    <row r="132" spans="2:11" s="1" customFormat="1" ht="15" customHeight="1">
      <c r="B132" s="268"/>
      <c r="C132" s="249" t="s">
        <v>753</v>
      </c>
      <c r="D132" s="249"/>
      <c r="E132" s="249"/>
      <c r="F132" s="250" t="s">
        <v>742</v>
      </c>
      <c r="G132" s="249"/>
      <c r="H132" s="249" t="s">
        <v>754</v>
      </c>
      <c r="I132" s="249" t="s">
        <v>738</v>
      </c>
      <c r="J132" s="249">
        <v>20</v>
      </c>
      <c r="K132" s="271"/>
    </row>
    <row r="133" spans="2:11" s="1" customFormat="1" ht="15" customHeight="1">
      <c r="B133" s="268"/>
      <c r="C133" s="225" t="s">
        <v>741</v>
      </c>
      <c r="D133" s="225"/>
      <c r="E133" s="225"/>
      <c r="F133" s="246" t="s">
        <v>742</v>
      </c>
      <c r="G133" s="225"/>
      <c r="H133" s="225" t="s">
        <v>776</v>
      </c>
      <c r="I133" s="225" t="s">
        <v>738</v>
      </c>
      <c r="J133" s="225">
        <v>50</v>
      </c>
      <c r="K133" s="271"/>
    </row>
    <row r="134" spans="2:11" s="1" customFormat="1" ht="15" customHeight="1">
      <c r="B134" s="268"/>
      <c r="C134" s="225" t="s">
        <v>755</v>
      </c>
      <c r="D134" s="225"/>
      <c r="E134" s="225"/>
      <c r="F134" s="246" t="s">
        <v>742</v>
      </c>
      <c r="G134" s="225"/>
      <c r="H134" s="225" t="s">
        <v>776</v>
      </c>
      <c r="I134" s="225" t="s">
        <v>738</v>
      </c>
      <c r="J134" s="225">
        <v>50</v>
      </c>
      <c r="K134" s="271"/>
    </row>
    <row r="135" spans="2:11" s="1" customFormat="1" ht="15" customHeight="1">
      <c r="B135" s="268"/>
      <c r="C135" s="225" t="s">
        <v>761</v>
      </c>
      <c r="D135" s="225"/>
      <c r="E135" s="225"/>
      <c r="F135" s="246" t="s">
        <v>742</v>
      </c>
      <c r="G135" s="225"/>
      <c r="H135" s="225" t="s">
        <v>776</v>
      </c>
      <c r="I135" s="225" t="s">
        <v>738</v>
      </c>
      <c r="J135" s="225">
        <v>50</v>
      </c>
      <c r="K135" s="271"/>
    </row>
    <row r="136" spans="2:11" s="1" customFormat="1" ht="15" customHeight="1">
      <c r="B136" s="268"/>
      <c r="C136" s="225" t="s">
        <v>763</v>
      </c>
      <c r="D136" s="225"/>
      <c r="E136" s="225"/>
      <c r="F136" s="246" t="s">
        <v>742</v>
      </c>
      <c r="G136" s="225"/>
      <c r="H136" s="225" t="s">
        <v>776</v>
      </c>
      <c r="I136" s="225" t="s">
        <v>738</v>
      </c>
      <c r="J136" s="225">
        <v>50</v>
      </c>
      <c r="K136" s="271"/>
    </row>
    <row r="137" spans="2:11" s="1" customFormat="1" ht="15" customHeight="1">
      <c r="B137" s="268"/>
      <c r="C137" s="225" t="s">
        <v>764</v>
      </c>
      <c r="D137" s="225"/>
      <c r="E137" s="225"/>
      <c r="F137" s="246" t="s">
        <v>742</v>
      </c>
      <c r="G137" s="225"/>
      <c r="H137" s="225" t="s">
        <v>789</v>
      </c>
      <c r="I137" s="225" t="s">
        <v>738</v>
      </c>
      <c r="J137" s="225">
        <v>255</v>
      </c>
      <c r="K137" s="271"/>
    </row>
    <row r="138" spans="2:11" s="1" customFormat="1" ht="15" customHeight="1">
      <c r="B138" s="268"/>
      <c r="C138" s="225" t="s">
        <v>766</v>
      </c>
      <c r="D138" s="225"/>
      <c r="E138" s="225"/>
      <c r="F138" s="246" t="s">
        <v>736</v>
      </c>
      <c r="G138" s="225"/>
      <c r="H138" s="225" t="s">
        <v>790</v>
      </c>
      <c r="I138" s="225" t="s">
        <v>768</v>
      </c>
      <c r="J138" s="225"/>
      <c r="K138" s="271"/>
    </row>
    <row r="139" spans="2:11" s="1" customFormat="1" ht="15" customHeight="1">
      <c r="B139" s="268"/>
      <c r="C139" s="225" t="s">
        <v>769</v>
      </c>
      <c r="D139" s="225"/>
      <c r="E139" s="225"/>
      <c r="F139" s="246" t="s">
        <v>736</v>
      </c>
      <c r="G139" s="225"/>
      <c r="H139" s="225" t="s">
        <v>791</v>
      </c>
      <c r="I139" s="225" t="s">
        <v>771</v>
      </c>
      <c r="J139" s="225"/>
      <c r="K139" s="271"/>
    </row>
    <row r="140" spans="2:11" s="1" customFormat="1" ht="15" customHeight="1">
      <c r="B140" s="268"/>
      <c r="C140" s="225" t="s">
        <v>772</v>
      </c>
      <c r="D140" s="225"/>
      <c r="E140" s="225"/>
      <c r="F140" s="246" t="s">
        <v>736</v>
      </c>
      <c r="G140" s="225"/>
      <c r="H140" s="225" t="s">
        <v>772</v>
      </c>
      <c r="I140" s="225" t="s">
        <v>771</v>
      </c>
      <c r="J140" s="225"/>
      <c r="K140" s="271"/>
    </row>
    <row r="141" spans="2:11" s="1" customFormat="1" ht="15" customHeight="1">
      <c r="B141" s="268"/>
      <c r="C141" s="225" t="s">
        <v>38</v>
      </c>
      <c r="D141" s="225"/>
      <c r="E141" s="225"/>
      <c r="F141" s="246" t="s">
        <v>736</v>
      </c>
      <c r="G141" s="225"/>
      <c r="H141" s="225" t="s">
        <v>792</v>
      </c>
      <c r="I141" s="225" t="s">
        <v>771</v>
      </c>
      <c r="J141" s="225"/>
      <c r="K141" s="271"/>
    </row>
    <row r="142" spans="2:11" s="1" customFormat="1" ht="15" customHeight="1">
      <c r="B142" s="268"/>
      <c r="C142" s="225" t="s">
        <v>793</v>
      </c>
      <c r="D142" s="225"/>
      <c r="E142" s="225"/>
      <c r="F142" s="246" t="s">
        <v>736</v>
      </c>
      <c r="G142" s="225"/>
      <c r="H142" s="225" t="s">
        <v>794</v>
      </c>
      <c r="I142" s="225" t="s">
        <v>771</v>
      </c>
      <c r="J142" s="225"/>
      <c r="K142" s="271"/>
    </row>
    <row r="143" spans="2:11" s="1" customFormat="1" ht="15" customHeight="1">
      <c r="B143" s="272"/>
      <c r="C143" s="273"/>
      <c r="D143" s="273"/>
      <c r="E143" s="273"/>
      <c r="F143" s="273"/>
      <c r="G143" s="273"/>
      <c r="H143" s="273"/>
      <c r="I143" s="273"/>
      <c r="J143" s="273"/>
      <c r="K143" s="274"/>
    </row>
    <row r="144" spans="2:11" s="1" customFormat="1" ht="18.75" customHeight="1">
      <c r="B144" s="259"/>
      <c r="C144" s="259"/>
      <c r="D144" s="259"/>
      <c r="E144" s="259"/>
      <c r="F144" s="260"/>
      <c r="G144" s="259"/>
      <c r="H144" s="259"/>
      <c r="I144" s="259"/>
      <c r="J144" s="259"/>
      <c r="K144" s="259"/>
    </row>
    <row r="145" spans="2:11" s="1" customFormat="1" ht="18.75" customHeight="1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</row>
    <row r="146" spans="2:11" s="1" customFormat="1" ht="7.5" customHeight="1">
      <c r="B146" s="233"/>
      <c r="C146" s="234"/>
      <c r="D146" s="234"/>
      <c r="E146" s="234"/>
      <c r="F146" s="234"/>
      <c r="G146" s="234"/>
      <c r="H146" s="234"/>
      <c r="I146" s="234"/>
      <c r="J146" s="234"/>
      <c r="K146" s="235"/>
    </row>
    <row r="147" spans="2:11" s="1" customFormat="1" ht="45" customHeight="1">
      <c r="B147" s="236"/>
      <c r="C147" s="347" t="s">
        <v>795</v>
      </c>
      <c r="D147" s="347"/>
      <c r="E147" s="347"/>
      <c r="F147" s="347"/>
      <c r="G147" s="347"/>
      <c r="H147" s="347"/>
      <c r="I147" s="347"/>
      <c r="J147" s="347"/>
      <c r="K147" s="237"/>
    </row>
    <row r="148" spans="2:11" s="1" customFormat="1" ht="17.25" customHeight="1">
      <c r="B148" s="236"/>
      <c r="C148" s="238" t="s">
        <v>730</v>
      </c>
      <c r="D148" s="238"/>
      <c r="E148" s="238"/>
      <c r="F148" s="238" t="s">
        <v>731</v>
      </c>
      <c r="G148" s="239"/>
      <c r="H148" s="238" t="s">
        <v>54</v>
      </c>
      <c r="I148" s="238" t="s">
        <v>57</v>
      </c>
      <c r="J148" s="238" t="s">
        <v>732</v>
      </c>
      <c r="K148" s="237"/>
    </row>
    <row r="149" spans="2:11" s="1" customFormat="1" ht="17.25" customHeight="1">
      <c r="B149" s="236"/>
      <c r="C149" s="240" t="s">
        <v>733</v>
      </c>
      <c r="D149" s="240"/>
      <c r="E149" s="240"/>
      <c r="F149" s="241" t="s">
        <v>734</v>
      </c>
      <c r="G149" s="242"/>
      <c r="H149" s="240"/>
      <c r="I149" s="240"/>
      <c r="J149" s="240" t="s">
        <v>735</v>
      </c>
      <c r="K149" s="237"/>
    </row>
    <row r="150" spans="2:11" s="1" customFormat="1" ht="5.25" customHeight="1">
      <c r="B150" s="248"/>
      <c r="C150" s="243"/>
      <c r="D150" s="243"/>
      <c r="E150" s="243"/>
      <c r="F150" s="243"/>
      <c r="G150" s="244"/>
      <c r="H150" s="243"/>
      <c r="I150" s="243"/>
      <c r="J150" s="243"/>
      <c r="K150" s="271"/>
    </row>
    <row r="151" spans="2:11" s="1" customFormat="1" ht="15" customHeight="1">
      <c r="B151" s="248"/>
      <c r="C151" s="275" t="s">
        <v>739</v>
      </c>
      <c r="D151" s="225"/>
      <c r="E151" s="225"/>
      <c r="F151" s="276" t="s">
        <v>736</v>
      </c>
      <c r="G151" s="225"/>
      <c r="H151" s="275" t="s">
        <v>776</v>
      </c>
      <c r="I151" s="275" t="s">
        <v>738</v>
      </c>
      <c r="J151" s="275">
        <v>120</v>
      </c>
      <c r="K151" s="271"/>
    </row>
    <row r="152" spans="2:11" s="1" customFormat="1" ht="15" customHeight="1">
      <c r="B152" s="248"/>
      <c r="C152" s="275" t="s">
        <v>785</v>
      </c>
      <c r="D152" s="225"/>
      <c r="E152" s="225"/>
      <c r="F152" s="276" t="s">
        <v>736</v>
      </c>
      <c r="G152" s="225"/>
      <c r="H152" s="275" t="s">
        <v>796</v>
      </c>
      <c r="I152" s="275" t="s">
        <v>738</v>
      </c>
      <c r="J152" s="275" t="s">
        <v>787</v>
      </c>
      <c r="K152" s="271"/>
    </row>
    <row r="153" spans="2:11" s="1" customFormat="1" ht="15" customHeight="1">
      <c r="B153" s="248"/>
      <c r="C153" s="275" t="s">
        <v>684</v>
      </c>
      <c r="D153" s="225"/>
      <c r="E153" s="225"/>
      <c r="F153" s="276" t="s">
        <v>736</v>
      </c>
      <c r="G153" s="225"/>
      <c r="H153" s="275" t="s">
        <v>797</v>
      </c>
      <c r="I153" s="275" t="s">
        <v>738</v>
      </c>
      <c r="J153" s="275" t="s">
        <v>787</v>
      </c>
      <c r="K153" s="271"/>
    </row>
    <row r="154" spans="2:11" s="1" customFormat="1" ht="15" customHeight="1">
      <c r="B154" s="248"/>
      <c r="C154" s="275" t="s">
        <v>741</v>
      </c>
      <c r="D154" s="225"/>
      <c r="E154" s="225"/>
      <c r="F154" s="276" t="s">
        <v>742</v>
      </c>
      <c r="G154" s="225"/>
      <c r="H154" s="275" t="s">
        <v>776</v>
      </c>
      <c r="I154" s="275" t="s">
        <v>738</v>
      </c>
      <c r="J154" s="275">
        <v>50</v>
      </c>
      <c r="K154" s="271"/>
    </row>
    <row r="155" spans="2:11" s="1" customFormat="1" ht="15" customHeight="1">
      <c r="B155" s="248"/>
      <c r="C155" s="275" t="s">
        <v>744</v>
      </c>
      <c r="D155" s="225"/>
      <c r="E155" s="225"/>
      <c r="F155" s="276" t="s">
        <v>736</v>
      </c>
      <c r="G155" s="225"/>
      <c r="H155" s="275" t="s">
        <v>776</v>
      </c>
      <c r="I155" s="275" t="s">
        <v>746</v>
      </c>
      <c r="J155" s="275"/>
      <c r="K155" s="271"/>
    </row>
    <row r="156" spans="2:11" s="1" customFormat="1" ht="15" customHeight="1">
      <c r="B156" s="248"/>
      <c r="C156" s="275" t="s">
        <v>755</v>
      </c>
      <c r="D156" s="225"/>
      <c r="E156" s="225"/>
      <c r="F156" s="276" t="s">
        <v>742</v>
      </c>
      <c r="G156" s="225"/>
      <c r="H156" s="275" t="s">
        <v>776</v>
      </c>
      <c r="I156" s="275" t="s">
        <v>738</v>
      </c>
      <c r="J156" s="275">
        <v>50</v>
      </c>
      <c r="K156" s="271"/>
    </row>
    <row r="157" spans="2:11" s="1" customFormat="1" ht="15" customHeight="1">
      <c r="B157" s="248"/>
      <c r="C157" s="275" t="s">
        <v>763</v>
      </c>
      <c r="D157" s="225"/>
      <c r="E157" s="225"/>
      <c r="F157" s="276" t="s">
        <v>742</v>
      </c>
      <c r="G157" s="225"/>
      <c r="H157" s="275" t="s">
        <v>776</v>
      </c>
      <c r="I157" s="275" t="s">
        <v>738</v>
      </c>
      <c r="J157" s="275">
        <v>50</v>
      </c>
      <c r="K157" s="271"/>
    </row>
    <row r="158" spans="2:11" s="1" customFormat="1" ht="15" customHeight="1">
      <c r="B158" s="248"/>
      <c r="C158" s="275" t="s">
        <v>761</v>
      </c>
      <c r="D158" s="225"/>
      <c r="E158" s="225"/>
      <c r="F158" s="276" t="s">
        <v>742</v>
      </c>
      <c r="G158" s="225"/>
      <c r="H158" s="275" t="s">
        <v>776</v>
      </c>
      <c r="I158" s="275" t="s">
        <v>738</v>
      </c>
      <c r="J158" s="275">
        <v>50</v>
      </c>
      <c r="K158" s="271"/>
    </row>
    <row r="159" spans="2:11" s="1" customFormat="1" ht="15" customHeight="1">
      <c r="B159" s="248"/>
      <c r="C159" s="275" t="s">
        <v>86</v>
      </c>
      <c r="D159" s="225"/>
      <c r="E159" s="225"/>
      <c r="F159" s="276" t="s">
        <v>736</v>
      </c>
      <c r="G159" s="225"/>
      <c r="H159" s="275" t="s">
        <v>798</v>
      </c>
      <c r="I159" s="275" t="s">
        <v>738</v>
      </c>
      <c r="J159" s="275" t="s">
        <v>799</v>
      </c>
      <c r="K159" s="271"/>
    </row>
    <row r="160" spans="2:11" s="1" customFormat="1" ht="15" customHeight="1">
      <c r="B160" s="248"/>
      <c r="C160" s="275" t="s">
        <v>800</v>
      </c>
      <c r="D160" s="225"/>
      <c r="E160" s="225"/>
      <c r="F160" s="276" t="s">
        <v>736</v>
      </c>
      <c r="G160" s="225"/>
      <c r="H160" s="275" t="s">
        <v>801</v>
      </c>
      <c r="I160" s="275" t="s">
        <v>771</v>
      </c>
      <c r="J160" s="275"/>
      <c r="K160" s="271"/>
    </row>
    <row r="161" spans="2:11" s="1" customFormat="1" ht="15" customHeight="1">
      <c r="B161" s="277"/>
      <c r="C161" s="257"/>
      <c r="D161" s="257"/>
      <c r="E161" s="257"/>
      <c r="F161" s="257"/>
      <c r="G161" s="257"/>
      <c r="H161" s="257"/>
      <c r="I161" s="257"/>
      <c r="J161" s="257"/>
      <c r="K161" s="278"/>
    </row>
    <row r="162" spans="2:11" s="1" customFormat="1" ht="18.75" customHeight="1">
      <c r="B162" s="259"/>
      <c r="C162" s="269"/>
      <c r="D162" s="269"/>
      <c r="E162" s="269"/>
      <c r="F162" s="279"/>
      <c r="G162" s="269"/>
      <c r="H162" s="269"/>
      <c r="I162" s="269"/>
      <c r="J162" s="269"/>
      <c r="K162" s="259"/>
    </row>
    <row r="163" spans="2:11" s="1" customFormat="1" ht="18.75" customHeight="1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</row>
    <row r="164" spans="2:11" s="1" customFormat="1" ht="7.5" customHeight="1">
      <c r="B164" s="214"/>
      <c r="C164" s="215"/>
      <c r="D164" s="215"/>
      <c r="E164" s="215"/>
      <c r="F164" s="215"/>
      <c r="G164" s="215"/>
      <c r="H164" s="215"/>
      <c r="I164" s="215"/>
      <c r="J164" s="215"/>
      <c r="K164" s="216"/>
    </row>
    <row r="165" spans="2:11" s="1" customFormat="1" ht="45" customHeight="1">
      <c r="B165" s="217"/>
      <c r="C165" s="345" t="s">
        <v>802</v>
      </c>
      <c r="D165" s="345"/>
      <c r="E165" s="345"/>
      <c r="F165" s="345"/>
      <c r="G165" s="345"/>
      <c r="H165" s="345"/>
      <c r="I165" s="345"/>
      <c r="J165" s="345"/>
      <c r="K165" s="218"/>
    </row>
    <row r="166" spans="2:11" s="1" customFormat="1" ht="17.25" customHeight="1">
      <c r="B166" s="217"/>
      <c r="C166" s="238" t="s">
        <v>730</v>
      </c>
      <c r="D166" s="238"/>
      <c r="E166" s="238"/>
      <c r="F166" s="238" t="s">
        <v>731</v>
      </c>
      <c r="G166" s="280"/>
      <c r="H166" s="281" t="s">
        <v>54</v>
      </c>
      <c r="I166" s="281" t="s">
        <v>57</v>
      </c>
      <c r="J166" s="238" t="s">
        <v>732</v>
      </c>
      <c r="K166" s="218"/>
    </row>
    <row r="167" spans="2:11" s="1" customFormat="1" ht="17.25" customHeight="1">
      <c r="B167" s="219"/>
      <c r="C167" s="240" t="s">
        <v>733</v>
      </c>
      <c r="D167" s="240"/>
      <c r="E167" s="240"/>
      <c r="F167" s="241" t="s">
        <v>734</v>
      </c>
      <c r="G167" s="282"/>
      <c r="H167" s="283"/>
      <c r="I167" s="283"/>
      <c r="J167" s="240" t="s">
        <v>735</v>
      </c>
      <c r="K167" s="220"/>
    </row>
    <row r="168" spans="2:11" s="1" customFormat="1" ht="5.25" customHeight="1">
      <c r="B168" s="248"/>
      <c r="C168" s="243"/>
      <c r="D168" s="243"/>
      <c r="E168" s="243"/>
      <c r="F168" s="243"/>
      <c r="G168" s="244"/>
      <c r="H168" s="243"/>
      <c r="I168" s="243"/>
      <c r="J168" s="243"/>
      <c r="K168" s="271"/>
    </row>
    <row r="169" spans="2:11" s="1" customFormat="1" ht="15" customHeight="1">
      <c r="B169" s="248"/>
      <c r="C169" s="225" t="s">
        <v>739</v>
      </c>
      <c r="D169" s="225"/>
      <c r="E169" s="225"/>
      <c r="F169" s="246" t="s">
        <v>736</v>
      </c>
      <c r="G169" s="225"/>
      <c r="H169" s="225" t="s">
        <v>776</v>
      </c>
      <c r="I169" s="225" t="s">
        <v>738</v>
      </c>
      <c r="J169" s="225">
        <v>120</v>
      </c>
      <c r="K169" s="271"/>
    </row>
    <row r="170" spans="2:11" s="1" customFormat="1" ht="15" customHeight="1">
      <c r="B170" s="248"/>
      <c r="C170" s="225" t="s">
        <v>785</v>
      </c>
      <c r="D170" s="225"/>
      <c r="E170" s="225"/>
      <c r="F170" s="246" t="s">
        <v>736</v>
      </c>
      <c r="G170" s="225"/>
      <c r="H170" s="225" t="s">
        <v>786</v>
      </c>
      <c r="I170" s="225" t="s">
        <v>738</v>
      </c>
      <c r="J170" s="225" t="s">
        <v>787</v>
      </c>
      <c r="K170" s="271"/>
    </row>
    <row r="171" spans="2:11" s="1" customFormat="1" ht="15" customHeight="1">
      <c r="B171" s="248"/>
      <c r="C171" s="225" t="s">
        <v>684</v>
      </c>
      <c r="D171" s="225"/>
      <c r="E171" s="225"/>
      <c r="F171" s="246" t="s">
        <v>736</v>
      </c>
      <c r="G171" s="225"/>
      <c r="H171" s="225" t="s">
        <v>803</v>
      </c>
      <c r="I171" s="225" t="s">
        <v>738</v>
      </c>
      <c r="J171" s="225" t="s">
        <v>787</v>
      </c>
      <c r="K171" s="271"/>
    </row>
    <row r="172" spans="2:11" s="1" customFormat="1" ht="15" customHeight="1">
      <c r="B172" s="248"/>
      <c r="C172" s="225" t="s">
        <v>741</v>
      </c>
      <c r="D172" s="225"/>
      <c r="E172" s="225"/>
      <c r="F172" s="246" t="s">
        <v>742</v>
      </c>
      <c r="G172" s="225"/>
      <c r="H172" s="225" t="s">
        <v>803</v>
      </c>
      <c r="I172" s="225" t="s">
        <v>738</v>
      </c>
      <c r="J172" s="225">
        <v>50</v>
      </c>
      <c r="K172" s="271"/>
    </row>
    <row r="173" spans="2:11" s="1" customFormat="1" ht="15" customHeight="1">
      <c r="B173" s="248"/>
      <c r="C173" s="225" t="s">
        <v>744</v>
      </c>
      <c r="D173" s="225"/>
      <c r="E173" s="225"/>
      <c r="F173" s="246" t="s">
        <v>736</v>
      </c>
      <c r="G173" s="225"/>
      <c r="H173" s="225" t="s">
        <v>803</v>
      </c>
      <c r="I173" s="225" t="s">
        <v>746</v>
      </c>
      <c r="J173" s="225"/>
      <c r="K173" s="271"/>
    </row>
    <row r="174" spans="2:11" s="1" customFormat="1" ht="15" customHeight="1">
      <c r="B174" s="248"/>
      <c r="C174" s="225" t="s">
        <v>755</v>
      </c>
      <c r="D174" s="225"/>
      <c r="E174" s="225"/>
      <c r="F174" s="246" t="s">
        <v>742</v>
      </c>
      <c r="G174" s="225"/>
      <c r="H174" s="225" t="s">
        <v>803</v>
      </c>
      <c r="I174" s="225" t="s">
        <v>738</v>
      </c>
      <c r="J174" s="225">
        <v>50</v>
      </c>
      <c r="K174" s="271"/>
    </row>
    <row r="175" spans="2:11" s="1" customFormat="1" ht="15" customHeight="1">
      <c r="B175" s="248"/>
      <c r="C175" s="225" t="s">
        <v>763</v>
      </c>
      <c r="D175" s="225"/>
      <c r="E175" s="225"/>
      <c r="F175" s="246" t="s">
        <v>742</v>
      </c>
      <c r="G175" s="225"/>
      <c r="H175" s="225" t="s">
        <v>803</v>
      </c>
      <c r="I175" s="225" t="s">
        <v>738</v>
      </c>
      <c r="J175" s="225">
        <v>50</v>
      </c>
      <c r="K175" s="271"/>
    </row>
    <row r="176" spans="2:11" s="1" customFormat="1" ht="15" customHeight="1">
      <c r="B176" s="248"/>
      <c r="C176" s="225" t="s">
        <v>761</v>
      </c>
      <c r="D176" s="225"/>
      <c r="E176" s="225"/>
      <c r="F176" s="246" t="s">
        <v>742</v>
      </c>
      <c r="G176" s="225"/>
      <c r="H176" s="225" t="s">
        <v>803</v>
      </c>
      <c r="I176" s="225" t="s">
        <v>738</v>
      </c>
      <c r="J176" s="225">
        <v>50</v>
      </c>
      <c r="K176" s="271"/>
    </row>
    <row r="177" spans="2:11" s="1" customFormat="1" ht="15" customHeight="1">
      <c r="B177" s="248"/>
      <c r="C177" s="225" t="s">
        <v>111</v>
      </c>
      <c r="D177" s="225"/>
      <c r="E177" s="225"/>
      <c r="F177" s="246" t="s">
        <v>736</v>
      </c>
      <c r="G177" s="225"/>
      <c r="H177" s="225" t="s">
        <v>804</v>
      </c>
      <c r="I177" s="225" t="s">
        <v>805</v>
      </c>
      <c r="J177" s="225"/>
      <c r="K177" s="271"/>
    </row>
    <row r="178" spans="2:11" s="1" customFormat="1" ht="15" customHeight="1">
      <c r="B178" s="248"/>
      <c r="C178" s="225" t="s">
        <v>57</v>
      </c>
      <c r="D178" s="225"/>
      <c r="E178" s="225"/>
      <c r="F178" s="246" t="s">
        <v>736</v>
      </c>
      <c r="G178" s="225"/>
      <c r="H178" s="225" t="s">
        <v>806</v>
      </c>
      <c r="I178" s="225" t="s">
        <v>807</v>
      </c>
      <c r="J178" s="225">
        <v>1</v>
      </c>
      <c r="K178" s="271"/>
    </row>
    <row r="179" spans="2:11" s="1" customFormat="1" ht="15" customHeight="1">
      <c r="B179" s="248"/>
      <c r="C179" s="225" t="s">
        <v>53</v>
      </c>
      <c r="D179" s="225"/>
      <c r="E179" s="225"/>
      <c r="F179" s="246" t="s">
        <v>736</v>
      </c>
      <c r="G179" s="225"/>
      <c r="H179" s="225" t="s">
        <v>808</v>
      </c>
      <c r="I179" s="225" t="s">
        <v>738</v>
      </c>
      <c r="J179" s="225">
        <v>20</v>
      </c>
      <c r="K179" s="271"/>
    </row>
    <row r="180" spans="2:11" s="1" customFormat="1" ht="15" customHeight="1">
      <c r="B180" s="248"/>
      <c r="C180" s="225" t="s">
        <v>54</v>
      </c>
      <c r="D180" s="225"/>
      <c r="E180" s="225"/>
      <c r="F180" s="246" t="s">
        <v>736</v>
      </c>
      <c r="G180" s="225"/>
      <c r="H180" s="225" t="s">
        <v>809</v>
      </c>
      <c r="I180" s="225" t="s">
        <v>738</v>
      </c>
      <c r="J180" s="225">
        <v>255</v>
      </c>
      <c r="K180" s="271"/>
    </row>
    <row r="181" spans="2:11" s="1" customFormat="1" ht="15" customHeight="1">
      <c r="B181" s="248"/>
      <c r="C181" s="225" t="s">
        <v>112</v>
      </c>
      <c r="D181" s="225"/>
      <c r="E181" s="225"/>
      <c r="F181" s="246" t="s">
        <v>736</v>
      </c>
      <c r="G181" s="225"/>
      <c r="H181" s="225" t="s">
        <v>700</v>
      </c>
      <c r="I181" s="225" t="s">
        <v>738</v>
      </c>
      <c r="J181" s="225">
        <v>10</v>
      </c>
      <c r="K181" s="271"/>
    </row>
    <row r="182" spans="2:11" s="1" customFormat="1" ht="15" customHeight="1">
      <c r="B182" s="248"/>
      <c r="C182" s="225" t="s">
        <v>113</v>
      </c>
      <c r="D182" s="225"/>
      <c r="E182" s="225"/>
      <c r="F182" s="246" t="s">
        <v>736</v>
      </c>
      <c r="G182" s="225"/>
      <c r="H182" s="225" t="s">
        <v>810</v>
      </c>
      <c r="I182" s="225" t="s">
        <v>771</v>
      </c>
      <c r="J182" s="225"/>
      <c r="K182" s="271"/>
    </row>
    <row r="183" spans="2:11" s="1" customFormat="1" ht="15" customHeight="1">
      <c r="B183" s="248"/>
      <c r="C183" s="225" t="s">
        <v>811</v>
      </c>
      <c r="D183" s="225"/>
      <c r="E183" s="225"/>
      <c r="F183" s="246" t="s">
        <v>736</v>
      </c>
      <c r="G183" s="225"/>
      <c r="H183" s="225" t="s">
        <v>812</v>
      </c>
      <c r="I183" s="225" t="s">
        <v>771</v>
      </c>
      <c r="J183" s="225"/>
      <c r="K183" s="271"/>
    </row>
    <row r="184" spans="2:11" s="1" customFormat="1" ht="15" customHeight="1">
      <c r="B184" s="248"/>
      <c r="C184" s="225" t="s">
        <v>800</v>
      </c>
      <c r="D184" s="225"/>
      <c r="E184" s="225"/>
      <c r="F184" s="246" t="s">
        <v>736</v>
      </c>
      <c r="G184" s="225"/>
      <c r="H184" s="225" t="s">
        <v>813</v>
      </c>
      <c r="I184" s="225" t="s">
        <v>771</v>
      </c>
      <c r="J184" s="225"/>
      <c r="K184" s="271"/>
    </row>
    <row r="185" spans="2:11" s="1" customFormat="1" ht="15" customHeight="1">
      <c r="B185" s="248"/>
      <c r="C185" s="225" t="s">
        <v>115</v>
      </c>
      <c r="D185" s="225"/>
      <c r="E185" s="225"/>
      <c r="F185" s="246" t="s">
        <v>742</v>
      </c>
      <c r="G185" s="225"/>
      <c r="H185" s="225" t="s">
        <v>814</v>
      </c>
      <c r="I185" s="225" t="s">
        <v>738</v>
      </c>
      <c r="J185" s="225">
        <v>50</v>
      </c>
      <c r="K185" s="271"/>
    </row>
    <row r="186" spans="2:11" s="1" customFormat="1" ht="15" customHeight="1">
      <c r="B186" s="248"/>
      <c r="C186" s="225" t="s">
        <v>815</v>
      </c>
      <c r="D186" s="225"/>
      <c r="E186" s="225"/>
      <c r="F186" s="246" t="s">
        <v>742</v>
      </c>
      <c r="G186" s="225"/>
      <c r="H186" s="225" t="s">
        <v>816</v>
      </c>
      <c r="I186" s="225" t="s">
        <v>817</v>
      </c>
      <c r="J186" s="225"/>
      <c r="K186" s="271"/>
    </row>
    <row r="187" spans="2:11" s="1" customFormat="1" ht="15" customHeight="1">
      <c r="B187" s="248"/>
      <c r="C187" s="225" t="s">
        <v>818</v>
      </c>
      <c r="D187" s="225"/>
      <c r="E187" s="225"/>
      <c r="F187" s="246" t="s">
        <v>742</v>
      </c>
      <c r="G187" s="225"/>
      <c r="H187" s="225" t="s">
        <v>819</v>
      </c>
      <c r="I187" s="225" t="s">
        <v>817</v>
      </c>
      <c r="J187" s="225"/>
      <c r="K187" s="271"/>
    </row>
    <row r="188" spans="2:11" s="1" customFormat="1" ht="15" customHeight="1">
      <c r="B188" s="248"/>
      <c r="C188" s="225" t="s">
        <v>820</v>
      </c>
      <c r="D188" s="225"/>
      <c r="E188" s="225"/>
      <c r="F188" s="246" t="s">
        <v>742</v>
      </c>
      <c r="G188" s="225"/>
      <c r="H188" s="225" t="s">
        <v>821</v>
      </c>
      <c r="I188" s="225" t="s">
        <v>817</v>
      </c>
      <c r="J188" s="225"/>
      <c r="K188" s="271"/>
    </row>
    <row r="189" spans="2:11" s="1" customFormat="1" ht="15" customHeight="1">
      <c r="B189" s="248"/>
      <c r="C189" s="284" t="s">
        <v>822</v>
      </c>
      <c r="D189" s="225"/>
      <c r="E189" s="225"/>
      <c r="F189" s="246" t="s">
        <v>742</v>
      </c>
      <c r="G189" s="225"/>
      <c r="H189" s="225" t="s">
        <v>823</v>
      </c>
      <c r="I189" s="225" t="s">
        <v>824</v>
      </c>
      <c r="J189" s="285" t="s">
        <v>825</v>
      </c>
      <c r="K189" s="271"/>
    </row>
    <row r="190" spans="2:11" s="1" customFormat="1" ht="15" customHeight="1">
      <c r="B190" s="248"/>
      <c r="C190" s="284" t="s">
        <v>42</v>
      </c>
      <c r="D190" s="225"/>
      <c r="E190" s="225"/>
      <c r="F190" s="246" t="s">
        <v>736</v>
      </c>
      <c r="G190" s="225"/>
      <c r="H190" s="222" t="s">
        <v>826</v>
      </c>
      <c r="I190" s="225" t="s">
        <v>827</v>
      </c>
      <c r="J190" s="225"/>
      <c r="K190" s="271"/>
    </row>
    <row r="191" spans="2:11" s="1" customFormat="1" ht="15" customHeight="1">
      <c r="B191" s="248"/>
      <c r="C191" s="284" t="s">
        <v>828</v>
      </c>
      <c r="D191" s="225"/>
      <c r="E191" s="225"/>
      <c r="F191" s="246" t="s">
        <v>736</v>
      </c>
      <c r="G191" s="225"/>
      <c r="H191" s="225" t="s">
        <v>829</v>
      </c>
      <c r="I191" s="225" t="s">
        <v>771</v>
      </c>
      <c r="J191" s="225"/>
      <c r="K191" s="271"/>
    </row>
    <row r="192" spans="2:11" s="1" customFormat="1" ht="15" customHeight="1">
      <c r="B192" s="248"/>
      <c r="C192" s="284" t="s">
        <v>830</v>
      </c>
      <c r="D192" s="225"/>
      <c r="E192" s="225"/>
      <c r="F192" s="246" t="s">
        <v>736</v>
      </c>
      <c r="G192" s="225"/>
      <c r="H192" s="225" t="s">
        <v>831</v>
      </c>
      <c r="I192" s="225" t="s">
        <v>771</v>
      </c>
      <c r="J192" s="225"/>
      <c r="K192" s="271"/>
    </row>
    <row r="193" spans="2:11" s="1" customFormat="1" ht="15" customHeight="1">
      <c r="B193" s="248"/>
      <c r="C193" s="284" t="s">
        <v>832</v>
      </c>
      <c r="D193" s="225"/>
      <c r="E193" s="225"/>
      <c r="F193" s="246" t="s">
        <v>742</v>
      </c>
      <c r="G193" s="225"/>
      <c r="H193" s="225" t="s">
        <v>833</v>
      </c>
      <c r="I193" s="225" t="s">
        <v>771</v>
      </c>
      <c r="J193" s="225"/>
      <c r="K193" s="271"/>
    </row>
    <row r="194" spans="2:11" s="1" customFormat="1" ht="15" customHeight="1">
      <c r="B194" s="277"/>
      <c r="C194" s="286"/>
      <c r="D194" s="257"/>
      <c r="E194" s="257"/>
      <c r="F194" s="257"/>
      <c r="G194" s="257"/>
      <c r="H194" s="257"/>
      <c r="I194" s="257"/>
      <c r="J194" s="257"/>
      <c r="K194" s="278"/>
    </row>
    <row r="195" spans="2:11" s="1" customFormat="1" ht="18.75" customHeight="1">
      <c r="B195" s="259"/>
      <c r="C195" s="269"/>
      <c r="D195" s="269"/>
      <c r="E195" s="269"/>
      <c r="F195" s="279"/>
      <c r="G195" s="269"/>
      <c r="H195" s="269"/>
      <c r="I195" s="269"/>
      <c r="J195" s="269"/>
      <c r="K195" s="259"/>
    </row>
    <row r="196" spans="2:11" s="1" customFormat="1" ht="18.75" customHeight="1">
      <c r="B196" s="259"/>
      <c r="C196" s="269"/>
      <c r="D196" s="269"/>
      <c r="E196" s="269"/>
      <c r="F196" s="279"/>
      <c r="G196" s="269"/>
      <c r="H196" s="269"/>
      <c r="I196" s="269"/>
      <c r="J196" s="269"/>
      <c r="K196" s="259"/>
    </row>
    <row r="197" spans="2:11" s="1" customFormat="1" ht="18.75" customHeight="1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</row>
    <row r="198" spans="2:11" s="1" customFormat="1" ht="13.5">
      <c r="B198" s="214"/>
      <c r="C198" s="215"/>
      <c r="D198" s="215"/>
      <c r="E198" s="215"/>
      <c r="F198" s="215"/>
      <c r="G198" s="215"/>
      <c r="H198" s="215"/>
      <c r="I198" s="215"/>
      <c r="J198" s="215"/>
      <c r="K198" s="216"/>
    </row>
    <row r="199" spans="2:11" s="1" customFormat="1" ht="21">
      <c r="B199" s="217"/>
      <c r="C199" s="345" t="s">
        <v>834</v>
      </c>
      <c r="D199" s="345"/>
      <c r="E199" s="345"/>
      <c r="F199" s="345"/>
      <c r="G199" s="345"/>
      <c r="H199" s="345"/>
      <c r="I199" s="345"/>
      <c r="J199" s="345"/>
      <c r="K199" s="218"/>
    </row>
    <row r="200" spans="2:11" s="1" customFormat="1" ht="25.5" customHeight="1">
      <c r="B200" s="217"/>
      <c r="C200" s="287" t="s">
        <v>835</v>
      </c>
      <c r="D200" s="287"/>
      <c r="E200" s="287"/>
      <c r="F200" s="287" t="s">
        <v>836</v>
      </c>
      <c r="G200" s="288"/>
      <c r="H200" s="351" t="s">
        <v>837</v>
      </c>
      <c r="I200" s="351"/>
      <c r="J200" s="351"/>
      <c r="K200" s="218"/>
    </row>
    <row r="201" spans="2:11" s="1" customFormat="1" ht="5.25" customHeight="1">
      <c r="B201" s="248"/>
      <c r="C201" s="243"/>
      <c r="D201" s="243"/>
      <c r="E201" s="243"/>
      <c r="F201" s="243"/>
      <c r="G201" s="269"/>
      <c r="H201" s="243"/>
      <c r="I201" s="243"/>
      <c r="J201" s="243"/>
      <c r="K201" s="271"/>
    </row>
    <row r="202" spans="2:11" s="1" customFormat="1" ht="15" customHeight="1">
      <c r="B202" s="248"/>
      <c r="C202" s="225" t="s">
        <v>827</v>
      </c>
      <c r="D202" s="225"/>
      <c r="E202" s="225"/>
      <c r="F202" s="246" t="s">
        <v>43</v>
      </c>
      <c r="G202" s="225"/>
      <c r="H202" s="350" t="s">
        <v>838</v>
      </c>
      <c r="I202" s="350"/>
      <c r="J202" s="350"/>
      <c r="K202" s="271"/>
    </row>
    <row r="203" spans="2:11" s="1" customFormat="1" ht="15" customHeight="1">
      <c r="B203" s="248"/>
      <c r="C203" s="225"/>
      <c r="D203" s="225"/>
      <c r="E203" s="225"/>
      <c r="F203" s="246" t="s">
        <v>44</v>
      </c>
      <c r="G203" s="225"/>
      <c r="H203" s="350" t="s">
        <v>839</v>
      </c>
      <c r="I203" s="350"/>
      <c r="J203" s="350"/>
      <c r="K203" s="271"/>
    </row>
    <row r="204" spans="2:11" s="1" customFormat="1" ht="15" customHeight="1">
      <c r="B204" s="248"/>
      <c r="C204" s="225"/>
      <c r="D204" s="225"/>
      <c r="E204" s="225"/>
      <c r="F204" s="246" t="s">
        <v>47</v>
      </c>
      <c r="G204" s="225"/>
      <c r="H204" s="350" t="s">
        <v>840</v>
      </c>
      <c r="I204" s="350"/>
      <c r="J204" s="350"/>
      <c r="K204" s="271"/>
    </row>
    <row r="205" spans="2:11" s="1" customFormat="1" ht="15" customHeight="1">
      <c r="B205" s="248"/>
      <c r="C205" s="225"/>
      <c r="D205" s="225"/>
      <c r="E205" s="225"/>
      <c r="F205" s="246" t="s">
        <v>45</v>
      </c>
      <c r="G205" s="225"/>
      <c r="H205" s="350" t="s">
        <v>841</v>
      </c>
      <c r="I205" s="350"/>
      <c r="J205" s="350"/>
      <c r="K205" s="271"/>
    </row>
    <row r="206" spans="2:11" s="1" customFormat="1" ht="15" customHeight="1">
      <c r="B206" s="248"/>
      <c r="C206" s="225"/>
      <c r="D206" s="225"/>
      <c r="E206" s="225"/>
      <c r="F206" s="246" t="s">
        <v>46</v>
      </c>
      <c r="G206" s="225"/>
      <c r="H206" s="350" t="s">
        <v>842</v>
      </c>
      <c r="I206" s="350"/>
      <c r="J206" s="350"/>
      <c r="K206" s="271"/>
    </row>
    <row r="207" spans="2:11" s="1" customFormat="1" ht="15" customHeight="1">
      <c r="B207" s="248"/>
      <c r="C207" s="225"/>
      <c r="D207" s="225"/>
      <c r="E207" s="225"/>
      <c r="F207" s="246"/>
      <c r="G207" s="225"/>
      <c r="H207" s="225"/>
      <c r="I207" s="225"/>
      <c r="J207" s="225"/>
      <c r="K207" s="271"/>
    </row>
    <row r="208" spans="2:11" s="1" customFormat="1" ht="15" customHeight="1">
      <c r="B208" s="248"/>
      <c r="C208" s="225" t="s">
        <v>783</v>
      </c>
      <c r="D208" s="225"/>
      <c r="E208" s="225"/>
      <c r="F208" s="246" t="s">
        <v>79</v>
      </c>
      <c r="G208" s="225"/>
      <c r="H208" s="350" t="s">
        <v>843</v>
      </c>
      <c r="I208" s="350"/>
      <c r="J208" s="350"/>
      <c r="K208" s="271"/>
    </row>
    <row r="209" spans="2:11" s="1" customFormat="1" ht="15" customHeight="1">
      <c r="B209" s="248"/>
      <c r="C209" s="225"/>
      <c r="D209" s="225"/>
      <c r="E209" s="225"/>
      <c r="F209" s="246" t="s">
        <v>678</v>
      </c>
      <c r="G209" s="225"/>
      <c r="H209" s="350" t="s">
        <v>679</v>
      </c>
      <c r="I209" s="350"/>
      <c r="J209" s="350"/>
      <c r="K209" s="271"/>
    </row>
    <row r="210" spans="2:11" s="1" customFormat="1" ht="15" customHeight="1">
      <c r="B210" s="248"/>
      <c r="C210" s="225"/>
      <c r="D210" s="225"/>
      <c r="E210" s="225"/>
      <c r="F210" s="246" t="s">
        <v>676</v>
      </c>
      <c r="G210" s="225"/>
      <c r="H210" s="350" t="s">
        <v>844</v>
      </c>
      <c r="I210" s="350"/>
      <c r="J210" s="350"/>
      <c r="K210" s="271"/>
    </row>
    <row r="211" spans="2:11" s="1" customFormat="1" ht="15" customHeight="1">
      <c r="B211" s="289"/>
      <c r="C211" s="225"/>
      <c r="D211" s="225"/>
      <c r="E211" s="225"/>
      <c r="F211" s="246" t="s">
        <v>680</v>
      </c>
      <c r="G211" s="284"/>
      <c r="H211" s="349" t="s">
        <v>681</v>
      </c>
      <c r="I211" s="349"/>
      <c r="J211" s="349"/>
      <c r="K211" s="290"/>
    </row>
    <row r="212" spans="2:11" s="1" customFormat="1" ht="15" customHeight="1">
      <c r="B212" s="289"/>
      <c r="C212" s="225"/>
      <c r="D212" s="225"/>
      <c r="E212" s="225"/>
      <c r="F212" s="246" t="s">
        <v>682</v>
      </c>
      <c r="G212" s="284"/>
      <c r="H212" s="349" t="s">
        <v>658</v>
      </c>
      <c r="I212" s="349"/>
      <c r="J212" s="349"/>
      <c r="K212" s="290"/>
    </row>
    <row r="213" spans="2:11" s="1" customFormat="1" ht="15" customHeight="1">
      <c r="B213" s="289"/>
      <c r="C213" s="225"/>
      <c r="D213" s="225"/>
      <c r="E213" s="225"/>
      <c r="F213" s="246"/>
      <c r="G213" s="284"/>
      <c r="H213" s="275"/>
      <c r="I213" s="275"/>
      <c r="J213" s="275"/>
      <c r="K213" s="290"/>
    </row>
    <row r="214" spans="2:11" s="1" customFormat="1" ht="15" customHeight="1">
      <c r="B214" s="289"/>
      <c r="C214" s="225" t="s">
        <v>807</v>
      </c>
      <c r="D214" s="225"/>
      <c r="E214" s="225"/>
      <c r="F214" s="246">
        <v>1</v>
      </c>
      <c r="G214" s="284"/>
      <c r="H214" s="349" t="s">
        <v>845</v>
      </c>
      <c r="I214" s="349"/>
      <c r="J214" s="349"/>
      <c r="K214" s="290"/>
    </row>
    <row r="215" spans="2:11" s="1" customFormat="1" ht="15" customHeight="1">
      <c r="B215" s="289"/>
      <c r="C215" s="225"/>
      <c r="D215" s="225"/>
      <c r="E215" s="225"/>
      <c r="F215" s="246">
        <v>2</v>
      </c>
      <c r="G215" s="284"/>
      <c r="H215" s="349" t="s">
        <v>846</v>
      </c>
      <c r="I215" s="349"/>
      <c r="J215" s="349"/>
      <c r="K215" s="290"/>
    </row>
    <row r="216" spans="2:11" s="1" customFormat="1" ht="15" customHeight="1">
      <c r="B216" s="289"/>
      <c r="C216" s="225"/>
      <c r="D216" s="225"/>
      <c r="E216" s="225"/>
      <c r="F216" s="246">
        <v>3</v>
      </c>
      <c r="G216" s="284"/>
      <c r="H216" s="349" t="s">
        <v>847</v>
      </c>
      <c r="I216" s="349"/>
      <c r="J216" s="349"/>
      <c r="K216" s="290"/>
    </row>
    <row r="217" spans="2:11" s="1" customFormat="1" ht="15" customHeight="1">
      <c r="B217" s="289"/>
      <c r="C217" s="225"/>
      <c r="D217" s="225"/>
      <c r="E217" s="225"/>
      <c r="F217" s="246">
        <v>4</v>
      </c>
      <c r="G217" s="284"/>
      <c r="H217" s="349" t="s">
        <v>848</v>
      </c>
      <c r="I217" s="349"/>
      <c r="J217" s="349"/>
      <c r="K217" s="290"/>
    </row>
    <row r="218" spans="2:11" s="1" customFormat="1" ht="12.75" customHeight="1">
      <c r="B218" s="291"/>
      <c r="C218" s="292"/>
      <c r="D218" s="292"/>
      <c r="E218" s="292"/>
      <c r="F218" s="292"/>
      <c r="G218" s="292"/>
      <c r="H218" s="292"/>
      <c r="I218" s="292"/>
      <c r="J218" s="292"/>
      <c r="K218" s="29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Core5\lukes</dc:creator>
  <cp:keywords/>
  <dc:description/>
  <cp:lastModifiedBy>Richard Volín</cp:lastModifiedBy>
  <dcterms:created xsi:type="dcterms:W3CDTF">2022-09-07T15:53:30Z</dcterms:created>
  <dcterms:modified xsi:type="dcterms:W3CDTF">2022-10-12T10:30:18Z</dcterms:modified>
  <cp:category/>
  <cp:version/>
  <cp:contentType/>
  <cp:contentStatus/>
</cp:coreProperties>
</file>