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576" firstSheet="1" activeTab="1"/>
  </bookViews>
  <sheets>
    <sheet name="Rekapitulace" sheetId="3" r:id="rId1"/>
    <sheet name="Rozpočet" sheetId="2"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<sst xmlns="http://schemas.openxmlformats.org/spreadsheetml/2006/main" count="369" uniqueCount="201">
  <si>
    <t>ASPE10</t>
  </si>
  <si>
    <t>3</t>
  </si>
  <si>
    <t>Příloha k formuláři pro ocenění nabídky</t>
  </si>
  <si>
    <t>2</t>
  </si>
  <si>
    <t>S</t>
  </si>
  <si>
    <t xml:space="preserve">Stavba: </t>
  </si>
  <si>
    <t>0,00</t>
  </si>
  <si>
    <t>O</t>
  </si>
  <si>
    <t>Rozpočet:</t>
  </si>
  <si>
    <t>15,00</t>
  </si>
  <si>
    <t>Typ</t>
  </si>
  <si>
    <t>Poř. číslo</t>
  </si>
  <si>
    <t>Kód položky</t>
  </si>
  <si>
    <t>Zdroj</t>
  </si>
  <si>
    <t>Název položky</t>
  </si>
  <si>
    <t>MJ</t>
  </si>
  <si>
    <t>Množství</t>
  </si>
  <si>
    <t>Cena</t>
  </si>
  <si>
    <t>21,00</t>
  </si>
  <si>
    <t>Jednotková</t>
  </si>
  <si>
    <t>Celkem</t>
  </si>
  <si>
    <t>0</t>
  </si>
  <si>
    <t>1</t>
  </si>
  <si>
    <t>K</t>
  </si>
  <si>
    <t>M</t>
  </si>
  <si>
    <t>M2</t>
  </si>
  <si>
    <t>REKAPITULACE</t>
  </si>
  <si>
    <t>CENA CELKEM BEZ DPH</t>
  </si>
  <si>
    <t>Kč</t>
  </si>
  <si>
    <t>DPH 21%</t>
  </si>
  <si>
    <t>CELKEM CENA VČETNĚ DPH</t>
  </si>
  <si>
    <t>M3</t>
  </si>
  <si>
    <t>OTSKP21</t>
  </si>
  <si>
    <t>574A34</t>
  </si>
  <si>
    <t>ASFALTOVÝ BETON PRO OBRUSNÉ VRSTVY ACO 11+, 11S TL. 40MM</t>
  </si>
  <si>
    <t>Dodání směsi v požadované kvalitě, očištění podkladu, uložení směsi dle předepsaného technologického předpisu, zhutnění vrstvy v předepsané tloušťce, úprava napojení, zřízení vrstvy bez rozlišení šířky, pokládání vrstvy po etapách včetně pracovních spár a spojů, ukončení podél obrubníků, dilatačních zařízení, odvodňovacích proužků, odvodňovačů, šachet apod.</t>
  </si>
  <si>
    <t>SPOJOVACÍ POSTŘIK Z ASFALTU DO 0,5 KG/M2</t>
  </si>
  <si>
    <t>Dodání všech předepsaných materiálů v předepsaném množství, provedení dle předepsaného technologického předpisu, zřízení vrstvy bez rozlišení šířky, pokládání vrstvy po etapách, úpravu napojení, ukončení</t>
  </si>
  <si>
    <t xml:space="preserve">Položka zahrnuje veškerou manipulaci s vybouranou sutí a vybouranými hmotami včetně uložení na skládku </t>
  </si>
  <si>
    <t>POPLATKY ZA SKLÁDKU</t>
  </si>
  <si>
    <t>živice</t>
  </si>
  <si>
    <t>beton</t>
  </si>
  <si>
    <t>T</t>
  </si>
  <si>
    <t>TĚSNĚNÍ DILATAČNÍCH SPAR ASF ZÁLIVKOU MODIFK PRŮŘ DO 400MM2</t>
  </si>
  <si>
    <t>Položka zahrnuje dodávku a osazení předepsaného materiálu, očištění ploch spáry před úpravou, očištění okolí spáry po úpravě</t>
  </si>
  <si>
    <t>FRÉZOVÁNÍ DRÁŽKY PRŮMĚRU DO 400MM2 V ASFALT VOZOVCE</t>
  </si>
  <si>
    <t>Položka obashuje veškerou manipulaci s vybouranou sutí a ukládkou na skládku</t>
  </si>
  <si>
    <t>97817</t>
  </si>
  <si>
    <t>ODSTRANĚNÍ MOSTNÍ IZOLACE</t>
  </si>
  <si>
    <t>TĚSNĚNÍ DILATAČNÍCH SPAR POLYURETANOVÝM TMELEM PRŮŘ DO 400MM2</t>
  </si>
  <si>
    <t>OČIŠTĚNÍ BETONU KONSTR OTRYSKÁNÍM NA SUCHO KŘEMIČITÝM PÍSKEM</t>
  </si>
  <si>
    <t xml:space="preserve">Dodávka veškerého materiálu potřebného pro předepsanou úpravu, v předepsané kvalitě nutné vyspravení podkladu, </t>
  </si>
  <si>
    <t>NÁTĚR BETON KONSTR TYP S9 (OS-E)</t>
  </si>
  <si>
    <t>Provedení nátěru předepaným postupem a splnění všech požadavků daných technologickým předpisem</t>
  </si>
  <si>
    <t>POMOCNÉ PRÁCE ZŘÍZENÍ NEBO ZAJIŠTĚNÍ REGULACI A OCHRANU DOPRAVY</t>
  </si>
  <si>
    <t>Dopravně inženýrská opatření nutná pro realizaci díla včetně zpracování projektové dokumentace, projednání s Policií ČR, zajištění rozhodnutí o uzavírce a stanovení přechodné dopravní úpravy s patřičným spráním orgánem</t>
  </si>
  <si>
    <t>KPL</t>
  </si>
  <si>
    <t>ŘÍMSY ZE ŽELEZOBETONU DO C30/37</t>
  </si>
  <si>
    <t>Dodání čerestvého betonu dle požadované kvality, jeho uložení do požadovaného tvaru při jakékoliv hustotě výztuže, konzistenci betonu, způsobu hutnění, ošetření a ochranu betonu</t>
  </si>
  <si>
    <t>VÝZTUŽ ŘÍMS Z OCELI 10505, B500B</t>
  </si>
  <si>
    <t>Dodání betonářské výztuže v požadované kvalitě, střihání, řezání, ohybání, spojování do všech požadovaných tvarů, uložení s požadovaným zajištěním polohy a krytí výztuže betonem</t>
  </si>
  <si>
    <t>915111</t>
  </si>
  <si>
    <t>VODOROVNÉ DOPRAVNÍ ZNAČENÍ BARVOU HLADKÉ - DODÁVKA  A POKLÁDKA</t>
  </si>
  <si>
    <t>Dodávka a pokládka nátěrového materiálu, předznačení a reflexní úprava</t>
  </si>
  <si>
    <t>Manipulace s vybouranou sutí a hmotami včetně uložení na skládku, veškeré další práce plynoucí z technologických předpisů. Zhotovitel zahrne do ceny i nákladky na skládkovné</t>
  </si>
  <si>
    <t>113769</t>
  </si>
  <si>
    <t>FRÉZOVÁNÍ DRÁŽKY PRŮŘEZU PŘES 1200MM2 V ASFALTOVÉ VOZOVCE</t>
  </si>
  <si>
    <t>Dodání materiálu v požadované kvalitě, očištění podkladu, pokládka materiálu dle předepsaného technologického předpisu, zřízení jednotlivých vrstev po etapách včetně jednotlivých spar a spojů, úprava okrajů, rohů, hran, zajištění odvodnění povrchu izolace, ochrana izolace do doby provedení definitivní ochrany, provedení požadovaných zkoušek</t>
  </si>
  <si>
    <t>936541</t>
  </si>
  <si>
    <t>MOSTNÍ ODVODŇOVACÍ TRUBKA (POVRCHU IZOLACE) Z NEREZ OCELI</t>
  </si>
  <si>
    <t>KS</t>
  </si>
  <si>
    <t>Položka obsahuje výrobní dokumentaci, dodání trubky z předepsaného materiálu, dodání spojovacích materiálů, očištění a úpravu úložných prostor vč kotvení, dodání a aplikace materiálu pro ukotvení</t>
  </si>
  <si>
    <t>45734</t>
  </si>
  <si>
    <t>VYROVNÁVACÍ A SPÁD BETON ZVLÁŠTNÍ (PLASTBETON)</t>
  </si>
  <si>
    <t>ZKOUŠENÍ MATERIÁLŮ NEZÁVISLOU ZKUŠEBNOU</t>
  </si>
  <si>
    <t xml:space="preserve">Veškeré náklady s objednatelem požadovanými zkouškami </t>
  </si>
  <si>
    <t>OSTATNÍ POŽADAVKY - GEOMETRICKÉ ZAMĚŘENÍ</t>
  </si>
  <si>
    <t>Veškeré náklady s objednatelem požadovaným zaměřením</t>
  </si>
  <si>
    <t>OSTATNÍ POŽADAVKY - VYPRACOVÁNÍ MOSTNÍHO LISTU</t>
  </si>
  <si>
    <t>Veškeré náklady s objednatelem požadovaným pracemi</t>
  </si>
  <si>
    <t>FRÉZOVÁNÍ ZPEVNĚNÝCH PLOCH ASFALTOVÝCH, TL. DO 40MM</t>
  </si>
  <si>
    <t>FRÉZOVÁNÍ ZPEVNĚNÝCH PLOCH ASFALTOVÝCH - DOPRAVA</t>
  </si>
  <si>
    <t>TKM</t>
  </si>
  <si>
    <t>Položka zahrnuje samostatnou dopravu suti a vybouraných hmot. Množství se určí jako součin hmotnosti [t] a požadované vzdálenosti [km]</t>
  </si>
  <si>
    <t>Recykláč Rokycany</t>
  </si>
  <si>
    <t>Odstranění mostní izolace pod římsami s přesahem do komunikace</t>
  </si>
  <si>
    <t>Veškerá manipulace s vybouranými hmotami včetně uložení na skládku, veškeré další práce plynoucí z technologických předpisů a platných právních předpisů</t>
  </si>
  <si>
    <t>Čištění betonových povrchů</t>
  </si>
  <si>
    <t>DODATEČNÉ KOTVENÍ VLEPENÍM BETONÁŘSKÉ VÝZTUŽE</t>
  </si>
  <si>
    <t>KUS</t>
  </si>
  <si>
    <t>Dodání betonářské výztuže v požadované kvalitě, střihání, řezání, ohybání, vrtání otvoru v železobetonu požadovaného průměru a délky, vlepení výztuže požadovaným prostředkem</t>
  </si>
  <si>
    <t>97811</t>
  </si>
  <si>
    <t>OTLUČENÍ OMÍTKY</t>
  </si>
  <si>
    <t>KOVOVÉ KONSTRUKCE PRO KOTVENÍ ŘÍMS</t>
  </si>
  <si>
    <t>KG</t>
  </si>
  <si>
    <t>Položka zahrnuje dodávku (výrobu) kotevního prvku předepsaného tvaru a jeho osazení do předepsané polohy včetně nezbytných prací (vrty, zálivky apod.)</t>
  </si>
  <si>
    <t>9117C1</t>
  </si>
  <si>
    <t>SVOD OCEL ZÁBRADEL ÚROVEŇ ZADRŽ H2 - DODÁVKA A MONTÁŽ</t>
  </si>
  <si>
    <t xml:space="preserve"> kompletní dodávku všech dílů ocelového svodidla s předepsanou povrchovou úpravou včetně spojovacích a diltačních prvků,  montáž a osazení svodidla, kotvení, t.j. kotevní desky, šrouby z nerez oceli, vrty a zálivku, pokud zadávací dokumentace nestanoví jinak, případné nivelační hmoty pod kotevní desky, přechod na jiný typ svodidla nebo přes mostní závěr,  ochranu proti bludným proudům a vývody pro jejich měření
nezahrnuje odrazky nebo retroreflexní fólie</t>
  </si>
  <si>
    <t>dodání  předepsaného ochranného materiálu, zřízení ochrany izolace</t>
  </si>
  <si>
    <t>ASFALTOVÝ BETON PRO LOŽNÉ VRSTVY ACL 16+, TL. 60MM</t>
  </si>
  <si>
    <t>574C56</t>
  </si>
  <si>
    <t>zaměření říms, vozovky</t>
  </si>
  <si>
    <t>dodávku veškerého materiálu potřebného pro předepsanou úpravu v předepsané kvalitě
nutné vyspravení podkladu, případně zatření spar zdiva</t>
  </si>
  <si>
    <t>NÁTĚR BETON KONSTR TYP S4 (OS-C)</t>
  </si>
  <si>
    <t>O2620.R1</t>
  </si>
  <si>
    <t>O2911.R2</t>
  </si>
  <si>
    <t>PŘÍPLATEK ZA NÁJEZD NAVÍC - FRÉZOVÁNÍ ZPEVNĚNÝCH PLOCH ASFALTOVÝCH, TL. DO 40MM</t>
  </si>
  <si>
    <t>Příplatek za nájezd na víc - práce po polovinách</t>
  </si>
  <si>
    <t>PŘÍPLATEK ZA NÁJEZD NAVÍC - FRÉZOVÁNÍ DRÁŽKY PRŮŘEZU PŘES 1200MM2 V ASF VOZOVCE</t>
  </si>
  <si>
    <t>M3OP</t>
  </si>
  <si>
    <t>Položka zahrnuje dovoz, montáž, údržbu, opotřebení (nájemné), demontáž, konzervaci, odvoz.</t>
  </si>
  <si>
    <t>OCHRANA VÝZTUŽE PŘI NEDOSTATEČNÉM KRYTÍ</t>
  </si>
  <si>
    <t>položka zahrnujendodávku veškerého materiálu potřebného pro předepsanou úpravu v předepsané kvalitě, položení vrstvy v předepsané tloušťce</t>
  </si>
  <si>
    <t>O29412.R3</t>
  </si>
  <si>
    <t>O14131.R4</t>
  </si>
  <si>
    <t>O14131.R5</t>
  </si>
  <si>
    <t>O2720.R6</t>
  </si>
  <si>
    <t>113742.R7</t>
  </si>
  <si>
    <t>113769.R8</t>
  </si>
  <si>
    <t>421365.R9</t>
  </si>
  <si>
    <t>574C56.R10</t>
  </si>
  <si>
    <t>beton říms, izolace, asfaltové vrstvy</t>
  </si>
  <si>
    <t>obrusná vrstva - 2,0+14,0+2,0= 18,0x8,35</t>
  </si>
  <si>
    <t>Podél obrub - 14m x 2 = 28</t>
  </si>
  <si>
    <t>Napojení na původní vozovku - 8,35m x 2 = 16,7</t>
  </si>
  <si>
    <t>ložná vrstva - 14x(2+2) x 0,06M - 28M</t>
  </si>
  <si>
    <t>podkladní vrstva - 14x(1,8+1,8) x 0,06M - 28M</t>
  </si>
  <si>
    <t>Obrusná vrstva - 150,3x0,04x2,2T x 8KM = 105,81 TKM</t>
  </si>
  <si>
    <t>Ložná vrstva - 56x0,06x2,2T x 8KM = 59,13 TKM</t>
  </si>
  <si>
    <t>podkladní vrstva- 50,4x0,06x2,2T x 8KM = 53,22 TKM</t>
  </si>
  <si>
    <t>Obrusná vrstva - 150,3x0,04x2,2T  = 13,22 T</t>
  </si>
  <si>
    <t>Ložná vrstva - 56x0,06x2,2T = 7,392 T</t>
  </si>
  <si>
    <t>Podkladní vrstva - 50,4x0,06x2,2T = 6,65 T</t>
  </si>
  <si>
    <t>911383</t>
  </si>
  <si>
    <t>SVOD OCEL SILNIČNÍ JEDNOSTR ÚROVEŇ ZADRŽ H1 - DEMONTÁŽ S PŘESUNEM</t>
  </si>
  <si>
    <t xml:space="preserve"> položka zahrnuje demontáž a odstranění zařízení,  jeho odvoz na předepsané místo</t>
  </si>
  <si>
    <t>BOURÁNÍ KONSTRUKCÍ ZE ŽELEZOBETONU S ODVOZEM DO 8KM</t>
  </si>
  <si>
    <t>Stávající římsy - 2 x 14,0 x ((0,18x0,55)+(0,30x1,02)) = 11,34 m3</t>
  </si>
  <si>
    <t>římsy - 11,34 x 2,0T/M3</t>
  </si>
  <si>
    <t>132935</t>
  </si>
  <si>
    <t>HLOUBENÍ RÝH ŠÍŘ DO 2M PAŽ I NEPAŽ TŘ. III, ODVOZ DO 8KM</t>
  </si>
  <si>
    <t>položka zahrnuje  vodorovná a svislá doprava, přemístění, přeložení, manipulace s výkopkem, kompletní provedení vykopávky nezapažené i zapažené,  ošetření výkopiště po celou dobu práce v něm vč. klimatických opatření, těžení po vrstvách, pásech a po jiných nutných částech (figurách), čerpání vody vč. čerpacích jímek, potrubí a pohotovostní čerpací soupravy (viz ustanovení k pol. 1151,2), potřebné snížení hladiny podzemní vody, těžení a rozpojování jednotlivých balvanů,  vytahování a nošení výkopku,  svahování a přesvah. svahů do konečného tvaru, výměna hornin v podloží a v pláni znehodnocené klimatickými vlivy, ruční vykopávky, odstranění kořenů a napadávek,  pažení, vzepření a rozepření vč. přepažování (vyjma štětových stěn), úpravu, ochranu a očištění dna, základové spáry, stěn a svahů, odvedení nebo obvedení vody v okolí výkopiště a ve výkopišti, veškeré pomocné konstrukce umožňující provedení vykopávky (příjezdy, sjezdy, nájezdy, lešení, podpěr. konstr., přemostění, zpevněné plochy, zakrytí a pod.), nezahrnuje uložení zeminy (na skládku, do násypu) ani poplatky za skládku, vykazují se v položce č.0141**</t>
  </si>
  <si>
    <t>výkop za parapetní zdí na horní část klenby - 1,2 x 2,0 x 8,0 x 2 strany</t>
  </si>
  <si>
    <t>zemina</t>
  </si>
  <si>
    <t>výkop za parapetní zdí - 38,4 x 1,6T/M3</t>
  </si>
  <si>
    <t>Sanace povrchu klenby pod izolaci v místě původního povrchu</t>
  </si>
  <si>
    <t xml:space="preserve">6 x 1,2 x 2 strany x 0,02m </t>
  </si>
  <si>
    <t>711212</t>
  </si>
  <si>
    <t>IZOLACE ZVLÁŠT KONSTR PROTI ZEM VLHK ASFALT PÁSY</t>
  </si>
  <si>
    <t>OCHRANA IZOLACE NA POVRCHU TEXTILIÍ</t>
  </si>
  <si>
    <t xml:space="preserve">Izolace povrchu klenby 6 x 1,2 x 2 strany </t>
  </si>
  <si>
    <t xml:space="preserve">ochrana izolace klenby - 6 x 1,2 x 2 strany </t>
  </si>
  <si>
    <t>45860</t>
  </si>
  <si>
    <t>VÝPLŇ ZA OPĚRAMI A ZDMI Z MEZEROVITÉHO BETONU</t>
  </si>
  <si>
    <t>položka zahrnuje dodávku mezerovitého betonu předepsané kvality a zásyp se zhutněním včetně mimostaveništní a vnitrostaveništní dopravy</t>
  </si>
  <si>
    <t>výplň za parapetní zdí nad klenbou - 1,2 x 2,0 x 8,0 x 2 strany</t>
  </si>
  <si>
    <t>Kotvy římsy M30 14ks x 2 x 3,0kg/ks</t>
  </si>
  <si>
    <t>11,312 x 200kg</t>
  </si>
  <si>
    <t xml:space="preserve">výška římsy 600mm, nášlap 290mm, šířka 1200mm - 0,404m2 x 14m x 2strany </t>
  </si>
  <si>
    <t>ASFALTOVÝ BETON PRO PODKLADNÍ VRSTVY ACP 22+, 22S TL. 60MM</t>
  </si>
  <si>
    <t>574 E58</t>
  </si>
  <si>
    <t>podkladní vrstva - 14x(1,8+1,8)</t>
  </si>
  <si>
    <t>ložná vrstva - (2,0+2,0) X 14</t>
  </si>
  <si>
    <t>Podél obrub v podkladní vrtsvěe  -  14m x 2 = 28</t>
  </si>
  <si>
    <t>dilatační spáry v římse - 2,27 x 2 x 2</t>
  </si>
  <si>
    <t>14m x2</t>
  </si>
  <si>
    <t>9113C1</t>
  </si>
  <si>
    <t>SVODIDLO OCEL SILNIČ JEDNOSTR, ÚROVEŇ ZADRŽ H2 - DODÁVKA A MONTÁŽ</t>
  </si>
  <si>
    <t>(70-14m) x2</t>
  </si>
  <si>
    <t>nášlap říms dle VL4 - 2 x 14 x 0,3</t>
  </si>
  <si>
    <t>2 x (6x1,2m)</t>
  </si>
  <si>
    <t>Podél obrub v obrusu - 14m x 2 = 28</t>
  </si>
  <si>
    <r>
      <t xml:space="preserve">Kotvení římsy do stávající parapetní zdi (bude použito pouze v případě nepoužitlnosti stávajícího kotvení) - </t>
    </r>
    <r>
      <rPr>
        <sz val="11"/>
        <rFont val="Calibri"/>
        <family val="2"/>
        <scheme val="minor"/>
      </rPr>
      <t>14m /0,3m - 2 řady, hloubka vrtu 0,3m, trn pr.12mm délky 0,8m tvar "U"</t>
    </r>
  </si>
  <si>
    <t>14m x 0,25 x 2</t>
  </si>
  <si>
    <t>prodloužení stávajících odvodňovacích trubiček na podhledu klenby - 6ks</t>
  </si>
  <si>
    <t xml:space="preserve">REPROFILACE PODHLEDŮ, SVISLÝCH PLOCH SANAČNÍ MALTOU </t>
  </si>
  <si>
    <t>výplň otvorů po stálém zařízení - 0,35 x 0,35m x 0,5m x 2ks</t>
  </si>
  <si>
    <t>podhled klenby - 5m2</t>
  </si>
  <si>
    <t>samostatná křídla - 8m2 x 4křídla</t>
  </si>
  <si>
    <t>podhled klenby 5m2 + křídla  32m2/4</t>
  </si>
  <si>
    <t>REPROFILACE PODHLEDŮ, SVISLÝCH PLOCH SANAČNÍ MALTOU DVOUVRST TL 50MM</t>
  </si>
  <si>
    <t>289324</t>
  </si>
  <si>
    <t>STŘÍKANÝ ŽELEZOBETON DO C25/30</t>
  </si>
  <si>
    <t xml:space="preserve">dodání  čerstvého  betonu  (betonové  směsi)  požadované kvality, jeho  uložení  do požadovaného tvaru při jakékoliv hustotě výztuže, konzistenci čerstvého betonu a způsobu hutnění, ošetření a ochranu betonu, zhotovení nepropustného, mrazuvzdorného betonu a betonu požadované trvanlivosti a vlastností, užití potřebných přísad a technologií výroby betonu,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podpěrné  konstr. (skruže) a lešení všech druhů pro bednění, uložení čerstvého betonu, výztuže a doplňkových konstr., vč. požadovaných otvorů, ochranných a bezpečnostních opatření a základů těchto konstrukcí a lešení, vytvoření kotevních čel, kapes, nálitků, a sedel, - zřízení  všech  požadovaných  otvorů, kapes, výklenků, prostupů, dutin, drážek a pod., vč. ztížení práce a úprav  kolem nich, úpravy pro osazení výztuže, doplňkových konstrukcí a vybavení, úpravy povrchu pro položení požadované izolace, povlaků a nátěrů, případně vyspravení, ztížení práce u kabelových a injektážních trubek a ostatních zařízení osazovaných do betonu, konstrukce betonových kloubů, upevnění kotevních prvků a doplňkových konstrukcí, nátěry zabraňující soudržnost betonu a bednění, výplň, těsnění  a tmelení spar a spojů, opatření  povrchů  betonu  izolací  proti zemní vlhkosti v částech, kde přijdou do styku se zeminou nebo kamenivem, případné zřízení spojovací vrstvy u základů, úpravy pro osazení zařízení ochrany konstrukce proti vlivu bludných proudů,
</t>
  </si>
  <si>
    <t>samostatná křídla - 8m2 x 4křídla x 70mm</t>
  </si>
  <si>
    <t>289365</t>
  </si>
  <si>
    <t>VÝZTUŽ STŘÍKANÉHO BETONU Z OCELI 10505, B500B</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</si>
  <si>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veškeré svary nebo jiné spoje výztuže, pomocné konstrukce a práce pro osazení a upevnění výztuže (provedení vrtu, dodání a vsunutí kotvičky, její zalepení předepsaným pojivem), zednické výpomoci pro montáž betonářské výztuže, úpravy výztuže pro osazení doplňkových konstrukcí, ochranu výztuže do doby jejího zabetonování, úpravy výztuže pro zřízení železobetonových kloubů, kotevních prvků, závěsných ok a doplňkových konstrukcí, veškerá opatření pro zajištění soudržnosti výztuže a betonu, vodivé propojení výztuže, které je součástí ochrany konstrukce proti vlivům bludných proudů, vyvedení do měřících skříní nebo míst pro měření bludných proudů (vlastní měřící skříně se uvádějí položkami SD 74), povrchovou antikorozní úpravu výztuže, separaci výztuže, osazení měřících zařízení a úpravy pro ně, osazení měřících skříní nebo míst pro měření bludných proudů.</t>
  </si>
  <si>
    <t>samostatná křídla - 200kg /m3</t>
  </si>
  <si>
    <t>samostatná křídla - 32m2</t>
  </si>
  <si>
    <t>94190</t>
  </si>
  <si>
    <t>LEHKÉ PRACOVNÍ LEŠENÍ DO 1,5 KPA</t>
  </si>
  <si>
    <t>U křídel - 4ks x 4m x 3m x 1,2m</t>
  </si>
  <si>
    <t>911CA3</t>
  </si>
  <si>
    <t>SVODIDLO BETON, ÚROVEŇ ZADRŽ N2 VÝŠ 0,8M - DEMONTÁŽ S PŘESUNEM</t>
  </si>
  <si>
    <t>Demontáž stávajících betonových svodidel - 14m x 2</t>
  </si>
  <si>
    <t>Demontáž stávajícícho silničního svodidla - 70m x2</t>
  </si>
  <si>
    <t>6261R.12</t>
  </si>
  <si>
    <t>O14131.R11</t>
  </si>
  <si>
    <t xml:space="preserve">Most ev.č.18017-1, Most přes Tymákovský potok v Ejpovicích - Provozní opravy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</si>
</sst>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font>
      <sz val="11"/>
      <color theme="1"/>
      <name val="Calibri"/>
      <family val="2"/>
      <scheme val="minor"/>
    </font>
    <font>
      <sz val="10"/>
      <name val="Arial"/>
      <family val="2"/>
    </font>
    <font>
      <b/>
      <sz val="16"/>
      <color indexed="8"/>
      <name val="Arial"/>
      <family val="2"/>
    </font>
    <font>
      <b/>
      <sz val="11"/>
      <name val="Arial"/>
      <family val="2"/>
    </font>
    <font>
      <sz val="10"/>
      <color indexed="9"/>
      <name val="Arial"/>
      <family val="2"/>
    </font>
    <font>
      <sz val="8"/>
      <name val="Arial CE"/>
      <family val="2"/>
    </font>
    <font>
      <sz val="11"/>
      <name val="Calibri"/>
      <family val="2"/>
      <scheme val="minor"/>
    </font>
    <font>
      <sz val="11"/>
      <color theme="0" tint="-0.04997999966144562"/>
      <name val="Calibri"/>
      <family val="2"/>
      <scheme val="minor"/>
    </font>
    <font>
      <b/>
      <sz val="12"/>
      <color theme="0" tint="-0.04997999966144562"/>
      <name val="Calibri"/>
      <family val="2"/>
      <scheme val="minor"/>
    </font>
    <font>
      <sz val="8"/>
      <name val="Calibri"/>
      <family val="2"/>
      <scheme val="minor"/>
    </font>
  </fonts>
  <fills count="6">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
      <patternFill patternType="solid">
        <fgColor theme="5" tint="-0.24997000396251678"/>
        <bgColor indexed="64"/>
      </patternFill>
    </fill>
  </fills>
  <borders count="9">
    <border>
      <left/>
      <right/>
      <top/>
      <bottom/>
      <diagonal/>
    </border>
    <border>
      <left/>
      <right/>
      <top/>
      <bottom style="thin"/>
    </border>
    <border>
      <left/>
      <right style="thin"/>
      <top/>
      <bottom/>
    </border>
    <border>
      <left style="thin"/>
      <right style="thin"/>
      <top style="thin"/>
      <bottom style="thin"/>
    </border>
    <border>
      <left/>
      <right/>
      <top style="thin"/>
      <bottom style="thin"/>
    </border>
    <border>
      <left style="thin"/>
      <right/>
      <top style="thin"/>
      <bottom style="thin"/>
    </border>
    <border>
      <left/>
      <right/>
      <top style="thin"/>
      <bottom/>
    </border>
    <border>
      <left style="thin"/>
      <right style="thin"/>
      <top style="thin"/>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66">
    <xf numFmtId="0" fontId="0" fillId="0" borderId="0" xfId="0"/>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2" fillId="2" borderId="0" xfId="0" applyFont="1" applyFill="1" applyAlignment="1">
      <alignment horizontal="center" vertical="center"/>
    </xf>
    <xf numFmtId="0" fontId="0" fillId="2" borderId="1" xfId="0"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2" xfId="0" applyFill="1" applyBorder="1" applyAlignment="1">
      <alignment vertical="center"/>
    </xf>
    <xf numFmtId="0" fontId="0" fillId="2" borderId="3" xfId="0" applyFill="1" applyBorder="1" applyAlignment="1">
      <alignment horizontal="center" vertical="center"/>
    </xf>
    <xf numFmtId="4" fontId="0" fillId="2" borderId="3" xfId="0" applyNumberForma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0" fillId="2" borderId="4" xfId="0" applyFill="1" applyBorder="1" applyAlignment="1">
      <alignment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164" fontId="0" fillId="0" borderId="3" xfId="0" applyNumberFormat="1" applyBorder="1" applyAlignment="1">
      <alignment horizontal="center" vertical="center"/>
    </xf>
    <xf numFmtId="4" fontId="0" fillId="4" borderId="3" xfId="0" applyNumberFormat="1" applyFill="1" applyBorder="1" applyAlignment="1" applyProtection="1">
      <alignment horizontal="center" vertical="center"/>
      <protection locked="0"/>
    </xf>
    <xf numFmtId="4" fontId="0" fillId="0" borderId="3" xfId="0" applyNumberFormat="1" applyBorder="1" applyAlignment="1">
      <alignment horizontal="center" vertical="center"/>
    </xf>
    <xf numFmtId="0" fontId="0" fillId="0" borderId="0" xfId="0" applyAlignment="1">
      <alignment horizontal="center" vertical="center"/>
    </xf>
    <xf numFmtId="4" fontId="0" fillId="2" borderId="0" xfId="0" applyNumberFormat="1" applyFill="1" applyAlignment="1">
      <alignment horizontal="center" vertical="center"/>
    </xf>
    <xf numFmtId="0" fontId="7" fillId="0" borderId="0" xfId="0" applyFont="1" applyAlignment="1">
      <alignment vertical="center"/>
    </xf>
    <xf numFmtId="0" fontId="7" fillId="5" borderId="0" xfId="0" applyFont="1" applyFill="1" applyAlignment="1">
      <alignment vertical="center"/>
    </xf>
    <xf numFmtId="0" fontId="7" fillId="5" borderId="0" xfId="0" applyFont="1" applyFill="1" applyAlignment="1">
      <alignment horizontal="center" vertical="center"/>
    </xf>
    <xf numFmtId="0" fontId="8" fillId="5" borderId="0" xfId="0" applyFont="1" applyFill="1" applyAlignment="1">
      <alignment vertical="center"/>
    </xf>
    <xf numFmtId="4" fontId="8" fillId="5" borderId="0" xfId="0" applyNumberFormat="1" applyFont="1" applyFill="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4" fontId="0" fillId="0" borderId="0" xfId="0" applyNumberFormat="1" applyBorder="1" applyAlignment="1">
      <alignment horizontal="center" vertical="center"/>
    </xf>
    <xf numFmtId="0" fontId="0" fillId="0" borderId="0" xfId="0" applyBorder="1" applyAlignment="1">
      <alignment vertical="center" wrapText="1"/>
    </xf>
    <xf numFmtId="0" fontId="0" fillId="0" borderId="6" xfId="0" applyBorder="1" applyAlignment="1">
      <alignment vertical="center" wrapText="1"/>
    </xf>
    <xf numFmtId="0" fontId="0" fillId="0" borderId="3" xfId="0" applyBorder="1"/>
    <xf numFmtId="4" fontId="0" fillId="0" borderId="0" xfId="0" applyNumberFormat="1" applyFill="1" applyBorder="1" applyAlignment="1" applyProtection="1">
      <alignment horizontal="center" vertical="center"/>
      <protection locked="0"/>
    </xf>
    <xf numFmtId="0" fontId="4" fillId="0" borderId="5"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164" fontId="0" fillId="0" borderId="0" xfId="0" applyNumberFormat="1" applyFill="1" applyBorder="1" applyAlignment="1">
      <alignment horizontal="center" vertical="center"/>
    </xf>
    <xf numFmtId="4" fontId="0" fillId="0" borderId="0" xfId="0" applyNumberFormat="1" applyFill="1" applyBorder="1" applyAlignment="1">
      <alignment horizontal="center" vertical="center"/>
    </xf>
    <xf numFmtId="0" fontId="0" fillId="0" borderId="0" xfId="0" applyFill="1" applyAlignment="1">
      <alignment vertical="center"/>
    </xf>
    <xf numFmtId="164" fontId="0" fillId="0" borderId="3" xfId="0" applyNumberFormat="1" applyFill="1" applyBorder="1" applyAlignment="1">
      <alignment horizontal="center" vertical="center"/>
    </xf>
    <xf numFmtId="0" fontId="0" fillId="0" borderId="3" xfId="0" applyFill="1" applyBorder="1" applyAlignment="1">
      <alignment vertical="center" wrapText="1"/>
    </xf>
    <xf numFmtId="0" fontId="6" fillId="0" borderId="6"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4" fontId="6" fillId="4" borderId="3" xfId="0" applyNumberFormat="1" applyFont="1" applyFill="1" applyBorder="1" applyAlignment="1" applyProtection="1">
      <alignment horizontal="center" vertical="center"/>
      <protection locked="0"/>
    </xf>
    <xf numFmtId="0" fontId="0" fillId="0" borderId="6" xfId="0" applyBorder="1"/>
    <xf numFmtId="0" fontId="0" fillId="0" borderId="6" xfId="0" applyFill="1" applyBorder="1" applyAlignment="1">
      <alignment vertical="center" wrapText="1"/>
    </xf>
    <xf numFmtId="0" fontId="0" fillId="0" borderId="3" xfId="0" applyFill="1" applyBorder="1" applyAlignment="1">
      <alignment vertical="center"/>
    </xf>
    <xf numFmtId="0" fontId="0" fillId="0" borderId="3" xfId="0" applyFill="1" applyBorder="1" applyAlignment="1">
      <alignment horizontal="center" vertical="center"/>
    </xf>
    <xf numFmtId="0" fontId="0" fillId="0" borderId="3" xfId="0" applyFill="1" applyBorder="1" applyAlignment="1">
      <alignment horizontal="right" vertical="center"/>
    </xf>
    <xf numFmtId="49" fontId="6" fillId="0" borderId="3" xfId="20" applyNumberFormat="1" applyFont="1" applyFill="1" applyBorder="1" applyAlignment="1" applyProtection="1">
      <alignment horizontal="right" vertical="center" wrapText="1"/>
      <protection locked="0"/>
    </xf>
    <xf numFmtId="49" fontId="6" fillId="0" borderId="0" xfId="20" applyNumberFormat="1" applyFont="1" applyFill="1" applyBorder="1" applyAlignment="1" applyProtection="1">
      <alignment horizontal="right" vertical="center" wrapText="1"/>
      <protection locked="0"/>
    </xf>
    <xf numFmtId="0" fontId="0" fillId="0" borderId="0" xfId="0" applyFill="1" applyAlignment="1">
      <alignment horizontal="center" vertical="center"/>
    </xf>
    <xf numFmtId="11" fontId="0" fillId="0" borderId="3" xfId="0" applyNumberFormat="1" applyFill="1" applyBorder="1" applyAlignment="1">
      <alignment horizontal="right" vertical="center"/>
    </xf>
    <xf numFmtId="0" fontId="0" fillId="0" borderId="3" xfId="0" applyFont="1" applyBorder="1" applyAlignment="1">
      <alignment horizontal="left" vertical="top" wrapText="1"/>
    </xf>
    <xf numFmtId="0" fontId="3" fillId="2" borderId="0" xfId="0" applyFont="1" applyFill="1" applyAlignment="1">
      <alignment horizontal="right" vertical="center"/>
    </xf>
    <xf numFmtId="0" fontId="0" fillId="2" borderId="0" xfId="0" applyFill="1" applyAlignment="1">
      <alignment vertical="center"/>
    </xf>
    <xf numFmtId="0" fontId="3" fillId="2" borderId="1" xfId="0" applyFont="1" applyFill="1" applyBorder="1" applyAlignment="1">
      <alignment horizontal="right" vertical="center"/>
    </xf>
    <xf numFmtId="0" fontId="0" fillId="2" borderId="1" xfId="0" applyFill="1" applyBorder="1" applyAlignment="1">
      <alignment vertical="center"/>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ální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D9689-5C66-41DB-B551-671B05E4348A}">
  <dimension ref="A1:Q9"/>
  <sheetViews>
    <sheetView workbookViewId="0" topLeftCell="B1">
      <selection activeCell="F25" sqref="F25"/>
    </sheetView>
  </sheetViews>
  <sheetFormatPr defaultColWidth="9.140625" defaultRowHeight="15"/>
  <cols>
    <col min="1" max="1" width="9.140625" style="1" hidden="1" customWidth="1"/>
    <col min="2" max="2" width="11.7109375" style="1" customWidth="1"/>
    <col min="3" max="3" width="6.7109375" style="23" customWidth="1"/>
    <col min="4" max="4" width="14.7109375" style="1" customWidth="1"/>
    <col min="5" max="5" width="12.57421875" style="23" customWidth="1"/>
    <col min="6" max="6" width="70.7109375" style="1" customWidth="1"/>
    <col min="7" max="7" width="16.57421875" style="1" customWidth="1"/>
    <col min="8" max="8" width="12.7109375" style="1" customWidth="1"/>
    <col min="9" max="10" width="16.7109375" style="1" customWidth="1"/>
    <col min="11" max="15" width="8.8515625" style="1" customWidth="1"/>
    <col min="16" max="19" width="9.140625" style="1" hidden="1" customWidth="1"/>
    <col min="20" max="257" width="8.8515625" style="1" customWidth="1"/>
    <col min="258" max="258" width="9.140625" style="1" hidden="1" customWidth="1"/>
    <col min="259" max="259" width="11.7109375" style="1" customWidth="1"/>
    <col min="260" max="260" width="14.7109375" style="1" customWidth="1"/>
    <col min="261" max="261" width="9.7109375" style="1" customWidth="1"/>
    <col min="262" max="262" width="70.7109375" style="1" customWidth="1"/>
    <col min="263" max="263" width="11.7109375" style="1" customWidth="1"/>
    <col min="264" max="266" width="16.7109375" style="1" customWidth="1"/>
    <col min="267" max="271" width="8.8515625" style="1" customWidth="1"/>
    <col min="272" max="275" width="9.140625" style="1" hidden="1" customWidth="1"/>
    <col min="276" max="513" width="8.8515625" style="1" customWidth="1"/>
    <col min="514" max="514" width="9.140625" style="1" hidden="1" customWidth="1"/>
    <col min="515" max="515" width="11.7109375" style="1" customWidth="1"/>
    <col min="516" max="516" width="14.7109375" style="1" customWidth="1"/>
    <col min="517" max="517" width="9.7109375" style="1" customWidth="1"/>
    <col min="518" max="518" width="70.7109375" style="1" customWidth="1"/>
    <col min="519" max="519" width="11.7109375" style="1" customWidth="1"/>
    <col min="520" max="522" width="16.7109375" style="1" customWidth="1"/>
    <col min="523" max="527" width="8.8515625" style="1" customWidth="1"/>
    <col min="528" max="531" width="9.140625" style="1" hidden="1" customWidth="1"/>
    <col min="532" max="769" width="8.8515625" style="1" customWidth="1"/>
    <col min="770" max="770" width="9.140625" style="1" hidden="1" customWidth="1"/>
    <col min="771" max="771" width="11.7109375" style="1" customWidth="1"/>
    <col min="772" max="772" width="14.7109375" style="1" customWidth="1"/>
    <col min="773" max="773" width="9.7109375" style="1" customWidth="1"/>
    <col min="774" max="774" width="70.7109375" style="1" customWidth="1"/>
    <col min="775" max="775" width="11.7109375" style="1" customWidth="1"/>
    <col min="776" max="778" width="16.7109375" style="1" customWidth="1"/>
    <col min="779" max="783" width="8.8515625" style="1" customWidth="1"/>
    <col min="784" max="787" width="9.140625" style="1" hidden="1" customWidth="1"/>
    <col min="788" max="1025" width="8.8515625" style="1" customWidth="1"/>
    <col min="1026" max="1026" width="9.140625" style="1" hidden="1" customWidth="1"/>
    <col min="1027" max="1027" width="11.7109375" style="1" customWidth="1"/>
    <col min="1028" max="1028" width="14.7109375" style="1" customWidth="1"/>
    <col min="1029" max="1029" width="9.7109375" style="1" customWidth="1"/>
    <col min="1030" max="1030" width="70.7109375" style="1" customWidth="1"/>
    <col min="1031" max="1031" width="11.7109375" style="1" customWidth="1"/>
    <col min="1032" max="1034" width="16.7109375" style="1" customWidth="1"/>
    <col min="1035" max="1039" width="8.8515625" style="1" customWidth="1"/>
    <col min="1040" max="1043" width="9.140625" style="1" hidden="1" customWidth="1"/>
    <col min="1044" max="1281" width="8.8515625" style="1" customWidth="1"/>
    <col min="1282" max="1282" width="9.140625" style="1" hidden="1" customWidth="1"/>
    <col min="1283" max="1283" width="11.7109375" style="1" customWidth="1"/>
    <col min="1284" max="1284" width="14.7109375" style="1" customWidth="1"/>
    <col min="1285" max="1285" width="9.7109375" style="1" customWidth="1"/>
    <col min="1286" max="1286" width="70.7109375" style="1" customWidth="1"/>
    <col min="1287" max="1287" width="11.7109375" style="1" customWidth="1"/>
    <col min="1288" max="1290" width="16.7109375" style="1" customWidth="1"/>
    <col min="1291" max="1295" width="8.8515625" style="1" customWidth="1"/>
    <col min="1296" max="1299" width="9.140625" style="1" hidden="1" customWidth="1"/>
    <col min="1300" max="1537" width="8.8515625" style="1" customWidth="1"/>
    <col min="1538" max="1538" width="9.140625" style="1" hidden="1" customWidth="1"/>
    <col min="1539" max="1539" width="11.7109375" style="1" customWidth="1"/>
    <col min="1540" max="1540" width="14.7109375" style="1" customWidth="1"/>
    <col min="1541" max="1541" width="9.7109375" style="1" customWidth="1"/>
    <col min="1542" max="1542" width="70.7109375" style="1" customWidth="1"/>
    <col min="1543" max="1543" width="11.7109375" style="1" customWidth="1"/>
    <col min="1544" max="1546" width="16.7109375" style="1" customWidth="1"/>
    <col min="1547" max="1551" width="8.8515625" style="1" customWidth="1"/>
    <col min="1552" max="1555" width="9.140625" style="1" hidden="1" customWidth="1"/>
    <col min="1556" max="1793" width="8.8515625" style="1" customWidth="1"/>
    <col min="1794" max="1794" width="9.140625" style="1" hidden="1" customWidth="1"/>
    <col min="1795" max="1795" width="11.7109375" style="1" customWidth="1"/>
    <col min="1796" max="1796" width="14.7109375" style="1" customWidth="1"/>
    <col min="1797" max="1797" width="9.7109375" style="1" customWidth="1"/>
    <col min="1798" max="1798" width="70.7109375" style="1" customWidth="1"/>
    <col min="1799" max="1799" width="11.7109375" style="1" customWidth="1"/>
    <col min="1800" max="1802" width="16.7109375" style="1" customWidth="1"/>
    <col min="1803" max="1807" width="8.8515625" style="1" customWidth="1"/>
    <col min="1808" max="1811" width="9.140625" style="1" hidden="1" customWidth="1"/>
    <col min="1812" max="2049" width="8.8515625" style="1" customWidth="1"/>
    <col min="2050" max="2050" width="9.140625" style="1" hidden="1" customWidth="1"/>
    <col min="2051" max="2051" width="11.7109375" style="1" customWidth="1"/>
    <col min="2052" max="2052" width="14.7109375" style="1" customWidth="1"/>
    <col min="2053" max="2053" width="9.7109375" style="1" customWidth="1"/>
    <col min="2054" max="2054" width="70.7109375" style="1" customWidth="1"/>
    <col min="2055" max="2055" width="11.7109375" style="1" customWidth="1"/>
    <col min="2056" max="2058" width="16.7109375" style="1" customWidth="1"/>
    <col min="2059" max="2063" width="8.8515625" style="1" customWidth="1"/>
    <col min="2064" max="2067" width="9.140625" style="1" hidden="1" customWidth="1"/>
    <col min="2068" max="2305" width="8.8515625" style="1" customWidth="1"/>
    <col min="2306" max="2306" width="9.140625" style="1" hidden="1" customWidth="1"/>
    <col min="2307" max="2307" width="11.7109375" style="1" customWidth="1"/>
    <col min="2308" max="2308" width="14.7109375" style="1" customWidth="1"/>
    <col min="2309" max="2309" width="9.7109375" style="1" customWidth="1"/>
    <col min="2310" max="2310" width="70.7109375" style="1" customWidth="1"/>
    <col min="2311" max="2311" width="11.7109375" style="1" customWidth="1"/>
    <col min="2312" max="2314" width="16.7109375" style="1" customWidth="1"/>
    <col min="2315" max="2319" width="8.8515625" style="1" customWidth="1"/>
    <col min="2320" max="2323" width="9.140625" style="1" hidden="1" customWidth="1"/>
    <col min="2324" max="2561" width="8.8515625" style="1" customWidth="1"/>
    <col min="2562" max="2562" width="9.140625" style="1" hidden="1" customWidth="1"/>
    <col min="2563" max="2563" width="11.7109375" style="1" customWidth="1"/>
    <col min="2564" max="2564" width="14.7109375" style="1" customWidth="1"/>
    <col min="2565" max="2565" width="9.7109375" style="1" customWidth="1"/>
    <col min="2566" max="2566" width="70.7109375" style="1" customWidth="1"/>
    <col min="2567" max="2567" width="11.7109375" style="1" customWidth="1"/>
    <col min="2568" max="2570" width="16.7109375" style="1" customWidth="1"/>
    <col min="2571" max="2575" width="8.8515625" style="1" customWidth="1"/>
    <col min="2576" max="2579" width="9.140625" style="1" hidden="1" customWidth="1"/>
    <col min="2580" max="2817" width="8.8515625" style="1" customWidth="1"/>
    <col min="2818" max="2818" width="9.140625" style="1" hidden="1" customWidth="1"/>
    <col min="2819" max="2819" width="11.7109375" style="1" customWidth="1"/>
    <col min="2820" max="2820" width="14.7109375" style="1" customWidth="1"/>
    <col min="2821" max="2821" width="9.7109375" style="1" customWidth="1"/>
    <col min="2822" max="2822" width="70.7109375" style="1" customWidth="1"/>
    <col min="2823" max="2823" width="11.7109375" style="1" customWidth="1"/>
    <col min="2824" max="2826" width="16.7109375" style="1" customWidth="1"/>
    <col min="2827" max="2831" width="8.8515625" style="1" customWidth="1"/>
    <col min="2832" max="2835" width="9.140625" style="1" hidden="1" customWidth="1"/>
    <col min="2836" max="3073" width="8.8515625" style="1" customWidth="1"/>
    <col min="3074" max="3074" width="9.140625" style="1" hidden="1" customWidth="1"/>
    <col min="3075" max="3075" width="11.7109375" style="1" customWidth="1"/>
    <col min="3076" max="3076" width="14.7109375" style="1" customWidth="1"/>
    <col min="3077" max="3077" width="9.7109375" style="1" customWidth="1"/>
    <col min="3078" max="3078" width="70.7109375" style="1" customWidth="1"/>
    <col min="3079" max="3079" width="11.7109375" style="1" customWidth="1"/>
    <col min="3080" max="3082" width="16.7109375" style="1" customWidth="1"/>
    <col min="3083" max="3087" width="8.8515625" style="1" customWidth="1"/>
    <col min="3088" max="3091" width="9.140625" style="1" hidden="1" customWidth="1"/>
    <col min="3092" max="3329" width="8.8515625" style="1" customWidth="1"/>
    <col min="3330" max="3330" width="9.140625" style="1" hidden="1" customWidth="1"/>
    <col min="3331" max="3331" width="11.7109375" style="1" customWidth="1"/>
    <col min="3332" max="3332" width="14.7109375" style="1" customWidth="1"/>
    <col min="3333" max="3333" width="9.7109375" style="1" customWidth="1"/>
    <col min="3334" max="3334" width="70.7109375" style="1" customWidth="1"/>
    <col min="3335" max="3335" width="11.7109375" style="1" customWidth="1"/>
    <col min="3336" max="3338" width="16.7109375" style="1" customWidth="1"/>
    <col min="3339" max="3343" width="8.8515625" style="1" customWidth="1"/>
    <col min="3344" max="3347" width="9.140625" style="1" hidden="1" customWidth="1"/>
    <col min="3348" max="3585" width="8.8515625" style="1" customWidth="1"/>
    <col min="3586" max="3586" width="9.140625" style="1" hidden="1" customWidth="1"/>
    <col min="3587" max="3587" width="11.7109375" style="1" customWidth="1"/>
    <col min="3588" max="3588" width="14.7109375" style="1" customWidth="1"/>
    <col min="3589" max="3589" width="9.7109375" style="1" customWidth="1"/>
    <col min="3590" max="3590" width="70.7109375" style="1" customWidth="1"/>
    <col min="3591" max="3591" width="11.7109375" style="1" customWidth="1"/>
    <col min="3592" max="3594" width="16.7109375" style="1" customWidth="1"/>
    <col min="3595" max="3599" width="8.8515625" style="1" customWidth="1"/>
    <col min="3600" max="3603" width="9.140625" style="1" hidden="1" customWidth="1"/>
    <col min="3604" max="3841" width="8.8515625" style="1" customWidth="1"/>
    <col min="3842" max="3842" width="9.140625" style="1" hidden="1" customWidth="1"/>
    <col min="3843" max="3843" width="11.7109375" style="1" customWidth="1"/>
    <col min="3844" max="3844" width="14.7109375" style="1" customWidth="1"/>
    <col min="3845" max="3845" width="9.7109375" style="1" customWidth="1"/>
    <col min="3846" max="3846" width="70.7109375" style="1" customWidth="1"/>
    <col min="3847" max="3847" width="11.7109375" style="1" customWidth="1"/>
    <col min="3848" max="3850" width="16.7109375" style="1" customWidth="1"/>
    <col min="3851" max="3855" width="8.8515625" style="1" customWidth="1"/>
    <col min="3856" max="3859" width="9.140625" style="1" hidden="1" customWidth="1"/>
    <col min="3860" max="4097" width="8.8515625" style="1" customWidth="1"/>
    <col min="4098" max="4098" width="9.140625" style="1" hidden="1" customWidth="1"/>
    <col min="4099" max="4099" width="11.7109375" style="1" customWidth="1"/>
    <col min="4100" max="4100" width="14.7109375" style="1" customWidth="1"/>
    <col min="4101" max="4101" width="9.7109375" style="1" customWidth="1"/>
    <col min="4102" max="4102" width="70.7109375" style="1" customWidth="1"/>
    <col min="4103" max="4103" width="11.7109375" style="1" customWidth="1"/>
    <col min="4104" max="4106" width="16.7109375" style="1" customWidth="1"/>
    <col min="4107" max="4111" width="8.8515625" style="1" customWidth="1"/>
    <col min="4112" max="4115" width="9.140625" style="1" hidden="1" customWidth="1"/>
    <col min="4116" max="4353" width="8.8515625" style="1" customWidth="1"/>
    <col min="4354" max="4354" width="9.140625" style="1" hidden="1" customWidth="1"/>
    <col min="4355" max="4355" width="11.7109375" style="1" customWidth="1"/>
    <col min="4356" max="4356" width="14.7109375" style="1" customWidth="1"/>
    <col min="4357" max="4357" width="9.7109375" style="1" customWidth="1"/>
    <col min="4358" max="4358" width="70.7109375" style="1" customWidth="1"/>
    <col min="4359" max="4359" width="11.7109375" style="1" customWidth="1"/>
    <col min="4360" max="4362" width="16.7109375" style="1" customWidth="1"/>
    <col min="4363" max="4367" width="8.8515625" style="1" customWidth="1"/>
    <col min="4368" max="4371" width="9.140625" style="1" hidden="1" customWidth="1"/>
    <col min="4372" max="4609" width="8.8515625" style="1" customWidth="1"/>
    <col min="4610" max="4610" width="9.140625" style="1" hidden="1" customWidth="1"/>
    <col min="4611" max="4611" width="11.7109375" style="1" customWidth="1"/>
    <col min="4612" max="4612" width="14.7109375" style="1" customWidth="1"/>
    <col min="4613" max="4613" width="9.7109375" style="1" customWidth="1"/>
    <col min="4614" max="4614" width="70.7109375" style="1" customWidth="1"/>
    <col min="4615" max="4615" width="11.7109375" style="1" customWidth="1"/>
    <col min="4616" max="4618" width="16.7109375" style="1" customWidth="1"/>
    <col min="4619" max="4623" width="8.8515625" style="1" customWidth="1"/>
    <col min="4624" max="4627" width="9.140625" style="1" hidden="1" customWidth="1"/>
    <col min="4628" max="4865" width="8.8515625" style="1" customWidth="1"/>
    <col min="4866" max="4866" width="9.140625" style="1" hidden="1" customWidth="1"/>
    <col min="4867" max="4867" width="11.7109375" style="1" customWidth="1"/>
    <col min="4868" max="4868" width="14.7109375" style="1" customWidth="1"/>
    <col min="4869" max="4869" width="9.7109375" style="1" customWidth="1"/>
    <col min="4870" max="4870" width="70.7109375" style="1" customWidth="1"/>
    <col min="4871" max="4871" width="11.7109375" style="1" customWidth="1"/>
    <col min="4872" max="4874" width="16.7109375" style="1" customWidth="1"/>
    <col min="4875" max="4879" width="8.8515625" style="1" customWidth="1"/>
    <col min="4880" max="4883" width="9.140625" style="1" hidden="1" customWidth="1"/>
    <col min="4884" max="5121" width="8.8515625" style="1" customWidth="1"/>
    <col min="5122" max="5122" width="9.140625" style="1" hidden="1" customWidth="1"/>
    <col min="5123" max="5123" width="11.7109375" style="1" customWidth="1"/>
    <col min="5124" max="5124" width="14.7109375" style="1" customWidth="1"/>
    <col min="5125" max="5125" width="9.7109375" style="1" customWidth="1"/>
    <col min="5126" max="5126" width="70.7109375" style="1" customWidth="1"/>
    <col min="5127" max="5127" width="11.7109375" style="1" customWidth="1"/>
    <col min="5128" max="5130" width="16.7109375" style="1" customWidth="1"/>
    <col min="5131" max="5135" width="8.8515625" style="1" customWidth="1"/>
    <col min="5136" max="5139" width="9.140625" style="1" hidden="1" customWidth="1"/>
    <col min="5140" max="5377" width="8.8515625" style="1" customWidth="1"/>
    <col min="5378" max="5378" width="9.140625" style="1" hidden="1" customWidth="1"/>
    <col min="5379" max="5379" width="11.7109375" style="1" customWidth="1"/>
    <col min="5380" max="5380" width="14.7109375" style="1" customWidth="1"/>
    <col min="5381" max="5381" width="9.7109375" style="1" customWidth="1"/>
    <col min="5382" max="5382" width="70.7109375" style="1" customWidth="1"/>
    <col min="5383" max="5383" width="11.7109375" style="1" customWidth="1"/>
    <col min="5384" max="5386" width="16.7109375" style="1" customWidth="1"/>
    <col min="5387" max="5391" width="8.8515625" style="1" customWidth="1"/>
    <col min="5392" max="5395" width="9.140625" style="1" hidden="1" customWidth="1"/>
    <col min="5396" max="5633" width="8.8515625" style="1" customWidth="1"/>
    <col min="5634" max="5634" width="9.140625" style="1" hidden="1" customWidth="1"/>
    <col min="5635" max="5635" width="11.7109375" style="1" customWidth="1"/>
    <col min="5636" max="5636" width="14.7109375" style="1" customWidth="1"/>
    <col min="5637" max="5637" width="9.7109375" style="1" customWidth="1"/>
    <col min="5638" max="5638" width="70.7109375" style="1" customWidth="1"/>
    <col min="5639" max="5639" width="11.7109375" style="1" customWidth="1"/>
    <col min="5640" max="5642" width="16.7109375" style="1" customWidth="1"/>
    <col min="5643" max="5647" width="8.8515625" style="1" customWidth="1"/>
    <col min="5648" max="5651" width="9.140625" style="1" hidden="1" customWidth="1"/>
    <col min="5652" max="5889" width="8.8515625" style="1" customWidth="1"/>
    <col min="5890" max="5890" width="9.140625" style="1" hidden="1" customWidth="1"/>
    <col min="5891" max="5891" width="11.7109375" style="1" customWidth="1"/>
    <col min="5892" max="5892" width="14.7109375" style="1" customWidth="1"/>
    <col min="5893" max="5893" width="9.7109375" style="1" customWidth="1"/>
    <col min="5894" max="5894" width="70.7109375" style="1" customWidth="1"/>
    <col min="5895" max="5895" width="11.7109375" style="1" customWidth="1"/>
    <col min="5896" max="5898" width="16.7109375" style="1" customWidth="1"/>
    <col min="5899" max="5903" width="8.8515625" style="1" customWidth="1"/>
    <col min="5904" max="5907" width="9.140625" style="1" hidden="1" customWidth="1"/>
    <col min="5908" max="6145" width="8.8515625" style="1" customWidth="1"/>
    <col min="6146" max="6146" width="9.140625" style="1" hidden="1" customWidth="1"/>
    <col min="6147" max="6147" width="11.7109375" style="1" customWidth="1"/>
    <col min="6148" max="6148" width="14.7109375" style="1" customWidth="1"/>
    <col min="6149" max="6149" width="9.7109375" style="1" customWidth="1"/>
    <col min="6150" max="6150" width="70.7109375" style="1" customWidth="1"/>
    <col min="6151" max="6151" width="11.7109375" style="1" customWidth="1"/>
    <col min="6152" max="6154" width="16.7109375" style="1" customWidth="1"/>
    <col min="6155" max="6159" width="8.8515625" style="1" customWidth="1"/>
    <col min="6160" max="6163" width="9.140625" style="1" hidden="1" customWidth="1"/>
    <col min="6164" max="6401" width="8.8515625" style="1" customWidth="1"/>
    <col min="6402" max="6402" width="9.140625" style="1" hidden="1" customWidth="1"/>
    <col min="6403" max="6403" width="11.7109375" style="1" customWidth="1"/>
    <col min="6404" max="6404" width="14.7109375" style="1" customWidth="1"/>
    <col min="6405" max="6405" width="9.7109375" style="1" customWidth="1"/>
    <col min="6406" max="6406" width="70.7109375" style="1" customWidth="1"/>
    <col min="6407" max="6407" width="11.7109375" style="1" customWidth="1"/>
    <col min="6408" max="6410" width="16.7109375" style="1" customWidth="1"/>
    <col min="6411" max="6415" width="8.8515625" style="1" customWidth="1"/>
    <col min="6416" max="6419" width="9.140625" style="1" hidden="1" customWidth="1"/>
    <col min="6420" max="6657" width="8.8515625" style="1" customWidth="1"/>
    <col min="6658" max="6658" width="9.140625" style="1" hidden="1" customWidth="1"/>
    <col min="6659" max="6659" width="11.7109375" style="1" customWidth="1"/>
    <col min="6660" max="6660" width="14.7109375" style="1" customWidth="1"/>
    <col min="6661" max="6661" width="9.7109375" style="1" customWidth="1"/>
    <col min="6662" max="6662" width="70.7109375" style="1" customWidth="1"/>
    <col min="6663" max="6663" width="11.7109375" style="1" customWidth="1"/>
    <col min="6664" max="6666" width="16.7109375" style="1" customWidth="1"/>
    <col min="6667" max="6671" width="8.8515625" style="1" customWidth="1"/>
    <col min="6672" max="6675" width="9.140625" style="1" hidden="1" customWidth="1"/>
    <col min="6676" max="6913" width="8.8515625" style="1" customWidth="1"/>
    <col min="6914" max="6914" width="9.140625" style="1" hidden="1" customWidth="1"/>
    <col min="6915" max="6915" width="11.7109375" style="1" customWidth="1"/>
    <col min="6916" max="6916" width="14.7109375" style="1" customWidth="1"/>
    <col min="6917" max="6917" width="9.7109375" style="1" customWidth="1"/>
    <col min="6918" max="6918" width="70.7109375" style="1" customWidth="1"/>
    <col min="6919" max="6919" width="11.7109375" style="1" customWidth="1"/>
    <col min="6920" max="6922" width="16.7109375" style="1" customWidth="1"/>
    <col min="6923" max="6927" width="8.8515625" style="1" customWidth="1"/>
    <col min="6928" max="6931" width="9.140625" style="1" hidden="1" customWidth="1"/>
    <col min="6932" max="7169" width="8.8515625" style="1" customWidth="1"/>
    <col min="7170" max="7170" width="9.140625" style="1" hidden="1" customWidth="1"/>
    <col min="7171" max="7171" width="11.7109375" style="1" customWidth="1"/>
    <col min="7172" max="7172" width="14.7109375" style="1" customWidth="1"/>
    <col min="7173" max="7173" width="9.7109375" style="1" customWidth="1"/>
    <col min="7174" max="7174" width="70.7109375" style="1" customWidth="1"/>
    <col min="7175" max="7175" width="11.7109375" style="1" customWidth="1"/>
    <col min="7176" max="7178" width="16.7109375" style="1" customWidth="1"/>
    <col min="7179" max="7183" width="8.8515625" style="1" customWidth="1"/>
    <col min="7184" max="7187" width="9.140625" style="1" hidden="1" customWidth="1"/>
    <col min="7188" max="7425" width="8.8515625" style="1" customWidth="1"/>
    <col min="7426" max="7426" width="9.140625" style="1" hidden="1" customWidth="1"/>
    <col min="7427" max="7427" width="11.7109375" style="1" customWidth="1"/>
    <col min="7428" max="7428" width="14.7109375" style="1" customWidth="1"/>
    <col min="7429" max="7429" width="9.7109375" style="1" customWidth="1"/>
    <col min="7430" max="7430" width="70.7109375" style="1" customWidth="1"/>
    <col min="7431" max="7431" width="11.7109375" style="1" customWidth="1"/>
    <col min="7432" max="7434" width="16.7109375" style="1" customWidth="1"/>
    <col min="7435" max="7439" width="8.8515625" style="1" customWidth="1"/>
    <col min="7440" max="7443" width="9.140625" style="1" hidden="1" customWidth="1"/>
    <col min="7444" max="7681" width="8.8515625" style="1" customWidth="1"/>
    <col min="7682" max="7682" width="9.140625" style="1" hidden="1" customWidth="1"/>
    <col min="7683" max="7683" width="11.7109375" style="1" customWidth="1"/>
    <col min="7684" max="7684" width="14.7109375" style="1" customWidth="1"/>
    <col min="7685" max="7685" width="9.7109375" style="1" customWidth="1"/>
    <col min="7686" max="7686" width="70.7109375" style="1" customWidth="1"/>
    <col min="7687" max="7687" width="11.7109375" style="1" customWidth="1"/>
    <col min="7688" max="7690" width="16.7109375" style="1" customWidth="1"/>
    <col min="7691" max="7695" width="8.8515625" style="1" customWidth="1"/>
    <col min="7696" max="7699" width="9.140625" style="1" hidden="1" customWidth="1"/>
    <col min="7700" max="7937" width="8.8515625" style="1" customWidth="1"/>
    <col min="7938" max="7938" width="9.140625" style="1" hidden="1" customWidth="1"/>
    <col min="7939" max="7939" width="11.7109375" style="1" customWidth="1"/>
    <col min="7940" max="7940" width="14.7109375" style="1" customWidth="1"/>
    <col min="7941" max="7941" width="9.7109375" style="1" customWidth="1"/>
    <col min="7942" max="7942" width="70.7109375" style="1" customWidth="1"/>
    <col min="7943" max="7943" width="11.7109375" style="1" customWidth="1"/>
    <col min="7944" max="7946" width="16.7109375" style="1" customWidth="1"/>
    <col min="7947" max="7951" width="8.8515625" style="1" customWidth="1"/>
    <col min="7952" max="7955" width="9.140625" style="1" hidden="1" customWidth="1"/>
    <col min="7956" max="8193" width="8.8515625" style="1" customWidth="1"/>
    <col min="8194" max="8194" width="9.140625" style="1" hidden="1" customWidth="1"/>
    <col min="8195" max="8195" width="11.7109375" style="1" customWidth="1"/>
    <col min="8196" max="8196" width="14.7109375" style="1" customWidth="1"/>
    <col min="8197" max="8197" width="9.7109375" style="1" customWidth="1"/>
    <col min="8198" max="8198" width="70.7109375" style="1" customWidth="1"/>
    <col min="8199" max="8199" width="11.7109375" style="1" customWidth="1"/>
    <col min="8200" max="8202" width="16.7109375" style="1" customWidth="1"/>
    <col min="8203" max="8207" width="8.8515625" style="1" customWidth="1"/>
    <col min="8208" max="8211" width="9.140625" style="1" hidden="1" customWidth="1"/>
    <col min="8212" max="8449" width="8.8515625" style="1" customWidth="1"/>
    <col min="8450" max="8450" width="9.140625" style="1" hidden="1" customWidth="1"/>
    <col min="8451" max="8451" width="11.7109375" style="1" customWidth="1"/>
    <col min="8452" max="8452" width="14.7109375" style="1" customWidth="1"/>
    <col min="8453" max="8453" width="9.7109375" style="1" customWidth="1"/>
    <col min="8454" max="8454" width="70.7109375" style="1" customWidth="1"/>
    <col min="8455" max="8455" width="11.7109375" style="1" customWidth="1"/>
    <col min="8456" max="8458" width="16.7109375" style="1" customWidth="1"/>
    <col min="8459" max="8463" width="8.8515625" style="1" customWidth="1"/>
    <col min="8464" max="8467" width="9.140625" style="1" hidden="1" customWidth="1"/>
    <col min="8468" max="8705" width="8.8515625" style="1" customWidth="1"/>
    <col min="8706" max="8706" width="9.140625" style="1" hidden="1" customWidth="1"/>
    <col min="8707" max="8707" width="11.7109375" style="1" customWidth="1"/>
    <col min="8708" max="8708" width="14.7109375" style="1" customWidth="1"/>
    <col min="8709" max="8709" width="9.7109375" style="1" customWidth="1"/>
    <col min="8710" max="8710" width="70.7109375" style="1" customWidth="1"/>
    <col min="8711" max="8711" width="11.7109375" style="1" customWidth="1"/>
    <col min="8712" max="8714" width="16.7109375" style="1" customWidth="1"/>
    <col min="8715" max="8719" width="8.8515625" style="1" customWidth="1"/>
    <col min="8720" max="8723" width="9.140625" style="1" hidden="1" customWidth="1"/>
    <col min="8724" max="8961" width="8.8515625" style="1" customWidth="1"/>
    <col min="8962" max="8962" width="9.140625" style="1" hidden="1" customWidth="1"/>
    <col min="8963" max="8963" width="11.7109375" style="1" customWidth="1"/>
    <col min="8964" max="8964" width="14.7109375" style="1" customWidth="1"/>
    <col min="8965" max="8965" width="9.7109375" style="1" customWidth="1"/>
    <col min="8966" max="8966" width="70.7109375" style="1" customWidth="1"/>
    <col min="8967" max="8967" width="11.7109375" style="1" customWidth="1"/>
    <col min="8968" max="8970" width="16.7109375" style="1" customWidth="1"/>
    <col min="8971" max="8975" width="8.8515625" style="1" customWidth="1"/>
    <col min="8976" max="8979" width="9.140625" style="1" hidden="1" customWidth="1"/>
    <col min="8980" max="9217" width="8.8515625" style="1" customWidth="1"/>
    <col min="9218" max="9218" width="9.140625" style="1" hidden="1" customWidth="1"/>
    <col min="9219" max="9219" width="11.7109375" style="1" customWidth="1"/>
    <col min="9220" max="9220" width="14.7109375" style="1" customWidth="1"/>
    <col min="9221" max="9221" width="9.7109375" style="1" customWidth="1"/>
    <col min="9222" max="9222" width="70.7109375" style="1" customWidth="1"/>
    <col min="9223" max="9223" width="11.7109375" style="1" customWidth="1"/>
    <col min="9224" max="9226" width="16.7109375" style="1" customWidth="1"/>
    <col min="9227" max="9231" width="8.8515625" style="1" customWidth="1"/>
    <col min="9232" max="9235" width="9.140625" style="1" hidden="1" customWidth="1"/>
    <col min="9236" max="9473" width="8.8515625" style="1" customWidth="1"/>
    <col min="9474" max="9474" width="9.140625" style="1" hidden="1" customWidth="1"/>
    <col min="9475" max="9475" width="11.7109375" style="1" customWidth="1"/>
    <col min="9476" max="9476" width="14.7109375" style="1" customWidth="1"/>
    <col min="9477" max="9477" width="9.7109375" style="1" customWidth="1"/>
    <col min="9478" max="9478" width="70.7109375" style="1" customWidth="1"/>
    <col min="9479" max="9479" width="11.7109375" style="1" customWidth="1"/>
    <col min="9480" max="9482" width="16.7109375" style="1" customWidth="1"/>
    <col min="9483" max="9487" width="8.8515625" style="1" customWidth="1"/>
    <col min="9488" max="9491" width="9.140625" style="1" hidden="1" customWidth="1"/>
    <col min="9492" max="9729" width="8.8515625" style="1" customWidth="1"/>
    <col min="9730" max="9730" width="9.140625" style="1" hidden="1" customWidth="1"/>
    <col min="9731" max="9731" width="11.7109375" style="1" customWidth="1"/>
    <col min="9732" max="9732" width="14.7109375" style="1" customWidth="1"/>
    <col min="9733" max="9733" width="9.7109375" style="1" customWidth="1"/>
    <col min="9734" max="9734" width="70.7109375" style="1" customWidth="1"/>
    <col min="9735" max="9735" width="11.7109375" style="1" customWidth="1"/>
    <col min="9736" max="9738" width="16.7109375" style="1" customWidth="1"/>
    <col min="9739" max="9743" width="8.8515625" style="1" customWidth="1"/>
    <col min="9744" max="9747" width="9.140625" style="1" hidden="1" customWidth="1"/>
    <col min="9748" max="9985" width="8.8515625" style="1" customWidth="1"/>
    <col min="9986" max="9986" width="9.140625" style="1" hidden="1" customWidth="1"/>
    <col min="9987" max="9987" width="11.7109375" style="1" customWidth="1"/>
    <col min="9988" max="9988" width="14.7109375" style="1" customWidth="1"/>
    <col min="9989" max="9989" width="9.7109375" style="1" customWidth="1"/>
    <col min="9990" max="9990" width="70.7109375" style="1" customWidth="1"/>
    <col min="9991" max="9991" width="11.7109375" style="1" customWidth="1"/>
    <col min="9992" max="9994" width="16.7109375" style="1" customWidth="1"/>
    <col min="9995" max="9999" width="8.8515625" style="1" customWidth="1"/>
    <col min="10000" max="10003" width="9.140625" style="1" hidden="1" customWidth="1"/>
    <col min="10004" max="10241" width="8.8515625" style="1" customWidth="1"/>
    <col min="10242" max="10242" width="9.140625" style="1" hidden="1" customWidth="1"/>
    <col min="10243" max="10243" width="11.7109375" style="1" customWidth="1"/>
    <col min="10244" max="10244" width="14.7109375" style="1" customWidth="1"/>
    <col min="10245" max="10245" width="9.7109375" style="1" customWidth="1"/>
    <col min="10246" max="10246" width="70.7109375" style="1" customWidth="1"/>
    <col min="10247" max="10247" width="11.7109375" style="1" customWidth="1"/>
    <col min="10248" max="10250" width="16.7109375" style="1" customWidth="1"/>
    <col min="10251" max="10255" width="8.8515625" style="1" customWidth="1"/>
    <col min="10256" max="10259" width="9.140625" style="1" hidden="1" customWidth="1"/>
    <col min="10260" max="10497" width="8.8515625" style="1" customWidth="1"/>
    <col min="10498" max="10498" width="9.140625" style="1" hidden="1" customWidth="1"/>
    <col min="10499" max="10499" width="11.7109375" style="1" customWidth="1"/>
    <col min="10500" max="10500" width="14.7109375" style="1" customWidth="1"/>
    <col min="10501" max="10501" width="9.7109375" style="1" customWidth="1"/>
    <col min="10502" max="10502" width="70.7109375" style="1" customWidth="1"/>
    <col min="10503" max="10503" width="11.7109375" style="1" customWidth="1"/>
    <col min="10504" max="10506" width="16.7109375" style="1" customWidth="1"/>
    <col min="10507" max="10511" width="8.8515625" style="1" customWidth="1"/>
    <col min="10512" max="10515" width="9.140625" style="1" hidden="1" customWidth="1"/>
    <col min="10516" max="10753" width="8.8515625" style="1" customWidth="1"/>
    <col min="10754" max="10754" width="9.140625" style="1" hidden="1" customWidth="1"/>
    <col min="10755" max="10755" width="11.7109375" style="1" customWidth="1"/>
    <col min="10756" max="10756" width="14.7109375" style="1" customWidth="1"/>
    <col min="10757" max="10757" width="9.7109375" style="1" customWidth="1"/>
    <col min="10758" max="10758" width="70.7109375" style="1" customWidth="1"/>
    <col min="10759" max="10759" width="11.7109375" style="1" customWidth="1"/>
    <col min="10760" max="10762" width="16.7109375" style="1" customWidth="1"/>
    <col min="10763" max="10767" width="8.8515625" style="1" customWidth="1"/>
    <col min="10768" max="10771" width="9.140625" style="1" hidden="1" customWidth="1"/>
    <col min="10772" max="11009" width="8.8515625" style="1" customWidth="1"/>
    <col min="11010" max="11010" width="9.140625" style="1" hidden="1" customWidth="1"/>
    <col min="11011" max="11011" width="11.7109375" style="1" customWidth="1"/>
    <col min="11012" max="11012" width="14.7109375" style="1" customWidth="1"/>
    <col min="11013" max="11013" width="9.7109375" style="1" customWidth="1"/>
    <col min="11014" max="11014" width="70.7109375" style="1" customWidth="1"/>
    <col min="11015" max="11015" width="11.7109375" style="1" customWidth="1"/>
    <col min="11016" max="11018" width="16.7109375" style="1" customWidth="1"/>
    <col min="11019" max="11023" width="8.8515625" style="1" customWidth="1"/>
    <col min="11024" max="11027" width="9.140625" style="1" hidden="1" customWidth="1"/>
    <col min="11028" max="11265" width="8.8515625" style="1" customWidth="1"/>
    <col min="11266" max="11266" width="9.140625" style="1" hidden="1" customWidth="1"/>
    <col min="11267" max="11267" width="11.7109375" style="1" customWidth="1"/>
    <col min="11268" max="11268" width="14.7109375" style="1" customWidth="1"/>
    <col min="11269" max="11269" width="9.7109375" style="1" customWidth="1"/>
    <col min="11270" max="11270" width="70.7109375" style="1" customWidth="1"/>
    <col min="11271" max="11271" width="11.7109375" style="1" customWidth="1"/>
    <col min="11272" max="11274" width="16.7109375" style="1" customWidth="1"/>
    <col min="11275" max="11279" width="8.8515625" style="1" customWidth="1"/>
    <col min="11280" max="11283" width="9.140625" style="1" hidden="1" customWidth="1"/>
    <col min="11284" max="11521" width="8.8515625" style="1" customWidth="1"/>
    <col min="11522" max="11522" width="9.140625" style="1" hidden="1" customWidth="1"/>
    <col min="11523" max="11523" width="11.7109375" style="1" customWidth="1"/>
    <col min="11524" max="11524" width="14.7109375" style="1" customWidth="1"/>
    <col min="11525" max="11525" width="9.7109375" style="1" customWidth="1"/>
    <col min="11526" max="11526" width="70.7109375" style="1" customWidth="1"/>
    <col min="11527" max="11527" width="11.7109375" style="1" customWidth="1"/>
    <col min="11528" max="11530" width="16.7109375" style="1" customWidth="1"/>
    <col min="11531" max="11535" width="8.8515625" style="1" customWidth="1"/>
    <col min="11536" max="11539" width="9.140625" style="1" hidden="1" customWidth="1"/>
    <col min="11540" max="11777" width="8.8515625" style="1" customWidth="1"/>
    <col min="11778" max="11778" width="9.140625" style="1" hidden="1" customWidth="1"/>
    <col min="11779" max="11779" width="11.7109375" style="1" customWidth="1"/>
    <col min="11780" max="11780" width="14.7109375" style="1" customWidth="1"/>
    <col min="11781" max="11781" width="9.7109375" style="1" customWidth="1"/>
    <col min="11782" max="11782" width="70.7109375" style="1" customWidth="1"/>
    <col min="11783" max="11783" width="11.7109375" style="1" customWidth="1"/>
    <col min="11784" max="11786" width="16.7109375" style="1" customWidth="1"/>
    <col min="11787" max="11791" width="8.8515625" style="1" customWidth="1"/>
    <col min="11792" max="11795" width="9.140625" style="1" hidden="1" customWidth="1"/>
    <col min="11796" max="12033" width="8.8515625" style="1" customWidth="1"/>
    <col min="12034" max="12034" width="9.140625" style="1" hidden="1" customWidth="1"/>
    <col min="12035" max="12035" width="11.7109375" style="1" customWidth="1"/>
    <col min="12036" max="12036" width="14.7109375" style="1" customWidth="1"/>
    <col min="12037" max="12037" width="9.7109375" style="1" customWidth="1"/>
    <col min="12038" max="12038" width="70.7109375" style="1" customWidth="1"/>
    <col min="12039" max="12039" width="11.7109375" style="1" customWidth="1"/>
    <col min="12040" max="12042" width="16.7109375" style="1" customWidth="1"/>
    <col min="12043" max="12047" width="8.8515625" style="1" customWidth="1"/>
    <col min="12048" max="12051" width="9.140625" style="1" hidden="1" customWidth="1"/>
    <col min="12052" max="12289" width="8.8515625" style="1" customWidth="1"/>
    <col min="12290" max="12290" width="9.140625" style="1" hidden="1" customWidth="1"/>
    <col min="12291" max="12291" width="11.7109375" style="1" customWidth="1"/>
    <col min="12292" max="12292" width="14.7109375" style="1" customWidth="1"/>
    <col min="12293" max="12293" width="9.7109375" style="1" customWidth="1"/>
    <col min="12294" max="12294" width="70.7109375" style="1" customWidth="1"/>
    <col min="12295" max="12295" width="11.7109375" style="1" customWidth="1"/>
    <col min="12296" max="12298" width="16.7109375" style="1" customWidth="1"/>
    <col min="12299" max="12303" width="8.8515625" style="1" customWidth="1"/>
    <col min="12304" max="12307" width="9.140625" style="1" hidden="1" customWidth="1"/>
    <col min="12308" max="12545" width="8.8515625" style="1" customWidth="1"/>
    <col min="12546" max="12546" width="9.140625" style="1" hidden="1" customWidth="1"/>
    <col min="12547" max="12547" width="11.7109375" style="1" customWidth="1"/>
    <col min="12548" max="12548" width="14.7109375" style="1" customWidth="1"/>
    <col min="12549" max="12549" width="9.7109375" style="1" customWidth="1"/>
    <col min="12550" max="12550" width="70.7109375" style="1" customWidth="1"/>
    <col min="12551" max="12551" width="11.7109375" style="1" customWidth="1"/>
    <col min="12552" max="12554" width="16.7109375" style="1" customWidth="1"/>
    <col min="12555" max="12559" width="8.8515625" style="1" customWidth="1"/>
    <col min="12560" max="12563" width="9.140625" style="1" hidden="1" customWidth="1"/>
    <col min="12564" max="12801" width="8.8515625" style="1" customWidth="1"/>
    <col min="12802" max="12802" width="9.140625" style="1" hidden="1" customWidth="1"/>
    <col min="12803" max="12803" width="11.7109375" style="1" customWidth="1"/>
    <col min="12804" max="12804" width="14.7109375" style="1" customWidth="1"/>
    <col min="12805" max="12805" width="9.7109375" style="1" customWidth="1"/>
    <col min="12806" max="12806" width="70.7109375" style="1" customWidth="1"/>
    <col min="12807" max="12807" width="11.7109375" style="1" customWidth="1"/>
    <col min="12808" max="12810" width="16.7109375" style="1" customWidth="1"/>
    <col min="12811" max="12815" width="8.8515625" style="1" customWidth="1"/>
    <col min="12816" max="12819" width="9.140625" style="1" hidden="1" customWidth="1"/>
    <col min="12820" max="13057" width="8.8515625" style="1" customWidth="1"/>
    <col min="13058" max="13058" width="9.140625" style="1" hidden="1" customWidth="1"/>
    <col min="13059" max="13059" width="11.7109375" style="1" customWidth="1"/>
    <col min="13060" max="13060" width="14.7109375" style="1" customWidth="1"/>
    <col min="13061" max="13061" width="9.7109375" style="1" customWidth="1"/>
    <col min="13062" max="13062" width="70.7109375" style="1" customWidth="1"/>
    <col min="13063" max="13063" width="11.7109375" style="1" customWidth="1"/>
    <col min="13064" max="13066" width="16.7109375" style="1" customWidth="1"/>
    <col min="13067" max="13071" width="8.8515625" style="1" customWidth="1"/>
    <col min="13072" max="13075" width="9.140625" style="1" hidden="1" customWidth="1"/>
    <col min="13076" max="13313" width="8.8515625" style="1" customWidth="1"/>
    <col min="13314" max="13314" width="9.140625" style="1" hidden="1" customWidth="1"/>
    <col min="13315" max="13315" width="11.7109375" style="1" customWidth="1"/>
    <col min="13316" max="13316" width="14.7109375" style="1" customWidth="1"/>
    <col min="13317" max="13317" width="9.7109375" style="1" customWidth="1"/>
    <col min="13318" max="13318" width="70.7109375" style="1" customWidth="1"/>
    <col min="13319" max="13319" width="11.7109375" style="1" customWidth="1"/>
    <col min="13320" max="13322" width="16.7109375" style="1" customWidth="1"/>
    <col min="13323" max="13327" width="8.8515625" style="1" customWidth="1"/>
    <col min="13328" max="13331" width="9.140625" style="1" hidden="1" customWidth="1"/>
    <col min="13332" max="13569" width="8.8515625" style="1" customWidth="1"/>
    <col min="13570" max="13570" width="9.140625" style="1" hidden="1" customWidth="1"/>
    <col min="13571" max="13571" width="11.7109375" style="1" customWidth="1"/>
    <col min="13572" max="13572" width="14.7109375" style="1" customWidth="1"/>
    <col min="13573" max="13573" width="9.7109375" style="1" customWidth="1"/>
    <col min="13574" max="13574" width="70.7109375" style="1" customWidth="1"/>
    <col min="13575" max="13575" width="11.7109375" style="1" customWidth="1"/>
    <col min="13576" max="13578" width="16.7109375" style="1" customWidth="1"/>
    <col min="13579" max="13583" width="8.8515625" style="1" customWidth="1"/>
    <col min="13584" max="13587" width="9.140625" style="1" hidden="1" customWidth="1"/>
    <col min="13588" max="13825" width="8.8515625" style="1" customWidth="1"/>
    <col min="13826" max="13826" width="9.140625" style="1" hidden="1" customWidth="1"/>
    <col min="13827" max="13827" width="11.7109375" style="1" customWidth="1"/>
    <col min="13828" max="13828" width="14.7109375" style="1" customWidth="1"/>
    <col min="13829" max="13829" width="9.7109375" style="1" customWidth="1"/>
    <col min="13830" max="13830" width="70.7109375" style="1" customWidth="1"/>
    <col min="13831" max="13831" width="11.7109375" style="1" customWidth="1"/>
    <col min="13832" max="13834" width="16.7109375" style="1" customWidth="1"/>
    <col min="13835" max="13839" width="8.8515625" style="1" customWidth="1"/>
    <col min="13840" max="13843" width="9.140625" style="1" hidden="1" customWidth="1"/>
    <col min="13844" max="14081" width="8.8515625" style="1" customWidth="1"/>
    <col min="14082" max="14082" width="9.140625" style="1" hidden="1" customWidth="1"/>
    <col min="14083" max="14083" width="11.7109375" style="1" customWidth="1"/>
    <col min="14084" max="14084" width="14.7109375" style="1" customWidth="1"/>
    <col min="14085" max="14085" width="9.7109375" style="1" customWidth="1"/>
    <col min="14086" max="14086" width="70.7109375" style="1" customWidth="1"/>
    <col min="14087" max="14087" width="11.7109375" style="1" customWidth="1"/>
    <col min="14088" max="14090" width="16.7109375" style="1" customWidth="1"/>
    <col min="14091" max="14095" width="8.8515625" style="1" customWidth="1"/>
    <col min="14096" max="14099" width="9.140625" style="1" hidden="1" customWidth="1"/>
    <col min="14100" max="14337" width="8.8515625" style="1" customWidth="1"/>
    <col min="14338" max="14338" width="9.140625" style="1" hidden="1" customWidth="1"/>
    <col min="14339" max="14339" width="11.7109375" style="1" customWidth="1"/>
    <col min="14340" max="14340" width="14.7109375" style="1" customWidth="1"/>
    <col min="14341" max="14341" width="9.7109375" style="1" customWidth="1"/>
    <col min="14342" max="14342" width="70.7109375" style="1" customWidth="1"/>
    <col min="14343" max="14343" width="11.7109375" style="1" customWidth="1"/>
    <col min="14344" max="14346" width="16.7109375" style="1" customWidth="1"/>
    <col min="14347" max="14351" width="8.8515625" style="1" customWidth="1"/>
    <col min="14352" max="14355" width="9.140625" style="1" hidden="1" customWidth="1"/>
    <col min="14356" max="14593" width="8.8515625" style="1" customWidth="1"/>
    <col min="14594" max="14594" width="9.140625" style="1" hidden="1" customWidth="1"/>
    <col min="14595" max="14595" width="11.7109375" style="1" customWidth="1"/>
    <col min="14596" max="14596" width="14.7109375" style="1" customWidth="1"/>
    <col min="14597" max="14597" width="9.7109375" style="1" customWidth="1"/>
    <col min="14598" max="14598" width="70.7109375" style="1" customWidth="1"/>
    <col min="14599" max="14599" width="11.7109375" style="1" customWidth="1"/>
    <col min="14600" max="14602" width="16.7109375" style="1" customWidth="1"/>
    <col min="14603" max="14607" width="8.8515625" style="1" customWidth="1"/>
    <col min="14608" max="14611" width="9.140625" style="1" hidden="1" customWidth="1"/>
    <col min="14612" max="14849" width="8.8515625" style="1" customWidth="1"/>
    <col min="14850" max="14850" width="9.140625" style="1" hidden="1" customWidth="1"/>
    <col min="14851" max="14851" width="11.7109375" style="1" customWidth="1"/>
    <col min="14852" max="14852" width="14.7109375" style="1" customWidth="1"/>
    <col min="14853" max="14853" width="9.7109375" style="1" customWidth="1"/>
    <col min="14854" max="14854" width="70.7109375" style="1" customWidth="1"/>
    <col min="14855" max="14855" width="11.7109375" style="1" customWidth="1"/>
    <col min="14856" max="14858" width="16.7109375" style="1" customWidth="1"/>
    <col min="14859" max="14863" width="8.8515625" style="1" customWidth="1"/>
    <col min="14864" max="14867" width="9.140625" style="1" hidden="1" customWidth="1"/>
    <col min="14868" max="15105" width="8.8515625" style="1" customWidth="1"/>
    <col min="15106" max="15106" width="9.140625" style="1" hidden="1" customWidth="1"/>
    <col min="15107" max="15107" width="11.7109375" style="1" customWidth="1"/>
    <col min="15108" max="15108" width="14.7109375" style="1" customWidth="1"/>
    <col min="15109" max="15109" width="9.7109375" style="1" customWidth="1"/>
    <col min="15110" max="15110" width="70.7109375" style="1" customWidth="1"/>
    <col min="15111" max="15111" width="11.7109375" style="1" customWidth="1"/>
    <col min="15112" max="15114" width="16.7109375" style="1" customWidth="1"/>
    <col min="15115" max="15119" width="8.8515625" style="1" customWidth="1"/>
    <col min="15120" max="15123" width="9.140625" style="1" hidden="1" customWidth="1"/>
    <col min="15124" max="15361" width="8.8515625" style="1" customWidth="1"/>
    <col min="15362" max="15362" width="9.140625" style="1" hidden="1" customWidth="1"/>
    <col min="15363" max="15363" width="11.7109375" style="1" customWidth="1"/>
    <col min="15364" max="15364" width="14.7109375" style="1" customWidth="1"/>
    <col min="15365" max="15365" width="9.7109375" style="1" customWidth="1"/>
    <col min="15366" max="15366" width="70.7109375" style="1" customWidth="1"/>
    <col min="15367" max="15367" width="11.7109375" style="1" customWidth="1"/>
    <col min="15368" max="15370" width="16.7109375" style="1" customWidth="1"/>
    <col min="15371" max="15375" width="8.8515625" style="1" customWidth="1"/>
    <col min="15376" max="15379" width="9.140625" style="1" hidden="1" customWidth="1"/>
    <col min="15380" max="15617" width="8.8515625" style="1" customWidth="1"/>
    <col min="15618" max="15618" width="9.140625" style="1" hidden="1" customWidth="1"/>
    <col min="15619" max="15619" width="11.7109375" style="1" customWidth="1"/>
    <col min="15620" max="15620" width="14.7109375" style="1" customWidth="1"/>
    <col min="15621" max="15621" width="9.7109375" style="1" customWidth="1"/>
    <col min="15622" max="15622" width="70.7109375" style="1" customWidth="1"/>
    <col min="15623" max="15623" width="11.7109375" style="1" customWidth="1"/>
    <col min="15624" max="15626" width="16.7109375" style="1" customWidth="1"/>
    <col min="15627" max="15631" width="8.8515625" style="1" customWidth="1"/>
    <col min="15632" max="15635" width="9.140625" style="1" hidden="1" customWidth="1"/>
    <col min="15636" max="15873" width="8.8515625" style="1" customWidth="1"/>
    <col min="15874" max="15874" width="9.140625" style="1" hidden="1" customWidth="1"/>
    <col min="15875" max="15875" width="11.7109375" style="1" customWidth="1"/>
    <col min="15876" max="15876" width="14.7109375" style="1" customWidth="1"/>
    <col min="15877" max="15877" width="9.7109375" style="1" customWidth="1"/>
    <col min="15878" max="15878" width="70.7109375" style="1" customWidth="1"/>
    <col min="15879" max="15879" width="11.7109375" style="1" customWidth="1"/>
    <col min="15880" max="15882" width="16.7109375" style="1" customWidth="1"/>
    <col min="15883" max="15887" width="8.8515625" style="1" customWidth="1"/>
    <col min="15888" max="15891" width="9.140625" style="1" hidden="1" customWidth="1"/>
    <col min="15892" max="16129" width="8.8515625" style="1" customWidth="1"/>
    <col min="16130" max="16130" width="9.140625" style="1" hidden="1" customWidth="1"/>
    <col min="16131" max="16131" width="11.7109375" style="1" customWidth="1"/>
    <col min="16132" max="16132" width="14.7109375" style="1" customWidth="1"/>
    <col min="16133" max="16133" width="9.7109375" style="1" customWidth="1"/>
    <col min="16134" max="16134" width="70.7109375" style="1" customWidth="1"/>
    <col min="16135" max="16135" width="11.7109375" style="1" customWidth="1"/>
    <col min="16136" max="16138" width="16.7109375" style="1" customWidth="1"/>
    <col min="16139" max="16143" width="8.8515625" style="1" customWidth="1"/>
    <col min="16144" max="16147" width="9.140625" style="1" hidden="1" customWidth="1"/>
    <col min="16148" max="16384" width="8.8515625" style="1" customWidth="1"/>
  </cols>
  <sheetData>
    <row r="1" spans="1:17" ht="12.75" customHeight="1">
      <c r="A1" s="1" t="s">
        <v>0</v>
      </c>
      <c r="B1" s="2"/>
      <c r="C1" s="3"/>
      <c r="D1" s="2"/>
      <c r="E1" s="3"/>
      <c r="F1" s="2"/>
      <c r="G1" s="2"/>
      <c r="H1" s="2"/>
      <c r="I1" s="2"/>
      <c r="J1" s="2"/>
      <c r="Q1" s="1" t="s">
        <v>1</v>
      </c>
    </row>
    <row r="2" spans="2:17" ht="21">
      <c r="B2" s="2"/>
      <c r="C2" s="3"/>
      <c r="D2" s="2"/>
      <c r="E2" s="3"/>
      <c r="F2" s="4" t="s">
        <v>2</v>
      </c>
      <c r="G2" s="2"/>
      <c r="H2" s="2"/>
      <c r="I2" s="2"/>
      <c r="J2" s="2"/>
      <c r="P2" s="1" t="e">
        <f>0+#REF!</f>
        <v>#REF!</v>
      </c>
      <c r="Q2" s="1" t="s">
        <v>3</v>
      </c>
    </row>
    <row r="3" spans="1:17" ht="15" customHeight="1">
      <c r="A3" s="1" t="s">
        <v>4</v>
      </c>
      <c r="B3" s="6" t="s">
        <v>5</v>
      </c>
      <c r="C3" s="7"/>
      <c r="D3" s="59"/>
      <c r="E3" s="60"/>
      <c r="F3" s="8" t="str">
        <f>Rozpočet!F3</f>
        <v xml:space="preserve">Most ev.č.18017-1, Most přes Tymákovský potok v Ejpovicích - Provozní opravy </v>
      </c>
      <c r="G3" s="2"/>
      <c r="H3" s="2"/>
      <c r="I3" s="3"/>
      <c r="J3" s="24"/>
      <c r="P3" s="1" t="s">
        <v>6</v>
      </c>
      <c r="Q3" s="1" t="s">
        <v>3</v>
      </c>
    </row>
    <row r="4" spans="1:17" ht="15" customHeight="1">
      <c r="A4" s="1" t="s">
        <v>7</v>
      </c>
      <c r="B4" s="12" t="s">
        <v>8</v>
      </c>
      <c r="C4" s="13"/>
      <c r="D4" s="61"/>
      <c r="E4" s="62"/>
      <c r="F4" s="14" t="s">
        <v>26</v>
      </c>
      <c r="G4" s="5"/>
      <c r="H4" s="5"/>
      <c r="I4" s="5"/>
      <c r="J4" s="5"/>
      <c r="P4" s="1" t="s">
        <v>9</v>
      </c>
      <c r="Q4" s="1" t="s">
        <v>3</v>
      </c>
    </row>
    <row r="7" spans="2:10" s="25" customFormat="1" ht="15.6">
      <c r="B7" s="26"/>
      <c r="C7" s="27"/>
      <c r="D7" s="28" t="s">
        <v>27</v>
      </c>
      <c r="E7" s="27"/>
      <c r="F7" s="28"/>
      <c r="G7" s="29">
        <f>Rozpočet!J3</f>
        <v>0</v>
      </c>
      <c r="H7" s="29" t="s">
        <v>28</v>
      </c>
      <c r="I7" s="26"/>
      <c r="J7" s="26"/>
    </row>
    <row r="8" spans="2:10" s="25" customFormat="1" ht="15.6">
      <c r="B8" s="26"/>
      <c r="C8" s="27"/>
      <c r="D8" s="28" t="s">
        <v>29</v>
      </c>
      <c r="E8" s="27"/>
      <c r="F8" s="28"/>
      <c r="G8" s="29">
        <f>G7*0.21</f>
        <v>0</v>
      </c>
      <c r="H8" s="29" t="s">
        <v>28</v>
      </c>
      <c r="I8" s="26"/>
      <c r="J8" s="26"/>
    </row>
    <row r="9" spans="2:10" s="25" customFormat="1" ht="15.6">
      <c r="B9" s="26"/>
      <c r="C9" s="27"/>
      <c r="D9" s="28" t="s">
        <v>30</v>
      </c>
      <c r="E9" s="27"/>
      <c r="F9" s="28"/>
      <c r="G9" s="29">
        <f>G7*1.21</f>
        <v>0</v>
      </c>
      <c r="H9" s="29" t="s">
        <v>28</v>
      </c>
      <c r="I9" s="26"/>
      <c r="J9" s="26"/>
    </row>
  </sheetData>
  <mergeCells count="2">
    <mergeCell ref="D3:E3"/>
    <mergeCell ref="D4:E4"/>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68742-03AB-42CE-843E-67A642589DAD}">
  <sheetPr>
    <pageSetUpPr fitToPage="1"/>
  </sheetPr>
  <dimension ref="A1:Q202"/>
  <sheetViews>
    <sheetView tabSelected="1" workbookViewId="0" topLeftCell="B1">
      <selection activeCell="F15" sqref="F15"/>
    </sheetView>
  </sheetViews>
  <sheetFormatPr defaultColWidth="9.140625" defaultRowHeight="15"/>
  <cols>
    <col min="1" max="1" width="9.140625" style="1" hidden="1" customWidth="1"/>
    <col min="2" max="2" width="11.7109375" style="1" customWidth="1"/>
    <col min="3" max="3" width="6.7109375" style="23" customWidth="1"/>
    <col min="4" max="4" width="14.7109375" style="1" customWidth="1"/>
    <col min="5" max="5" width="12.57421875" style="23" customWidth="1"/>
    <col min="6" max="6" width="77.8515625" style="1" customWidth="1"/>
    <col min="7" max="7" width="11.7109375" style="1" customWidth="1"/>
    <col min="8" max="10" width="16.7109375" style="1" customWidth="1"/>
    <col min="11" max="15" width="8.8515625" style="1" customWidth="1"/>
    <col min="16" max="19" width="9.140625" style="1" hidden="1" customWidth="1"/>
    <col min="20" max="257" width="8.8515625" style="1" customWidth="1"/>
    <col min="258" max="258" width="9.140625" style="1" hidden="1" customWidth="1"/>
    <col min="259" max="259" width="11.7109375" style="1" customWidth="1"/>
    <col min="260" max="260" width="14.7109375" style="1" customWidth="1"/>
    <col min="261" max="261" width="9.7109375" style="1" customWidth="1"/>
    <col min="262" max="262" width="70.7109375" style="1" customWidth="1"/>
    <col min="263" max="263" width="11.7109375" style="1" customWidth="1"/>
    <col min="264" max="266" width="16.7109375" style="1" customWidth="1"/>
    <col min="267" max="271" width="8.8515625" style="1" customWidth="1"/>
    <col min="272" max="275" width="9.140625" style="1" hidden="1" customWidth="1"/>
    <col min="276" max="513" width="8.8515625" style="1" customWidth="1"/>
    <col min="514" max="514" width="9.140625" style="1" hidden="1" customWidth="1"/>
    <col min="515" max="515" width="11.7109375" style="1" customWidth="1"/>
    <col min="516" max="516" width="14.7109375" style="1" customWidth="1"/>
    <col min="517" max="517" width="9.7109375" style="1" customWidth="1"/>
    <col min="518" max="518" width="70.7109375" style="1" customWidth="1"/>
    <col min="519" max="519" width="11.7109375" style="1" customWidth="1"/>
    <col min="520" max="522" width="16.7109375" style="1" customWidth="1"/>
    <col min="523" max="527" width="8.8515625" style="1" customWidth="1"/>
    <col min="528" max="531" width="9.140625" style="1" hidden="1" customWidth="1"/>
    <col min="532" max="769" width="8.8515625" style="1" customWidth="1"/>
    <col min="770" max="770" width="9.140625" style="1" hidden="1" customWidth="1"/>
    <col min="771" max="771" width="11.7109375" style="1" customWidth="1"/>
    <col min="772" max="772" width="14.7109375" style="1" customWidth="1"/>
    <col min="773" max="773" width="9.7109375" style="1" customWidth="1"/>
    <col min="774" max="774" width="70.7109375" style="1" customWidth="1"/>
    <col min="775" max="775" width="11.7109375" style="1" customWidth="1"/>
    <col min="776" max="778" width="16.7109375" style="1" customWidth="1"/>
    <col min="779" max="783" width="8.8515625" style="1" customWidth="1"/>
    <col min="784" max="787" width="9.140625" style="1" hidden="1" customWidth="1"/>
    <col min="788" max="1025" width="8.8515625" style="1" customWidth="1"/>
    <col min="1026" max="1026" width="9.140625" style="1" hidden="1" customWidth="1"/>
    <col min="1027" max="1027" width="11.7109375" style="1" customWidth="1"/>
    <col min="1028" max="1028" width="14.7109375" style="1" customWidth="1"/>
    <col min="1029" max="1029" width="9.7109375" style="1" customWidth="1"/>
    <col min="1030" max="1030" width="70.7109375" style="1" customWidth="1"/>
    <col min="1031" max="1031" width="11.7109375" style="1" customWidth="1"/>
    <col min="1032" max="1034" width="16.7109375" style="1" customWidth="1"/>
    <col min="1035" max="1039" width="8.8515625" style="1" customWidth="1"/>
    <col min="1040" max="1043" width="9.140625" style="1" hidden="1" customWidth="1"/>
    <col min="1044" max="1281" width="8.8515625" style="1" customWidth="1"/>
    <col min="1282" max="1282" width="9.140625" style="1" hidden="1" customWidth="1"/>
    <col min="1283" max="1283" width="11.7109375" style="1" customWidth="1"/>
    <col min="1284" max="1284" width="14.7109375" style="1" customWidth="1"/>
    <col min="1285" max="1285" width="9.7109375" style="1" customWidth="1"/>
    <col min="1286" max="1286" width="70.7109375" style="1" customWidth="1"/>
    <col min="1287" max="1287" width="11.7109375" style="1" customWidth="1"/>
    <col min="1288" max="1290" width="16.7109375" style="1" customWidth="1"/>
    <col min="1291" max="1295" width="8.8515625" style="1" customWidth="1"/>
    <col min="1296" max="1299" width="9.140625" style="1" hidden="1" customWidth="1"/>
    <col min="1300" max="1537" width="8.8515625" style="1" customWidth="1"/>
    <col min="1538" max="1538" width="9.140625" style="1" hidden="1" customWidth="1"/>
    <col min="1539" max="1539" width="11.7109375" style="1" customWidth="1"/>
    <col min="1540" max="1540" width="14.7109375" style="1" customWidth="1"/>
    <col min="1541" max="1541" width="9.7109375" style="1" customWidth="1"/>
    <col min="1542" max="1542" width="70.7109375" style="1" customWidth="1"/>
    <col min="1543" max="1543" width="11.7109375" style="1" customWidth="1"/>
    <col min="1544" max="1546" width="16.7109375" style="1" customWidth="1"/>
    <col min="1547" max="1551" width="8.8515625" style="1" customWidth="1"/>
    <col min="1552" max="1555" width="9.140625" style="1" hidden="1" customWidth="1"/>
    <col min="1556" max="1793" width="8.8515625" style="1" customWidth="1"/>
    <col min="1794" max="1794" width="9.140625" style="1" hidden="1" customWidth="1"/>
    <col min="1795" max="1795" width="11.7109375" style="1" customWidth="1"/>
    <col min="1796" max="1796" width="14.7109375" style="1" customWidth="1"/>
    <col min="1797" max="1797" width="9.7109375" style="1" customWidth="1"/>
    <col min="1798" max="1798" width="70.7109375" style="1" customWidth="1"/>
    <col min="1799" max="1799" width="11.7109375" style="1" customWidth="1"/>
    <col min="1800" max="1802" width="16.7109375" style="1" customWidth="1"/>
    <col min="1803" max="1807" width="8.8515625" style="1" customWidth="1"/>
    <col min="1808" max="1811" width="9.140625" style="1" hidden="1" customWidth="1"/>
    <col min="1812" max="2049" width="8.8515625" style="1" customWidth="1"/>
    <col min="2050" max="2050" width="9.140625" style="1" hidden="1" customWidth="1"/>
    <col min="2051" max="2051" width="11.7109375" style="1" customWidth="1"/>
    <col min="2052" max="2052" width="14.7109375" style="1" customWidth="1"/>
    <col min="2053" max="2053" width="9.7109375" style="1" customWidth="1"/>
    <col min="2054" max="2054" width="70.7109375" style="1" customWidth="1"/>
    <col min="2055" max="2055" width="11.7109375" style="1" customWidth="1"/>
    <col min="2056" max="2058" width="16.7109375" style="1" customWidth="1"/>
    <col min="2059" max="2063" width="8.8515625" style="1" customWidth="1"/>
    <col min="2064" max="2067" width="9.140625" style="1" hidden="1" customWidth="1"/>
    <col min="2068" max="2305" width="8.8515625" style="1" customWidth="1"/>
    <col min="2306" max="2306" width="9.140625" style="1" hidden="1" customWidth="1"/>
    <col min="2307" max="2307" width="11.7109375" style="1" customWidth="1"/>
    <col min="2308" max="2308" width="14.7109375" style="1" customWidth="1"/>
    <col min="2309" max="2309" width="9.7109375" style="1" customWidth="1"/>
    <col min="2310" max="2310" width="70.7109375" style="1" customWidth="1"/>
    <col min="2311" max="2311" width="11.7109375" style="1" customWidth="1"/>
    <col min="2312" max="2314" width="16.7109375" style="1" customWidth="1"/>
    <col min="2315" max="2319" width="8.8515625" style="1" customWidth="1"/>
    <col min="2320" max="2323" width="9.140625" style="1" hidden="1" customWidth="1"/>
    <col min="2324" max="2561" width="8.8515625" style="1" customWidth="1"/>
    <col min="2562" max="2562" width="9.140625" style="1" hidden="1" customWidth="1"/>
    <col min="2563" max="2563" width="11.7109375" style="1" customWidth="1"/>
    <col min="2564" max="2564" width="14.7109375" style="1" customWidth="1"/>
    <col min="2565" max="2565" width="9.7109375" style="1" customWidth="1"/>
    <col min="2566" max="2566" width="70.7109375" style="1" customWidth="1"/>
    <col min="2567" max="2567" width="11.7109375" style="1" customWidth="1"/>
    <col min="2568" max="2570" width="16.7109375" style="1" customWidth="1"/>
    <col min="2571" max="2575" width="8.8515625" style="1" customWidth="1"/>
    <col min="2576" max="2579" width="9.140625" style="1" hidden="1" customWidth="1"/>
    <col min="2580" max="2817" width="8.8515625" style="1" customWidth="1"/>
    <col min="2818" max="2818" width="9.140625" style="1" hidden="1" customWidth="1"/>
    <col min="2819" max="2819" width="11.7109375" style="1" customWidth="1"/>
    <col min="2820" max="2820" width="14.7109375" style="1" customWidth="1"/>
    <col min="2821" max="2821" width="9.7109375" style="1" customWidth="1"/>
    <col min="2822" max="2822" width="70.7109375" style="1" customWidth="1"/>
    <col min="2823" max="2823" width="11.7109375" style="1" customWidth="1"/>
    <col min="2824" max="2826" width="16.7109375" style="1" customWidth="1"/>
    <col min="2827" max="2831" width="8.8515625" style="1" customWidth="1"/>
    <col min="2832" max="2835" width="9.140625" style="1" hidden="1" customWidth="1"/>
    <col min="2836" max="3073" width="8.8515625" style="1" customWidth="1"/>
    <col min="3074" max="3074" width="9.140625" style="1" hidden="1" customWidth="1"/>
    <col min="3075" max="3075" width="11.7109375" style="1" customWidth="1"/>
    <col min="3076" max="3076" width="14.7109375" style="1" customWidth="1"/>
    <col min="3077" max="3077" width="9.7109375" style="1" customWidth="1"/>
    <col min="3078" max="3078" width="70.7109375" style="1" customWidth="1"/>
    <col min="3079" max="3079" width="11.7109375" style="1" customWidth="1"/>
    <col min="3080" max="3082" width="16.7109375" style="1" customWidth="1"/>
    <col min="3083" max="3087" width="8.8515625" style="1" customWidth="1"/>
    <col min="3088" max="3091" width="9.140625" style="1" hidden="1" customWidth="1"/>
    <col min="3092" max="3329" width="8.8515625" style="1" customWidth="1"/>
    <col min="3330" max="3330" width="9.140625" style="1" hidden="1" customWidth="1"/>
    <col min="3331" max="3331" width="11.7109375" style="1" customWidth="1"/>
    <col min="3332" max="3332" width="14.7109375" style="1" customWidth="1"/>
    <col min="3333" max="3333" width="9.7109375" style="1" customWidth="1"/>
    <col min="3334" max="3334" width="70.7109375" style="1" customWidth="1"/>
    <col min="3335" max="3335" width="11.7109375" style="1" customWidth="1"/>
    <col min="3336" max="3338" width="16.7109375" style="1" customWidth="1"/>
    <col min="3339" max="3343" width="8.8515625" style="1" customWidth="1"/>
    <col min="3344" max="3347" width="9.140625" style="1" hidden="1" customWidth="1"/>
    <col min="3348" max="3585" width="8.8515625" style="1" customWidth="1"/>
    <col min="3586" max="3586" width="9.140625" style="1" hidden="1" customWidth="1"/>
    <col min="3587" max="3587" width="11.7109375" style="1" customWidth="1"/>
    <col min="3588" max="3588" width="14.7109375" style="1" customWidth="1"/>
    <col min="3589" max="3589" width="9.7109375" style="1" customWidth="1"/>
    <col min="3590" max="3590" width="70.7109375" style="1" customWidth="1"/>
    <col min="3591" max="3591" width="11.7109375" style="1" customWidth="1"/>
    <col min="3592" max="3594" width="16.7109375" style="1" customWidth="1"/>
    <col min="3595" max="3599" width="8.8515625" style="1" customWidth="1"/>
    <col min="3600" max="3603" width="9.140625" style="1" hidden="1" customWidth="1"/>
    <col min="3604" max="3841" width="8.8515625" style="1" customWidth="1"/>
    <col min="3842" max="3842" width="9.140625" style="1" hidden="1" customWidth="1"/>
    <col min="3843" max="3843" width="11.7109375" style="1" customWidth="1"/>
    <col min="3844" max="3844" width="14.7109375" style="1" customWidth="1"/>
    <col min="3845" max="3845" width="9.7109375" style="1" customWidth="1"/>
    <col min="3846" max="3846" width="70.7109375" style="1" customWidth="1"/>
    <col min="3847" max="3847" width="11.7109375" style="1" customWidth="1"/>
    <col min="3848" max="3850" width="16.7109375" style="1" customWidth="1"/>
    <col min="3851" max="3855" width="8.8515625" style="1" customWidth="1"/>
    <col min="3856" max="3859" width="9.140625" style="1" hidden="1" customWidth="1"/>
    <col min="3860" max="4097" width="8.8515625" style="1" customWidth="1"/>
    <col min="4098" max="4098" width="9.140625" style="1" hidden="1" customWidth="1"/>
    <col min="4099" max="4099" width="11.7109375" style="1" customWidth="1"/>
    <col min="4100" max="4100" width="14.7109375" style="1" customWidth="1"/>
    <col min="4101" max="4101" width="9.7109375" style="1" customWidth="1"/>
    <col min="4102" max="4102" width="70.7109375" style="1" customWidth="1"/>
    <col min="4103" max="4103" width="11.7109375" style="1" customWidth="1"/>
    <col min="4104" max="4106" width="16.7109375" style="1" customWidth="1"/>
    <col min="4107" max="4111" width="8.8515625" style="1" customWidth="1"/>
    <col min="4112" max="4115" width="9.140625" style="1" hidden="1" customWidth="1"/>
    <col min="4116" max="4353" width="8.8515625" style="1" customWidth="1"/>
    <col min="4354" max="4354" width="9.140625" style="1" hidden="1" customWidth="1"/>
    <col min="4355" max="4355" width="11.7109375" style="1" customWidth="1"/>
    <col min="4356" max="4356" width="14.7109375" style="1" customWidth="1"/>
    <col min="4357" max="4357" width="9.7109375" style="1" customWidth="1"/>
    <col min="4358" max="4358" width="70.7109375" style="1" customWidth="1"/>
    <col min="4359" max="4359" width="11.7109375" style="1" customWidth="1"/>
    <col min="4360" max="4362" width="16.7109375" style="1" customWidth="1"/>
    <col min="4363" max="4367" width="8.8515625" style="1" customWidth="1"/>
    <col min="4368" max="4371" width="9.140625" style="1" hidden="1" customWidth="1"/>
    <col min="4372" max="4609" width="8.8515625" style="1" customWidth="1"/>
    <col min="4610" max="4610" width="9.140625" style="1" hidden="1" customWidth="1"/>
    <col min="4611" max="4611" width="11.7109375" style="1" customWidth="1"/>
    <col min="4612" max="4612" width="14.7109375" style="1" customWidth="1"/>
    <col min="4613" max="4613" width="9.7109375" style="1" customWidth="1"/>
    <col min="4614" max="4614" width="70.7109375" style="1" customWidth="1"/>
    <col min="4615" max="4615" width="11.7109375" style="1" customWidth="1"/>
    <col min="4616" max="4618" width="16.7109375" style="1" customWidth="1"/>
    <col min="4619" max="4623" width="8.8515625" style="1" customWidth="1"/>
    <col min="4624" max="4627" width="9.140625" style="1" hidden="1" customWidth="1"/>
    <col min="4628" max="4865" width="8.8515625" style="1" customWidth="1"/>
    <col min="4866" max="4866" width="9.140625" style="1" hidden="1" customWidth="1"/>
    <col min="4867" max="4867" width="11.7109375" style="1" customWidth="1"/>
    <col min="4868" max="4868" width="14.7109375" style="1" customWidth="1"/>
    <col min="4869" max="4869" width="9.7109375" style="1" customWidth="1"/>
    <col min="4870" max="4870" width="70.7109375" style="1" customWidth="1"/>
    <col min="4871" max="4871" width="11.7109375" style="1" customWidth="1"/>
    <col min="4872" max="4874" width="16.7109375" style="1" customWidth="1"/>
    <col min="4875" max="4879" width="8.8515625" style="1" customWidth="1"/>
    <col min="4880" max="4883" width="9.140625" style="1" hidden="1" customWidth="1"/>
    <col min="4884" max="5121" width="8.8515625" style="1" customWidth="1"/>
    <col min="5122" max="5122" width="9.140625" style="1" hidden="1" customWidth="1"/>
    <col min="5123" max="5123" width="11.7109375" style="1" customWidth="1"/>
    <col min="5124" max="5124" width="14.7109375" style="1" customWidth="1"/>
    <col min="5125" max="5125" width="9.7109375" style="1" customWidth="1"/>
    <col min="5126" max="5126" width="70.7109375" style="1" customWidth="1"/>
    <col min="5127" max="5127" width="11.7109375" style="1" customWidth="1"/>
    <col min="5128" max="5130" width="16.7109375" style="1" customWidth="1"/>
    <col min="5131" max="5135" width="8.8515625" style="1" customWidth="1"/>
    <col min="5136" max="5139" width="9.140625" style="1" hidden="1" customWidth="1"/>
    <col min="5140" max="5377" width="8.8515625" style="1" customWidth="1"/>
    <col min="5378" max="5378" width="9.140625" style="1" hidden="1" customWidth="1"/>
    <col min="5379" max="5379" width="11.7109375" style="1" customWidth="1"/>
    <col min="5380" max="5380" width="14.7109375" style="1" customWidth="1"/>
    <col min="5381" max="5381" width="9.7109375" style="1" customWidth="1"/>
    <col min="5382" max="5382" width="70.7109375" style="1" customWidth="1"/>
    <col min="5383" max="5383" width="11.7109375" style="1" customWidth="1"/>
    <col min="5384" max="5386" width="16.7109375" style="1" customWidth="1"/>
    <col min="5387" max="5391" width="8.8515625" style="1" customWidth="1"/>
    <col min="5392" max="5395" width="9.140625" style="1" hidden="1" customWidth="1"/>
    <col min="5396" max="5633" width="8.8515625" style="1" customWidth="1"/>
    <col min="5634" max="5634" width="9.140625" style="1" hidden="1" customWidth="1"/>
    <col min="5635" max="5635" width="11.7109375" style="1" customWidth="1"/>
    <col min="5636" max="5636" width="14.7109375" style="1" customWidth="1"/>
    <col min="5637" max="5637" width="9.7109375" style="1" customWidth="1"/>
    <col min="5638" max="5638" width="70.7109375" style="1" customWidth="1"/>
    <col min="5639" max="5639" width="11.7109375" style="1" customWidth="1"/>
    <col min="5640" max="5642" width="16.7109375" style="1" customWidth="1"/>
    <col min="5643" max="5647" width="8.8515625" style="1" customWidth="1"/>
    <col min="5648" max="5651" width="9.140625" style="1" hidden="1" customWidth="1"/>
    <col min="5652" max="5889" width="8.8515625" style="1" customWidth="1"/>
    <col min="5890" max="5890" width="9.140625" style="1" hidden="1" customWidth="1"/>
    <col min="5891" max="5891" width="11.7109375" style="1" customWidth="1"/>
    <col min="5892" max="5892" width="14.7109375" style="1" customWidth="1"/>
    <col min="5893" max="5893" width="9.7109375" style="1" customWidth="1"/>
    <col min="5894" max="5894" width="70.7109375" style="1" customWidth="1"/>
    <col min="5895" max="5895" width="11.7109375" style="1" customWidth="1"/>
    <col min="5896" max="5898" width="16.7109375" style="1" customWidth="1"/>
    <col min="5899" max="5903" width="8.8515625" style="1" customWidth="1"/>
    <col min="5904" max="5907" width="9.140625" style="1" hidden="1" customWidth="1"/>
    <col min="5908" max="6145" width="8.8515625" style="1" customWidth="1"/>
    <col min="6146" max="6146" width="9.140625" style="1" hidden="1" customWidth="1"/>
    <col min="6147" max="6147" width="11.7109375" style="1" customWidth="1"/>
    <col min="6148" max="6148" width="14.7109375" style="1" customWidth="1"/>
    <col min="6149" max="6149" width="9.7109375" style="1" customWidth="1"/>
    <col min="6150" max="6150" width="70.7109375" style="1" customWidth="1"/>
    <col min="6151" max="6151" width="11.7109375" style="1" customWidth="1"/>
    <col min="6152" max="6154" width="16.7109375" style="1" customWidth="1"/>
    <col min="6155" max="6159" width="8.8515625" style="1" customWidth="1"/>
    <col min="6160" max="6163" width="9.140625" style="1" hidden="1" customWidth="1"/>
    <col min="6164" max="6401" width="8.8515625" style="1" customWidth="1"/>
    <col min="6402" max="6402" width="9.140625" style="1" hidden="1" customWidth="1"/>
    <col min="6403" max="6403" width="11.7109375" style="1" customWidth="1"/>
    <col min="6404" max="6404" width="14.7109375" style="1" customWidth="1"/>
    <col min="6405" max="6405" width="9.7109375" style="1" customWidth="1"/>
    <col min="6406" max="6406" width="70.7109375" style="1" customWidth="1"/>
    <col min="6407" max="6407" width="11.7109375" style="1" customWidth="1"/>
    <col min="6408" max="6410" width="16.7109375" style="1" customWidth="1"/>
    <col min="6411" max="6415" width="8.8515625" style="1" customWidth="1"/>
    <col min="6416" max="6419" width="9.140625" style="1" hidden="1" customWidth="1"/>
    <col min="6420" max="6657" width="8.8515625" style="1" customWidth="1"/>
    <col min="6658" max="6658" width="9.140625" style="1" hidden="1" customWidth="1"/>
    <col min="6659" max="6659" width="11.7109375" style="1" customWidth="1"/>
    <col min="6660" max="6660" width="14.7109375" style="1" customWidth="1"/>
    <col min="6661" max="6661" width="9.7109375" style="1" customWidth="1"/>
    <col min="6662" max="6662" width="70.7109375" style="1" customWidth="1"/>
    <col min="6663" max="6663" width="11.7109375" style="1" customWidth="1"/>
    <col min="6664" max="6666" width="16.7109375" style="1" customWidth="1"/>
    <col min="6667" max="6671" width="8.8515625" style="1" customWidth="1"/>
    <col min="6672" max="6675" width="9.140625" style="1" hidden="1" customWidth="1"/>
    <col min="6676" max="6913" width="8.8515625" style="1" customWidth="1"/>
    <col min="6914" max="6914" width="9.140625" style="1" hidden="1" customWidth="1"/>
    <col min="6915" max="6915" width="11.7109375" style="1" customWidth="1"/>
    <col min="6916" max="6916" width="14.7109375" style="1" customWidth="1"/>
    <col min="6917" max="6917" width="9.7109375" style="1" customWidth="1"/>
    <col min="6918" max="6918" width="70.7109375" style="1" customWidth="1"/>
    <col min="6919" max="6919" width="11.7109375" style="1" customWidth="1"/>
    <col min="6920" max="6922" width="16.7109375" style="1" customWidth="1"/>
    <col min="6923" max="6927" width="8.8515625" style="1" customWidth="1"/>
    <col min="6928" max="6931" width="9.140625" style="1" hidden="1" customWidth="1"/>
    <col min="6932" max="7169" width="8.8515625" style="1" customWidth="1"/>
    <col min="7170" max="7170" width="9.140625" style="1" hidden="1" customWidth="1"/>
    <col min="7171" max="7171" width="11.7109375" style="1" customWidth="1"/>
    <col min="7172" max="7172" width="14.7109375" style="1" customWidth="1"/>
    <col min="7173" max="7173" width="9.7109375" style="1" customWidth="1"/>
    <col min="7174" max="7174" width="70.7109375" style="1" customWidth="1"/>
    <col min="7175" max="7175" width="11.7109375" style="1" customWidth="1"/>
    <col min="7176" max="7178" width="16.7109375" style="1" customWidth="1"/>
    <col min="7179" max="7183" width="8.8515625" style="1" customWidth="1"/>
    <col min="7184" max="7187" width="9.140625" style="1" hidden="1" customWidth="1"/>
    <col min="7188" max="7425" width="8.8515625" style="1" customWidth="1"/>
    <col min="7426" max="7426" width="9.140625" style="1" hidden="1" customWidth="1"/>
    <col min="7427" max="7427" width="11.7109375" style="1" customWidth="1"/>
    <col min="7428" max="7428" width="14.7109375" style="1" customWidth="1"/>
    <col min="7429" max="7429" width="9.7109375" style="1" customWidth="1"/>
    <col min="7430" max="7430" width="70.7109375" style="1" customWidth="1"/>
    <col min="7431" max="7431" width="11.7109375" style="1" customWidth="1"/>
    <col min="7432" max="7434" width="16.7109375" style="1" customWidth="1"/>
    <col min="7435" max="7439" width="8.8515625" style="1" customWidth="1"/>
    <col min="7440" max="7443" width="9.140625" style="1" hidden="1" customWidth="1"/>
    <col min="7444" max="7681" width="8.8515625" style="1" customWidth="1"/>
    <col min="7682" max="7682" width="9.140625" style="1" hidden="1" customWidth="1"/>
    <col min="7683" max="7683" width="11.7109375" style="1" customWidth="1"/>
    <col min="7684" max="7684" width="14.7109375" style="1" customWidth="1"/>
    <col min="7685" max="7685" width="9.7109375" style="1" customWidth="1"/>
    <col min="7686" max="7686" width="70.7109375" style="1" customWidth="1"/>
    <col min="7687" max="7687" width="11.7109375" style="1" customWidth="1"/>
    <col min="7688" max="7690" width="16.7109375" style="1" customWidth="1"/>
    <col min="7691" max="7695" width="8.8515625" style="1" customWidth="1"/>
    <col min="7696" max="7699" width="9.140625" style="1" hidden="1" customWidth="1"/>
    <col min="7700" max="7937" width="8.8515625" style="1" customWidth="1"/>
    <col min="7938" max="7938" width="9.140625" style="1" hidden="1" customWidth="1"/>
    <col min="7939" max="7939" width="11.7109375" style="1" customWidth="1"/>
    <col min="7940" max="7940" width="14.7109375" style="1" customWidth="1"/>
    <col min="7941" max="7941" width="9.7109375" style="1" customWidth="1"/>
    <col min="7942" max="7942" width="70.7109375" style="1" customWidth="1"/>
    <col min="7943" max="7943" width="11.7109375" style="1" customWidth="1"/>
    <col min="7944" max="7946" width="16.7109375" style="1" customWidth="1"/>
    <col min="7947" max="7951" width="8.8515625" style="1" customWidth="1"/>
    <col min="7952" max="7955" width="9.140625" style="1" hidden="1" customWidth="1"/>
    <col min="7956" max="8193" width="8.8515625" style="1" customWidth="1"/>
    <col min="8194" max="8194" width="9.140625" style="1" hidden="1" customWidth="1"/>
    <col min="8195" max="8195" width="11.7109375" style="1" customWidth="1"/>
    <col min="8196" max="8196" width="14.7109375" style="1" customWidth="1"/>
    <col min="8197" max="8197" width="9.7109375" style="1" customWidth="1"/>
    <col min="8198" max="8198" width="70.7109375" style="1" customWidth="1"/>
    <col min="8199" max="8199" width="11.7109375" style="1" customWidth="1"/>
    <col min="8200" max="8202" width="16.7109375" style="1" customWidth="1"/>
    <col min="8203" max="8207" width="8.8515625" style="1" customWidth="1"/>
    <col min="8208" max="8211" width="9.140625" style="1" hidden="1" customWidth="1"/>
    <col min="8212" max="8449" width="8.8515625" style="1" customWidth="1"/>
    <col min="8450" max="8450" width="9.140625" style="1" hidden="1" customWidth="1"/>
    <col min="8451" max="8451" width="11.7109375" style="1" customWidth="1"/>
    <col min="8452" max="8452" width="14.7109375" style="1" customWidth="1"/>
    <col min="8453" max="8453" width="9.7109375" style="1" customWidth="1"/>
    <col min="8454" max="8454" width="70.7109375" style="1" customWidth="1"/>
    <col min="8455" max="8455" width="11.7109375" style="1" customWidth="1"/>
    <col min="8456" max="8458" width="16.7109375" style="1" customWidth="1"/>
    <col min="8459" max="8463" width="8.8515625" style="1" customWidth="1"/>
    <col min="8464" max="8467" width="9.140625" style="1" hidden="1" customWidth="1"/>
    <col min="8468" max="8705" width="8.8515625" style="1" customWidth="1"/>
    <col min="8706" max="8706" width="9.140625" style="1" hidden="1" customWidth="1"/>
    <col min="8707" max="8707" width="11.7109375" style="1" customWidth="1"/>
    <col min="8708" max="8708" width="14.7109375" style="1" customWidth="1"/>
    <col min="8709" max="8709" width="9.7109375" style="1" customWidth="1"/>
    <col min="8710" max="8710" width="70.7109375" style="1" customWidth="1"/>
    <col min="8711" max="8711" width="11.7109375" style="1" customWidth="1"/>
    <col min="8712" max="8714" width="16.7109375" style="1" customWidth="1"/>
    <col min="8715" max="8719" width="8.8515625" style="1" customWidth="1"/>
    <col min="8720" max="8723" width="9.140625" style="1" hidden="1" customWidth="1"/>
    <col min="8724" max="8961" width="8.8515625" style="1" customWidth="1"/>
    <col min="8962" max="8962" width="9.140625" style="1" hidden="1" customWidth="1"/>
    <col min="8963" max="8963" width="11.7109375" style="1" customWidth="1"/>
    <col min="8964" max="8964" width="14.7109375" style="1" customWidth="1"/>
    <col min="8965" max="8965" width="9.7109375" style="1" customWidth="1"/>
    <col min="8966" max="8966" width="70.7109375" style="1" customWidth="1"/>
    <col min="8967" max="8967" width="11.7109375" style="1" customWidth="1"/>
    <col min="8968" max="8970" width="16.7109375" style="1" customWidth="1"/>
    <col min="8971" max="8975" width="8.8515625" style="1" customWidth="1"/>
    <col min="8976" max="8979" width="9.140625" style="1" hidden="1" customWidth="1"/>
    <col min="8980" max="9217" width="8.8515625" style="1" customWidth="1"/>
    <col min="9218" max="9218" width="9.140625" style="1" hidden="1" customWidth="1"/>
    <col min="9219" max="9219" width="11.7109375" style="1" customWidth="1"/>
    <col min="9220" max="9220" width="14.7109375" style="1" customWidth="1"/>
    <col min="9221" max="9221" width="9.7109375" style="1" customWidth="1"/>
    <col min="9222" max="9222" width="70.7109375" style="1" customWidth="1"/>
    <col min="9223" max="9223" width="11.7109375" style="1" customWidth="1"/>
    <col min="9224" max="9226" width="16.7109375" style="1" customWidth="1"/>
    <col min="9227" max="9231" width="8.8515625" style="1" customWidth="1"/>
    <col min="9232" max="9235" width="9.140625" style="1" hidden="1" customWidth="1"/>
    <col min="9236" max="9473" width="8.8515625" style="1" customWidth="1"/>
    <col min="9474" max="9474" width="9.140625" style="1" hidden="1" customWidth="1"/>
    <col min="9475" max="9475" width="11.7109375" style="1" customWidth="1"/>
    <col min="9476" max="9476" width="14.7109375" style="1" customWidth="1"/>
    <col min="9477" max="9477" width="9.7109375" style="1" customWidth="1"/>
    <col min="9478" max="9478" width="70.7109375" style="1" customWidth="1"/>
    <col min="9479" max="9479" width="11.7109375" style="1" customWidth="1"/>
    <col min="9480" max="9482" width="16.7109375" style="1" customWidth="1"/>
    <col min="9483" max="9487" width="8.8515625" style="1" customWidth="1"/>
    <col min="9488" max="9491" width="9.140625" style="1" hidden="1" customWidth="1"/>
    <col min="9492" max="9729" width="8.8515625" style="1" customWidth="1"/>
    <col min="9730" max="9730" width="9.140625" style="1" hidden="1" customWidth="1"/>
    <col min="9731" max="9731" width="11.7109375" style="1" customWidth="1"/>
    <col min="9732" max="9732" width="14.7109375" style="1" customWidth="1"/>
    <col min="9733" max="9733" width="9.7109375" style="1" customWidth="1"/>
    <col min="9734" max="9734" width="70.7109375" style="1" customWidth="1"/>
    <col min="9735" max="9735" width="11.7109375" style="1" customWidth="1"/>
    <col min="9736" max="9738" width="16.7109375" style="1" customWidth="1"/>
    <col min="9739" max="9743" width="8.8515625" style="1" customWidth="1"/>
    <col min="9744" max="9747" width="9.140625" style="1" hidden="1" customWidth="1"/>
    <col min="9748" max="9985" width="8.8515625" style="1" customWidth="1"/>
    <col min="9986" max="9986" width="9.140625" style="1" hidden="1" customWidth="1"/>
    <col min="9987" max="9987" width="11.7109375" style="1" customWidth="1"/>
    <col min="9988" max="9988" width="14.7109375" style="1" customWidth="1"/>
    <col min="9989" max="9989" width="9.7109375" style="1" customWidth="1"/>
    <col min="9990" max="9990" width="70.7109375" style="1" customWidth="1"/>
    <col min="9991" max="9991" width="11.7109375" style="1" customWidth="1"/>
    <col min="9992" max="9994" width="16.7109375" style="1" customWidth="1"/>
    <col min="9995" max="9999" width="8.8515625" style="1" customWidth="1"/>
    <col min="10000" max="10003" width="9.140625" style="1" hidden="1" customWidth="1"/>
    <col min="10004" max="10241" width="8.8515625" style="1" customWidth="1"/>
    <col min="10242" max="10242" width="9.140625" style="1" hidden="1" customWidth="1"/>
    <col min="10243" max="10243" width="11.7109375" style="1" customWidth="1"/>
    <col min="10244" max="10244" width="14.7109375" style="1" customWidth="1"/>
    <col min="10245" max="10245" width="9.7109375" style="1" customWidth="1"/>
    <col min="10246" max="10246" width="70.7109375" style="1" customWidth="1"/>
    <col min="10247" max="10247" width="11.7109375" style="1" customWidth="1"/>
    <col min="10248" max="10250" width="16.7109375" style="1" customWidth="1"/>
    <col min="10251" max="10255" width="8.8515625" style="1" customWidth="1"/>
    <col min="10256" max="10259" width="9.140625" style="1" hidden="1" customWidth="1"/>
    <col min="10260" max="10497" width="8.8515625" style="1" customWidth="1"/>
    <col min="10498" max="10498" width="9.140625" style="1" hidden="1" customWidth="1"/>
    <col min="10499" max="10499" width="11.7109375" style="1" customWidth="1"/>
    <col min="10500" max="10500" width="14.7109375" style="1" customWidth="1"/>
    <col min="10501" max="10501" width="9.7109375" style="1" customWidth="1"/>
    <col min="10502" max="10502" width="70.7109375" style="1" customWidth="1"/>
    <col min="10503" max="10503" width="11.7109375" style="1" customWidth="1"/>
    <col min="10504" max="10506" width="16.7109375" style="1" customWidth="1"/>
    <col min="10507" max="10511" width="8.8515625" style="1" customWidth="1"/>
    <col min="10512" max="10515" width="9.140625" style="1" hidden="1" customWidth="1"/>
    <col min="10516" max="10753" width="8.8515625" style="1" customWidth="1"/>
    <col min="10754" max="10754" width="9.140625" style="1" hidden="1" customWidth="1"/>
    <col min="10755" max="10755" width="11.7109375" style="1" customWidth="1"/>
    <col min="10756" max="10756" width="14.7109375" style="1" customWidth="1"/>
    <col min="10757" max="10757" width="9.7109375" style="1" customWidth="1"/>
    <col min="10758" max="10758" width="70.7109375" style="1" customWidth="1"/>
    <col min="10759" max="10759" width="11.7109375" style="1" customWidth="1"/>
    <col min="10760" max="10762" width="16.7109375" style="1" customWidth="1"/>
    <col min="10763" max="10767" width="8.8515625" style="1" customWidth="1"/>
    <col min="10768" max="10771" width="9.140625" style="1" hidden="1" customWidth="1"/>
    <col min="10772" max="11009" width="8.8515625" style="1" customWidth="1"/>
    <col min="11010" max="11010" width="9.140625" style="1" hidden="1" customWidth="1"/>
    <col min="11011" max="11011" width="11.7109375" style="1" customWidth="1"/>
    <col min="11012" max="11012" width="14.7109375" style="1" customWidth="1"/>
    <col min="11013" max="11013" width="9.7109375" style="1" customWidth="1"/>
    <col min="11014" max="11014" width="70.7109375" style="1" customWidth="1"/>
    <col min="11015" max="11015" width="11.7109375" style="1" customWidth="1"/>
    <col min="11016" max="11018" width="16.7109375" style="1" customWidth="1"/>
    <col min="11019" max="11023" width="8.8515625" style="1" customWidth="1"/>
    <col min="11024" max="11027" width="9.140625" style="1" hidden="1" customWidth="1"/>
    <col min="11028" max="11265" width="8.8515625" style="1" customWidth="1"/>
    <col min="11266" max="11266" width="9.140625" style="1" hidden="1" customWidth="1"/>
    <col min="11267" max="11267" width="11.7109375" style="1" customWidth="1"/>
    <col min="11268" max="11268" width="14.7109375" style="1" customWidth="1"/>
    <col min="11269" max="11269" width="9.7109375" style="1" customWidth="1"/>
    <col min="11270" max="11270" width="70.7109375" style="1" customWidth="1"/>
    <col min="11271" max="11271" width="11.7109375" style="1" customWidth="1"/>
    <col min="11272" max="11274" width="16.7109375" style="1" customWidth="1"/>
    <col min="11275" max="11279" width="8.8515625" style="1" customWidth="1"/>
    <col min="11280" max="11283" width="9.140625" style="1" hidden="1" customWidth="1"/>
    <col min="11284" max="11521" width="8.8515625" style="1" customWidth="1"/>
    <col min="11522" max="11522" width="9.140625" style="1" hidden="1" customWidth="1"/>
    <col min="11523" max="11523" width="11.7109375" style="1" customWidth="1"/>
    <col min="11524" max="11524" width="14.7109375" style="1" customWidth="1"/>
    <col min="11525" max="11525" width="9.7109375" style="1" customWidth="1"/>
    <col min="11526" max="11526" width="70.7109375" style="1" customWidth="1"/>
    <col min="11527" max="11527" width="11.7109375" style="1" customWidth="1"/>
    <col min="11528" max="11530" width="16.7109375" style="1" customWidth="1"/>
    <col min="11531" max="11535" width="8.8515625" style="1" customWidth="1"/>
    <col min="11536" max="11539" width="9.140625" style="1" hidden="1" customWidth="1"/>
    <col min="11540" max="11777" width="8.8515625" style="1" customWidth="1"/>
    <col min="11778" max="11778" width="9.140625" style="1" hidden="1" customWidth="1"/>
    <col min="11779" max="11779" width="11.7109375" style="1" customWidth="1"/>
    <col min="11780" max="11780" width="14.7109375" style="1" customWidth="1"/>
    <col min="11781" max="11781" width="9.7109375" style="1" customWidth="1"/>
    <col min="11782" max="11782" width="70.7109375" style="1" customWidth="1"/>
    <col min="11783" max="11783" width="11.7109375" style="1" customWidth="1"/>
    <col min="11784" max="11786" width="16.7109375" style="1" customWidth="1"/>
    <col min="11787" max="11791" width="8.8515625" style="1" customWidth="1"/>
    <col min="11792" max="11795" width="9.140625" style="1" hidden="1" customWidth="1"/>
    <col min="11796" max="12033" width="8.8515625" style="1" customWidth="1"/>
    <col min="12034" max="12034" width="9.140625" style="1" hidden="1" customWidth="1"/>
    <col min="12035" max="12035" width="11.7109375" style="1" customWidth="1"/>
    <col min="12036" max="12036" width="14.7109375" style="1" customWidth="1"/>
    <col min="12037" max="12037" width="9.7109375" style="1" customWidth="1"/>
    <col min="12038" max="12038" width="70.7109375" style="1" customWidth="1"/>
    <col min="12039" max="12039" width="11.7109375" style="1" customWidth="1"/>
    <col min="12040" max="12042" width="16.7109375" style="1" customWidth="1"/>
    <col min="12043" max="12047" width="8.8515625" style="1" customWidth="1"/>
    <col min="12048" max="12051" width="9.140625" style="1" hidden="1" customWidth="1"/>
    <col min="12052" max="12289" width="8.8515625" style="1" customWidth="1"/>
    <col min="12290" max="12290" width="9.140625" style="1" hidden="1" customWidth="1"/>
    <col min="12291" max="12291" width="11.7109375" style="1" customWidth="1"/>
    <col min="12292" max="12292" width="14.7109375" style="1" customWidth="1"/>
    <col min="12293" max="12293" width="9.7109375" style="1" customWidth="1"/>
    <col min="12294" max="12294" width="70.7109375" style="1" customWidth="1"/>
    <col min="12295" max="12295" width="11.7109375" style="1" customWidth="1"/>
    <col min="12296" max="12298" width="16.7109375" style="1" customWidth="1"/>
    <col min="12299" max="12303" width="8.8515625" style="1" customWidth="1"/>
    <col min="12304" max="12307" width="9.140625" style="1" hidden="1" customWidth="1"/>
    <col min="12308" max="12545" width="8.8515625" style="1" customWidth="1"/>
    <col min="12546" max="12546" width="9.140625" style="1" hidden="1" customWidth="1"/>
    <col min="12547" max="12547" width="11.7109375" style="1" customWidth="1"/>
    <col min="12548" max="12548" width="14.7109375" style="1" customWidth="1"/>
    <col min="12549" max="12549" width="9.7109375" style="1" customWidth="1"/>
    <col min="12550" max="12550" width="70.7109375" style="1" customWidth="1"/>
    <col min="12551" max="12551" width="11.7109375" style="1" customWidth="1"/>
    <col min="12552" max="12554" width="16.7109375" style="1" customWidth="1"/>
    <col min="12555" max="12559" width="8.8515625" style="1" customWidth="1"/>
    <col min="12560" max="12563" width="9.140625" style="1" hidden="1" customWidth="1"/>
    <col min="12564" max="12801" width="8.8515625" style="1" customWidth="1"/>
    <col min="12802" max="12802" width="9.140625" style="1" hidden="1" customWidth="1"/>
    <col min="12803" max="12803" width="11.7109375" style="1" customWidth="1"/>
    <col min="12804" max="12804" width="14.7109375" style="1" customWidth="1"/>
    <col min="12805" max="12805" width="9.7109375" style="1" customWidth="1"/>
    <col min="12806" max="12806" width="70.7109375" style="1" customWidth="1"/>
    <col min="12807" max="12807" width="11.7109375" style="1" customWidth="1"/>
    <col min="12808" max="12810" width="16.7109375" style="1" customWidth="1"/>
    <col min="12811" max="12815" width="8.8515625" style="1" customWidth="1"/>
    <col min="12816" max="12819" width="9.140625" style="1" hidden="1" customWidth="1"/>
    <col min="12820" max="13057" width="8.8515625" style="1" customWidth="1"/>
    <col min="13058" max="13058" width="9.140625" style="1" hidden="1" customWidth="1"/>
    <col min="13059" max="13059" width="11.7109375" style="1" customWidth="1"/>
    <col min="13060" max="13060" width="14.7109375" style="1" customWidth="1"/>
    <col min="13061" max="13061" width="9.7109375" style="1" customWidth="1"/>
    <col min="13062" max="13062" width="70.7109375" style="1" customWidth="1"/>
    <col min="13063" max="13063" width="11.7109375" style="1" customWidth="1"/>
    <col min="13064" max="13066" width="16.7109375" style="1" customWidth="1"/>
    <col min="13067" max="13071" width="8.8515625" style="1" customWidth="1"/>
    <col min="13072" max="13075" width="9.140625" style="1" hidden="1" customWidth="1"/>
    <col min="13076" max="13313" width="8.8515625" style="1" customWidth="1"/>
    <col min="13314" max="13314" width="9.140625" style="1" hidden="1" customWidth="1"/>
    <col min="13315" max="13315" width="11.7109375" style="1" customWidth="1"/>
    <col min="13316" max="13316" width="14.7109375" style="1" customWidth="1"/>
    <col min="13317" max="13317" width="9.7109375" style="1" customWidth="1"/>
    <col min="13318" max="13318" width="70.7109375" style="1" customWidth="1"/>
    <col min="13319" max="13319" width="11.7109375" style="1" customWidth="1"/>
    <col min="13320" max="13322" width="16.7109375" style="1" customWidth="1"/>
    <col min="13323" max="13327" width="8.8515625" style="1" customWidth="1"/>
    <col min="13328" max="13331" width="9.140625" style="1" hidden="1" customWidth="1"/>
    <col min="13332" max="13569" width="8.8515625" style="1" customWidth="1"/>
    <col min="13570" max="13570" width="9.140625" style="1" hidden="1" customWidth="1"/>
    <col min="13571" max="13571" width="11.7109375" style="1" customWidth="1"/>
    <col min="13572" max="13572" width="14.7109375" style="1" customWidth="1"/>
    <col min="13573" max="13573" width="9.7109375" style="1" customWidth="1"/>
    <col min="13574" max="13574" width="70.7109375" style="1" customWidth="1"/>
    <col min="13575" max="13575" width="11.7109375" style="1" customWidth="1"/>
    <col min="13576" max="13578" width="16.7109375" style="1" customWidth="1"/>
    <col min="13579" max="13583" width="8.8515625" style="1" customWidth="1"/>
    <col min="13584" max="13587" width="9.140625" style="1" hidden="1" customWidth="1"/>
    <col min="13588" max="13825" width="8.8515625" style="1" customWidth="1"/>
    <col min="13826" max="13826" width="9.140625" style="1" hidden="1" customWidth="1"/>
    <col min="13827" max="13827" width="11.7109375" style="1" customWidth="1"/>
    <col min="13828" max="13828" width="14.7109375" style="1" customWidth="1"/>
    <col min="13829" max="13829" width="9.7109375" style="1" customWidth="1"/>
    <col min="13830" max="13830" width="70.7109375" style="1" customWidth="1"/>
    <col min="13831" max="13831" width="11.7109375" style="1" customWidth="1"/>
    <col min="13832" max="13834" width="16.7109375" style="1" customWidth="1"/>
    <col min="13835" max="13839" width="8.8515625" style="1" customWidth="1"/>
    <col min="13840" max="13843" width="9.140625" style="1" hidden="1" customWidth="1"/>
    <col min="13844" max="14081" width="8.8515625" style="1" customWidth="1"/>
    <col min="14082" max="14082" width="9.140625" style="1" hidden="1" customWidth="1"/>
    <col min="14083" max="14083" width="11.7109375" style="1" customWidth="1"/>
    <col min="14084" max="14084" width="14.7109375" style="1" customWidth="1"/>
    <col min="14085" max="14085" width="9.7109375" style="1" customWidth="1"/>
    <col min="14086" max="14086" width="70.7109375" style="1" customWidth="1"/>
    <col min="14087" max="14087" width="11.7109375" style="1" customWidth="1"/>
    <col min="14088" max="14090" width="16.7109375" style="1" customWidth="1"/>
    <col min="14091" max="14095" width="8.8515625" style="1" customWidth="1"/>
    <col min="14096" max="14099" width="9.140625" style="1" hidden="1" customWidth="1"/>
    <col min="14100" max="14337" width="8.8515625" style="1" customWidth="1"/>
    <col min="14338" max="14338" width="9.140625" style="1" hidden="1" customWidth="1"/>
    <col min="14339" max="14339" width="11.7109375" style="1" customWidth="1"/>
    <col min="14340" max="14340" width="14.7109375" style="1" customWidth="1"/>
    <col min="14341" max="14341" width="9.7109375" style="1" customWidth="1"/>
    <col min="14342" max="14342" width="70.7109375" style="1" customWidth="1"/>
    <col min="14343" max="14343" width="11.7109375" style="1" customWidth="1"/>
    <col min="14344" max="14346" width="16.7109375" style="1" customWidth="1"/>
    <col min="14347" max="14351" width="8.8515625" style="1" customWidth="1"/>
    <col min="14352" max="14355" width="9.140625" style="1" hidden="1" customWidth="1"/>
    <col min="14356" max="14593" width="8.8515625" style="1" customWidth="1"/>
    <col min="14594" max="14594" width="9.140625" style="1" hidden="1" customWidth="1"/>
    <col min="14595" max="14595" width="11.7109375" style="1" customWidth="1"/>
    <col min="14596" max="14596" width="14.7109375" style="1" customWidth="1"/>
    <col min="14597" max="14597" width="9.7109375" style="1" customWidth="1"/>
    <col min="14598" max="14598" width="70.7109375" style="1" customWidth="1"/>
    <col min="14599" max="14599" width="11.7109375" style="1" customWidth="1"/>
    <col min="14600" max="14602" width="16.7109375" style="1" customWidth="1"/>
    <col min="14603" max="14607" width="8.8515625" style="1" customWidth="1"/>
    <col min="14608" max="14611" width="9.140625" style="1" hidden="1" customWidth="1"/>
    <col min="14612" max="14849" width="8.8515625" style="1" customWidth="1"/>
    <col min="14850" max="14850" width="9.140625" style="1" hidden="1" customWidth="1"/>
    <col min="14851" max="14851" width="11.7109375" style="1" customWidth="1"/>
    <col min="14852" max="14852" width="14.7109375" style="1" customWidth="1"/>
    <col min="14853" max="14853" width="9.7109375" style="1" customWidth="1"/>
    <col min="14854" max="14854" width="70.7109375" style="1" customWidth="1"/>
    <col min="14855" max="14855" width="11.7109375" style="1" customWidth="1"/>
    <col min="14856" max="14858" width="16.7109375" style="1" customWidth="1"/>
    <col min="14859" max="14863" width="8.8515625" style="1" customWidth="1"/>
    <col min="14864" max="14867" width="9.140625" style="1" hidden="1" customWidth="1"/>
    <col min="14868" max="15105" width="8.8515625" style="1" customWidth="1"/>
    <col min="15106" max="15106" width="9.140625" style="1" hidden="1" customWidth="1"/>
    <col min="15107" max="15107" width="11.7109375" style="1" customWidth="1"/>
    <col min="15108" max="15108" width="14.7109375" style="1" customWidth="1"/>
    <col min="15109" max="15109" width="9.7109375" style="1" customWidth="1"/>
    <col min="15110" max="15110" width="70.7109375" style="1" customWidth="1"/>
    <col min="15111" max="15111" width="11.7109375" style="1" customWidth="1"/>
    <col min="15112" max="15114" width="16.7109375" style="1" customWidth="1"/>
    <col min="15115" max="15119" width="8.8515625" style="1" customWidth="1"/>
    <col min="15120" max="15123" width="9.140625" style="1" hidden="1" customWidth="1"/>
    <col min="15124" max="15361" width="8.8515625" style="1" customWidth="1"/>
    <col min="15362" max="15362" width="9.140625" style="1" hidden="1" customWidth="1"/>
    <col min="15363" max="15363" width="11.7109375" style="1" customWidth="1"/>
    <col min="15364" max="15364" width="14.7109375" style="1" customWidth="1"/>
    <col min="15365" max="15365" width="9.7109375" style="1" customWidth="1"/>
    <col min="15366" max="15366" width="70.7109375" style="1" customWidth="1"/>
    <col min="15367" max="15367" width="11.7109375" style="1" customWidth="1"/>
    <col min="15368" max="15370" width="16.7109375" style="1" customWidth="1"/>
    <col min="15371" max="15375" width="8.8515625" style="1" customWidth="1"/>
    <col min="15376" max="15379" width="9.140625" style="1" hidden="1" customWidth="1"/>
    <col min="15380" max="15617" width="8.8515625" style="1" customWidth="1"/>
    <col min="15618" max="15618" width="9.140625" style="1" hidden="1" customWidth="1"/>
    <col min="15619" max="15619" width="11.7109375" style="1" customWidth="1"/>
    <col min="15620" max="15620" width="14.7109375" style="1" customWidth="1"/>
    <col min="15621" max="15621" width="9.7109375" style="1" customWidth="1"/>
    <col min="15622" max="15622" width="70.7109375" style="1" customWidth="1"/>
    <col min="15623" max="15623" width="11.7109375" style="1" customWidth="1"/>
    <col min="15624" max="15626" width="16.7109375" style="1" customWidth="1"/>
    <col min="15627" max="15631" width="8.8515625" style="1" customWidth="1"/>
    <col min="15632" max="15635" width="9.140625" style="1" hidden="1" customWidth="1"/>
    <col min="15636" max="15873" width="8.8515625" style="1" customWidth="1"/>
    <col min="15874" max="15874" width="9.140625" style="1" hidden="1" customWidth="1"/>
    <col min="15875" max="15875" width="11.7109375" style="1" customWidth="1"/>
    <col min="15876" max="15876" width="14.7109375" style="1" customWidth="1"/>
    <col min="15877" max="15877" width="9.7109375" style="1" customWidth="1"/>
    <col min="15878" max="15878" width="70.7109375" style="1" customWidth="1"/>
    <col min="15879" max="15879" width="11.7109375" style="1" customWidth="1"/>
    <col min="15880" max="15882" width="16.7109375" style="1" customWidth="1"/>
    <col min="15883" max="15887" width="8.8515625" style="1" customWidth="1"/>
    <col min="15888" max="15891" width="9.140625" style="1" hidden="1" customWidth="1"/>
    <col min="15892" max="16129" width="8.8515625" style="1" customWidth="1"/>
    <col min="16130" max="16130" width="9.140625" style="1" hidden="1" customWidth="1"/>
    <col min="16131" max="16131" width="11.7109375" style="1" customWidth="1"/>
    <col min="16132" max="16132" width="14.7109375" style="1" customWidth="1"/>
    <col min="16133" max="16133" width="9.7109375" style="1" customWidth="1"/>
    <col min="16134" max="16134" width="70.7109375" style="1" customWidth="1"/>
    <col min="16135" max="16135" width="11.7109375" style="1" customWidth="1"/>
    <col min="16136" max="16138" width="16.7109375" style="1" customWidth="1"/>
    <col min="16139" max="16143" width="8.8515625" style="1" customWidth="1"/>
    <col min="16144" max="16147" width="9.140625" style="1" hidden="1" customWidth="1"/>
    <col min="16148" max="16384" width="8.8515625" style="1" customWidth="1"/>
  </cols>
  <sheetData>
    <row r="1" spans="1:17" ht="12.75" customHeight="1">
      <c r="A1" s="1" t="s">
        <v>0</v>
      </c>
      <c r="B1" s="2"/>
      <c r="C1" s="3"/>
      <c r="D1" s="2"/>
      <c r="E1" s="3"/>
      <c r="F1" s="2"/>
      <c r="G1" s="2"/>
      <c r="H1" s="2"/>
      <c r="I1" s="2"/>
      <c r="J1" s="2"/>
      <c r="Q1" s="1" t="s">
        <v>1</v>
      </c>
    </row>
    <row r="2" spans="2:17" ht="25.05" customHeight="1">
      <c r="B2" s="2"/>
      <c r="C2" s="3"/>
      <c r="D2" s="2"/>
      <c r="E2" s="3"/>
      <c r="F2" s="4" t="s">
        <v>2</v>
      </c>
      <c r="G2" s="2"/>
      <c r="H2" s="2"/>
      <c r="I2" s="5"/>
      <c r="J2" s="5"/>
      <c r="P2" s="1" t="e">
        <f>0+#REF!</f>
        <v>#REF!</v>
      </c>
      <c r="Q2" s="1" t="s">
        <v>3</v>
      </c>
    </row>
    <row r="3" spans="1:17" ht="15" customHeight="1">
      <c r="A3" s="1" t="s">
        <v>4</v>
      </c>
      <c r="B3" s="6" t="s">
        <v>5</v>
      </c>
      <c r="C3" s="7"/>
      <c r="D3" s="59"/>
      <c r="E3" s="60"/>
      <c r="F3" s="8" t="s">
        <v>200</v>
      </c>
      <c r="G3" s="2"/>
      <c r="H3" s="9"/>
      <c r="I3" s="10"/>
      <c r="J3" s="11">
        <f>SUM(J8:J214)</f>
        <v>0</v>
      </c>
      <c r="P3" s="1" t="s">
        <v>6</v>
      </c>
      <c r="Q3" s="1" t="s">
        <v>3</v>
      </c>
    </row>
    <row r="4" spans="1:17" ht="15" customHeight="1">
      <c r="A4" s="1" t="s">
        <v>7</v>
      </c>
      <c r="B4" s="12" t="s">
        <v>8</v>
      </c>
      <c r="C4" s="13"/>
      <c r="D4" s="61"/>
      <c r="E4" s="62"/>
      <c r="F4" s="14"/>
      <c r="G4" s="5"/>
      <c r="H4" s="5"/>
      <c r="I4" s="15"/>
      <c r="J4" s="15"/>
      <c r="P4" s="1" t="s">
        <v>9</v>
      </c>
      <c r="Q4" s="1" t="s">
        <v>3</v>
      </c>
    </row>
    <row r="5" spans="1:17" ht="12.75" customHeight="1">
      <c r="A5" s="63" t="s">
        <v>10</v>
      </c>
      <c r="B5" s="63" t="s">
        <v>11</v>
      </c>
      <c r="C5" s="64" t="s">
        <v>10</v>
      </c>
      <c r="D5" s="63" t="s">
        <v>12</v>
      </c>
      <c r="E5" s="63" t="s">
        <v>13</v>
      </c>
      <c r="F5" s="63" t="s">
        <v>14</v>
      </c>
      <c r="G5" s="63" t="s">
        <v>15</v>
      </c>
      <c r="H5" s="63" t="s">
        <v>16</v>
      </c>
      <c r="I5" s="63" t="s">
        <v>17</v>
      </c>
      <c r="J5" s="63"/>
      <c r="P5" s="1" t="s">
        <v>18</v>
      </c>
      <c r="Q5" s="1" t="s">
        <v>3</v>
      </c>
    </row>
    <row r="6" spans="1:10" ht="12.75" customHeight="1">
      <c r="A6" s="63"/>
      <c r="B6" s="63"/>
      <c r="C6" s="65"/>
      <c r="D6" s="63"/>
      <c r="E6" s="63"/>
      <c r="F6" s="63"/>
      <c r="G6" s="63"/>
      <c r="H6" s="63"/>
      <c r="I6" s="16" t="s">
        <v>19</v>
      </c>
      <c r="J6" s="16" t="s">
        <v>20</v>
      </c>
    </row>
    <row r="7" spans="1:10" ht="12.75" customHeight="1">
      <c r="A7" s="16" t="s">
        <v>21</v>
      </c>
      <c r="B7" s="16" t="s">
        <v>22</v>
      </c>
      <c r="C7" s="16">
        <v>2</v>
      </c>
      <c r="D7" s="16">
        <v>3</v>
      </c>
      <c r="E7" s="16">
        <v>4</v>
      </c>
      <c r="F7" s="16">
        <v>5</v>
      </c>
      <c r="G7" s="16">
        <v>6</v>
      </c>
      <c r="H7" s="16">
        <v>7</v>
      </c>
      <c r="I7" s="16">
        <v>8</v>
      </c>
      <c r="J7" s="16">
        <v>9</v>
      </c>
    </row>
    <row r="8" spans="1:10" ht="16.8" customHeight="1">
      <c r="A8" s="17"/>
      <c r="B8" s="51"/>
      <c r="C8" s="52" t="s">
        <v>23</v>
      </c>
      <c r="D8" s="53" t="s">
        <v>105</v>
      </c>
      <c r="E8" s="18" t="s">
        <v>32</v>
      </c>
      <c r="F8" s="19" t="s">
        <v>74</v>
      </c>
      <c r="G8" s="18" t="s">
        <v>56</v>
      </c>
      <c r="H8" s="20">
        <v>1</v>
      </c>
      <c r="I8" s="48"/>
      <c r="J8" s="22">
        <f>ROUND(ROUND(I8,2)*ROUND(H8,3),2)</f>
        <v>0</v>
      </c>
    </row>
    <row r="9" spans="1:10" ht="16.8" customHeight="1">
      <c r="A9" s="17"/>
      <c r="B9" s="38"/>
      <c r="C9" s="39"/>
      <c r="D9" s="40"/>
      <c r="E9" s="30"/>
      <c r="F9" s="19" t="s">
        <v>75</v>
      </c>
      <c r="G9" s="30"/>
      <c r="H9" s="31"/>
      <c r="I9" s="36"/>
      <c r="J9" s="32"/>
    </row>
    <row r="10" spans="1:10" ht="16.8" customHeight="1">
      <c r="A10" s="17"/>
      <c r="B10" s="38"/>
      <c r="C10" s="39"/>
      <c r="D10" s="40"/>
      <c r="E10" s="30"/>
      <c r="F10" s="19" t="s">
        <v>122</v>
      </c>
      <c r="G10" s="30"/>
      <c r="H10" s="31"/>
      <c r="I10" s="36"/>
      <c r="J10" s="32"/>
    </row>
    <row r="11" spans="1:10" ht="16.8" customHeight="1">
      <c r="A11" s="17"/>
      <c r="B11" s="38"/>
      <c r="C11" s="39"/>
      <c r="D11" s="40"/>
      <c r="E11" s="30"/>
      <c r="F11" s="19"/>
      <c r="G11" s="30"/>
      <c r="H11" s="31"/>
      <c r="I11" s="36"/>
      <c r="J11" s="32"/>
    </row>
    <row r="12" spans="1:10" ht="16.8" customHeight="1">
      <c r="A12" s="17"/>
      <c r="B12" s="51"/>
      <c r="C12" s="52" t="s">
        <v>23</v>
      </c>
      <c r="D12" s="53" t="s">
        <v>106</v>
      </c>
      <c r="E12" s="18" t="s">
        <v>32</v>
      </c>
      <c r="F12" s="19" t="s">
        <v>76</v>
      </c>
      <c r="G12" s="18" t="s">
        <v>56</v>
      </c>
      <c r="H12" s="20">
        <v>1</v>
      </c>
      <c r="I12" s="48"/>
      <c r="J12" s="22">
        <f>ROUND(ROUND(I12,2)*ROUND(H12,3),2)</f>
        <v>0</v>
      </c>
    </row>
    <row r="13" spans="1:10" ht="16.8" customHeight="1">
      <c r="A13" s="17"/>
      <c r="B13" s="38"/>
      <c r="C13" s="39"/>
      <c r="D13" s="40"/>
      <c r="E13" s="39"/>
      <c r="F13" s="19" t="s">
        <v>77</v>
      </c>
      <c r="G13" s="39"/>
      <c r="H13" s="41"/>
      <c r="I13" s="36"/>
      <c r="J13" s="42"/>
    </row>
    <row r="14" spans="1:10" ht="16.8" customHeight="1">
      <c r="A14" s="17"/>
      <c r="B14" s="38"/>
      <c r="C14" s="39"/>
      <c r="D14" s="40"/>
      <c r="E14" s="30"/>
      <c r="F14" s="19" t="s">
        <v>102</v>
      </c>
      <c r="G14" s="30"/>
      <c r="H14" s="31"/>
      <c r="I14" s="36"/>
      <c r="J14" s="32"/>
    </row>
    <row r="15" spans="1:10" ht="16.8" customHeight="1">
      <c r="A15" s="17"/>
      <c r="B15" s="38"/>
      <c r="C15" s="39"/>
      <c r="D15" s="40"/>
      <c r="E15" s="30"/>
      <c r="F15" s="19"/>
      <c r="G15" s="30"/>
      <c r="H15" s="31"/>
      <c r="I15" s="36"/>
      <c r="J15" s="32"/>
    </row>
    <row r="16" spans="1:10" ht="16.8" customHeight="1">
      <c r="A16" s="17"/>
      <c r="B16" s="51"/>
      <c r="C16" s="52" t="s">
        <v>23</v>
      </c>
      <c r="D16" s="53" t="s">
        <v>114</v>
      </c>
      <c r="E16" s="18" t="s">
        <v>32</v>
      </c>
      <c r="F16" s="19" t="s">
        <v>78</v>
      </c>
      <c r="G16" s="18" t="s">
        <v>56</v>
      </c>
      <c r="H16" s="20">
        <v>1</v>
      </c>
      <c r="I16" s="21"/>
      <c r="J16" s="22">
        <f>ROUND(ROUND(I16,2)*ROUND(H16,3),2)</f>
        <v>0</v>
      </c>
    </row>
    <row r="17" spans="1:10" ht="16.8" customHeight="1">
      <c r="A17" s="17"/>
      <c r="B17" s="38"/>
      <c r="C17" s="39"/>
      <c r="D17" s="40"/>
      <c r="E17" s="39"/>
      <c r="F17" s="19" t="s">
        <v>79</v>
      </c>
      <c r="G17" s="39"/>
      <c r="H17" s="41"/>
      <c r="I17" s="36"/>
      <c r="J17" s="42"/>
    </row>
    <row r="18" spans="1:10" ht="16.8" customHeight="1">
      <c r="A18" s="17"/>
      <c r="B18" s="38"/>
      <c r="C18" s="39"/>
      <c r="D18" s="40"/>
      <c r="E18" s="39"/>
      <c r="F18" s="19"/>
      <c r="G18" s="39"/>
      <c r="H18" s="41"/>
      <c r="I18" s="36"/>
      <c r="J18" s="42"/>
    </row>
    <row r="19" spans="1:10" ht="16.8" customHeight="1">
      <c r="A19" s="17"/>
      <c r="B19" s="51"/>
      <c r="C19" s="52" t="s">
        <v>23</v>
      </c>
      <c r="D19" s="53" t="s">
        <v>199</v>
      </c>
      <c r="E19" s="18" t="s">
        <v>32</v>
      </c>
      <c r="F19" s="19" t="s">
        <v>39</v>
      </c>
      <c r="G19" s="18" t="s">
        <v>42</v>
      </c>
      <c r="H19" s="20">
        <f>1.6*(38.4)</f>
        <v>61.44</v>
      </c>
      <c r="I19" s="48"/>
      <c r="J19" s="22">
        <f>ROUND(ROUND(I19,2)*ROUND(H19,3),2)</f>
        <v>0</v>
      </c>
    </row>
    <row r="20" spans="1:10" ht="16.8" customHeight="1">
      <c r="A20" s="17"/>
      <c r="B20" s="38"/>
      <c r="C20" s="39"/>
      <c r="D20" s="40" t="s">
        <v>84</v>
      </c>
      <c r="E20" s="39"/>
      <c r="F20" s="19" t="s">
        <v>144</v>
      </c>
      <c r="G20" s="39"/>
      <c r="H20" s="41"/>
      <c r="I20" s="36"/>
      <c r="J20" s="42"/>
    </row>
    <row r="21" spans="1:10" ht="16.8" customHeight="1">
      <c r="A21" s="17"/>
      <c r="B21" s="38"/>
      <c r="C21" s="39"/>
      <c r="D21" s="40"/>
      <c r="E21" s="30"/>
      <c r="F21" s="19" t="s">
        <v>145</v>
      </c>
      <c r="G21" s="30"/>
      <c r="H21" s="31"/>
      <c r="I21" s="36"/>
      <c r="J21" s="32"/>
    </row>
    <row r="22" spans="1:10" ht="16.8" customHeight="1">
      <c r="A22" s="17"/>
      <c r="B22" s="38"/>
      <c r="C22" s="39"/>
      <c r="D22" s="40"/>
      <c r="E22" s="30"/>
      <c r="F22" s="19"/>
      <c r="G22" s="30"/>
      <c r="H22" s="31"/>
      <c r="I22" s="36"/>
      <c r="J22" s="32"/>
    </row>
    <row r="23" spans="1:10" ht="16.8" customHeight="1">
      <c r="A23" s="17"/>
      <c r="B23" s="51"/>
      <c r="C23" s="52" t="s">
        <v>23</v>
      </c>
      <c r="D23" s="53" t="s">
        <v>115</v>
      </c>
      <c r="E23" s="18" t="s">
        <v>32</v>
      </c>
      <c r="F23" s="19" t="s">
        <v>39</v>
      </c>
      <c r="G23" s="18" t="s">
        <v>42</v>
      </c>
      <c r="H23" s="20">
        <f>13.22+7.392+6.65</f>
        <v>27.262</v>
      </c>
      <c r="I23" s="48"/>
      <c r="J23" s="22">
        <f>ROUND(ROUND(I23,2)*ROUND(H23,3),2)</f>
        <v>0</v>
      </c>
    </row>
    <row r="24" spans="1:10" ht="17.4" customHeight="1">
      <c r="A24" s="17"/>
      <c r="B24" s="38"/>
      <c r="C24" s="39"/>
      <c r="D24" s="40" t="s">
        <v>84</v>
      </c>
      <c r="E24" s="30"/>
      <c r="F24" s="19" t="s">
        <v>40</v>
      </c>
      <c r="G24" s="30"/>
      <c r="H24" s="31"/>
      <c r="I24" s="36"/>
      <c r="J24" s="32"/>
    </row>
    <row r="25" spans="1:10" ht="17.4" customHeight="1">
      <c r="A25" s="17"/>
      <c r="B25" s="38"/>
      <c r="C25" s="39"/>
      <c r="D25" s="40"/>
      <c r="E25" s="30"/>
      <c r="F25" s="19" t="s">
        <v>131</v>
      </c>
      <c r="G25" s="30"/>
      <c r="H25" s="31"/>
      <c r="I25" s="36"/>
      <c r="J25" s="32"/>
    </row>
    <row r="26" spans="1:10" ht="17.4" customHeight="1">
      <c r="A26" s="17"/>
      <c r="B26" s="38"/>
      <c r="C26" s="39"/>
      <c r="D26" s="40"/>
      <c r="E26" s="30"/>
      <c r="F26" s="19" t="s">
        <v>132</v>
      </c>
      <c r="G26" s="30"/>
      <c r="H26" s="31"/>
      <c r="I26" s="36"/>
      <c r="J26" s="32"/>
    </row>
    <row r="27" spans="1:10" ht="16.8" customHeight="1">
      <c r="A27" s="17"/>
      <c r="B27" s="38"/>
      <c r="C27" s="39"/>
      <c r="D27" s="40"/>
      <c r="E27" s="30"/>
      <c r="F27" s="19" t="s">
        <v>133</v>
      </c>
      <c r="G27" s="30"/>
      <c r="H27" s="31"/>
      <c r="I27" s="36"/>
      <c r="J27" s="32"/>
    </row>
    <row r="28" spans="1:10" ht="16.8" customHeight="1">
      <c r="A28" s="17"/>
      <c r="B28" s="38"/>
      <c r="C28" s="39"/>
      <c r="D28" s="40"/>
      <c r="E28" s="30"/>
      <c r="F28" s="33"/>
      <c r="G28" s="30"/>
      <c r="H28" s="31"/>
      <c r="I28" s="36"/>
      <c r="J28" s="32"/>
    </row>
    <row r="29" spans="1:10" ht="16.8" customHeight="1">
      <c r="A29" s="17"/>
      <c r="B29" s="51"/>
      <c r="C29" s="52" t="s">
        <v>23</v>
      </c>
      <c r="D29" s="53" t="s">
        <v>116</v>
      </c>
      <c r="E29" s="18" t="s">
        <v>32</v>
      </c>
      <c r="F29" s="19" t="s">
        <v>39</v>
      </c>
      <c r="G29" s="18" t="s">
        <v>42</v>
      </c>
      <c r="H29" s="20">
        <f>2*(11.34)</f>
        <v>22.68</v>
      </c>
      <c r="I29" s="48"/>
      <c r="J29" s="22">
        <f>ROUND(ROUND(I29,2)*ROUND(H29,3),2)</f>
        <v>0</v>
      </c>
    </row>
    <row r="30" spans="1:10" s="43" customFormat="1" ht="16.8" customHeight="1">
      <c r="A30" s="37"/>
      <c r="B30" s="38"/>
      <c r="C30" s="39"/>
      <c r="D30" s="40" t="s">
        <v>84</v>
      </c>
      <c r="E30" s="39"/>
      <c r="F30" s="19" t="s">
        <v>41</v>
      </c>
      <c r="G30" s="39"/>
      <c r="H30" s="41"/>
      <c r="I30" s="36"/>
      <c r="J30" s="42"/>
    </row>
    <row r="31" spans="1:10" ht="16.8" customHeight="1">
      <c r="A31" s="17"/>
      <c r="B31" s="38"/>
      <c r="C31" s="39"/>
      <c r="D31" s="40"/>
      <c r="E31" s="30"/>
      <c r="F31" s="19" t="s">
        <v>139</v>
      </c>
      <c r="G31" s="30"/>
      <c r="H31" s="31"/>
      <c r="I31" s="36"/>
      <c r="J31" s="32"/>
    </row>
    <row r="32" spans="1:10" ht="16.8" customHeight="1">
      <c r="A32" s="17"/>
      <c r="B32" s="38"/>
      <c r="C32" s="39"/>
      <c r="D32" s="40"/>
      <c r="E32" s="30"/>
      <c r="F32" s="19"/>
      <c r="G32" s="30"/>
      <c r="H32" s="31"/>
      <c r="I32" s="36"/>
      <c r="J32" s="32"/>
    </row>
    <row r="33" spans="1:10" ht="15.6" customHeight="1">
      <c r="A33" s="17"/>
      <c r="B33" s="51"/>
      <c r="C33" s="52" t="s">
        <v>23</v>
      </c>
      <c r="D33" s="53" t="s">
        <v>117</v>
      </c>
      <c r="E33" s="18" t="s">
        <v>32</v>
      </c>
      <c r="F33" s="19" t="s">
        <v>54</v>
      </c>
      <c r="G33" s="18" t="s">
        <v>56</v>
      </c>
      <c r="H33" s="44">
        <v>1</v>
      </c>
      <c r="I33" s="48"/>
      <c r="J33" s="22">
        <f>ROUND(ROUND(I33,2)*ROUND(H33,3),2)</f>
        <v>0</v>
      </c>
    </row>
    <row r="34" spans="1:10" ht="44.4" customHeight="1">
      <c r="A34" s="17"/>
      <c r="B34" s="38"/>
      <c r="C34" s="39"/>
      <c r="D34" s="40"/>
      <c r="E34" s="30"/>
      <c r="F34" s="19" t="s">
        <v>55</v>
      </c>
      <c r="G34" s="30"/>
      <c r="H34" s="31"/>
      <c r="I34" s="36"/>
      <c r="J34" s="32"/>
    </row>
    <row r="35" spans="1:10" ht="16.8" customHeight="1">
      <c r="A35" s="17"/>
      <c r="B35" s="38"/>
      <c r="C35" s="39"/>
      <c r="D35" s="40"/>
      <c r="E35" s="30"/>
      <c r="F35" s="33"/>
      <c r="G35" s="30"/>
      <c r="H35" s="31"/>
      <c r="I35" s="36"/>
      <c r="J35" s="32"/>
    </row>
    <row r="36" spans="1:10" ht="16.8" customHeight="1">
      <c r="A36" s="17"/>
      <c r="B36" s="53"/>
      <c r="C36" s="52" t="s">
        <v>23</v>
      </c>
      <c r="D36" s="53">
        <v>113728</v>
      </c>
      <c r="E36" s="18" t="s">
        <v>32</v>
      </c>
      <c r="F36" s="19" t="s">
        <v>81</v>
      </c>
      <c r="G36" s="18" t="s">
        <v>82</v>
      </c>
      <c r="H36" s="44">
        <f>105.81+59.13+53.22</f>
        <v>218.16</v>
      </c>
      <c r="I36" s="21"/>
      <c r="J36" s="22">
        <f>ROUND(ROUND(I36,2)*ROUND(H36,3),2)</f>
        <v>0</v>
      </c>
    </row>
    <row r="37" spans="1:10" ht="27" customHeight="1">
      <c r="A37" s="17"/>
      <c r="B37" s="40"/>
      <c r="C37" s="39"/>
      <c r="D37" s="40"/>
      <c r="E37" s="30"/>
      <c r="F37" s="19" t="s">
        <v>83</v>
      </c>
      <c r="G37" s="30"/>
      <c r="H37" s="31"/>
      <c r="I37" s="36"/>
      <c r="J37" s="32"/>
    </row>
    <row r="38" spans="1:10" ht="16.8" customHeight="1">
      <c r="A38" s="17"/>
      <c r="B38" s="40"/>
      <c r="C38" s="39"/>
      <c r="D38" s="40"/>
      <c r="E38" s="30"/>
      <c r="F38" s="19" t="s">
        <v>128</v>
      </c>
      <c r="G38" s="30"/>
      <c r="H38" s="31"/>
      <c r="I38" s="36"/>
      <c r="J38" s="32"/>
    </row>
    <row r="39" spans="1:10" ht="16.8" customHeight="1">
      <c r="A39" s="17"/>
      <c r="B39" s="40"/>
      <c r="C39" s="39"/>
      <c r="D39" s="40"/>
      <c r="E39" s="30"/>
      <c r="F39" s="19" t="s">
        <v>129</v>
      </c>
      <c r="G39" s="30"/>
      <c r="H39" s="31"/>
      <c r="I39" s="36"/>
      <c r="J39" s="32"/>
    </row>
    <row r="40" spans="1:10" ht="16.8" customHeight="1">
      <c r="A40" s="17"/>
      <c r="B40" s="40"/>
      <c r="C40" s="39"/>
      <c r="D40" s="40"/>
      <c r="E40" s="30"/>
      <c r="F40" s="19" t="s">
        <v>130</v>
      </c>
      <c r="G40" s="30"/>
      <c r="H40" s="31"/>
      <c r="I40" s="36"/>
      <c r="J40" s="32"/>
    </row>
    <row r="41" spans="1:10" ht="16.8" customHeight="1">
      <c r="A41" s="17"/>
      <c r="B41" s="38"/>
      <c r="C41" s="39"/>
      <c r="D41" s="40"/>
      <c r="E41" s="30"/>
      <c r="F41" s="33"/>
      <c r="G41" s="30"/>
      <c r="H41" s="31"/>
      <c r="I41" s="36"/>
      <c r="J41" s="32"/>
    </row>
    <row r="42" spans="1:10" ht="16.8" customHeight="1">
      <c r="A42" s="17"/>
      <c r="B42" s="53"/>
      <c r="C42" s="52" t="s">
        <v>23</v>
      </c>
      <c r="D42" s="53">
        <v>113742</v>
      </c>
      <c r="E42" s="18" t="s">
        <v>32</v>
      </c>
      <c r="F42" s="19" t="s">
        <v>80</v>
      </c>
      <c r="G42" s="18" t="s">
        <v>25</v>
      </c>
      <c r="H42" s="20">
        <f>(18*8.35)</f>
        <v>150.29999999999998</v>
      </c>
      <c r="I42" s="21"/>
      <c r="J42" s="22">
        <f>ROUND(ROUND(I42,2)*ROUND(H42,3),2)</f>
        <v>0</v>
      </c>
    </row>
    <row r="43" spans="1:10" ht="28.2" customHeight="1">
      <c r="A43" s="17"/>
      <c r="B43" s="40"/>
      <c r="C43" s="39"/>
      <c r="D43" s="40"/>
      <c r="E43" s="30"/>
      <c r="F43" s="19" t="s">
        <v>38</v>
      </c>
      <c r="G43" s="30"/>
      <c r="H43" s="31"/>
      <c r="I43" s="36"/>
      <c r="J43" s="32"/>
    </row>
    <row r="44" spans="1:10" ht="17.4" customHeight="1">
      <c r="A44" s="17"/>
      <c r="B44" s="40"/>
      <c r="C44" s="39"/>
      <c r="D44" s="40"/>
      <c r="E44" s="30"/>
      <c r="F44" s="19" t="s">
        <v>123</v>
      </c>
      <c r="G44" s="30"/>
      <c r="H44" s="31"/>
      <c r="I44" s="36"/>
      <c r="J44" s="32"/>
    </row>
    <row r="45" spans="1:10" ht="17.4" customHeight="1">
      <c r="A45" s="17"/>
      <c r="B45" s="40"/>
      <c r="C45" s="39"/>
      <c r="D45" s="40"/>
      <c r="E45" s="30"/>
      <c r="F45" s="33"/>
      <c r="G45" s="30"/>
      <c r="H45" s="31"/>
      <c r="I45" s="36"/>
      <c r="J45" s="32"/>
    </row>
    <row r="46" spans="1:10" ht="17.4" customHeight="1">
      <c r="A46" s="17"/>
      <c r="B46" s="53"/>
      <c r="C46" s="52" t="s">
        <v>23</v>
      </c>
      <c r="D46" s="53" t="s">
        <v>118</v>
      </c>
      <c r="E46" s="18" t="s">
        <v>32</v>
      </c>
      <c r="F46" s="19" t="s">
        <v>107</v>
      </c>
      <c r="G46" s="18" t="s">
        <v>56</v>
      </c>
      <c r="H46" s="20">
        <v>1</v>
      </c>
      <c r="I46" s="21"/>
      <c r="J46" s="22">
        <f>ROUND(ROUND(I46,2)*ROUND(H46,3),2)</f>
        <v>0</v>
      </c>
    </row>
    <row r="47" spans="1:10" ht="16.8" customHeight="1">
      <c r="A47" s="17"/>
      <c r="B47" s="40"/>
      <c r="C47" s="39"/>
      <c r="D47" s="40"/>
      <c r="E47" s="30"/>
      <c r="F47" s="19" t="s">
        <v>108</v>
      </c>
      <c r="G47" s="30"/>
      <c r="H47" s="31"/>
      <c r="I47" s="36"/>
      <c r="J47" s="32"/>
    </row>
    <row r="48" spans="1:10" ht="17.4" customHeight="1">
      <c r="A48" s="17"/>
      <c r="B48" s="40"/>
      <c r="C48" s="39"/>
      <c r="D48" s="40"/>
      <c r="E48" s="30"/>
      <c r="F48" s="33"/>
      <c r="G48" s="30"/>
      <c r="H48" s="31"/>
      <c r="I48" s="36"/>
      <c r="J48" s="32"/>
    </row>
    <row r="49" spans="1:10" ht="16.8" customHeight="1">
      <c r="A49" s="17"/>
      <c r="B49" s="53"/>
      <c r="C49" s="52" t="s">
        <v>23</v>
      </c>
      <c r="D49" s="53">
        <v>113764</v>
      </c>
      <c r="E49" s="18" t="s">
        <v>32</v>
      </c>
      <c r="F49" s="19" t="s">
        <v>45</v>
      </c>
      <c r="G49" s="18" t="s">
        <v>31</v>
      </c>
      <c r="H49" s="44">
        <f>28+16.7</f>
        <v>44.7</v>
      </c>
      <c r="I49" s="21"/>
      <c r="J49" s="22">
        <f>ROUND(ROUND(I49,2)*ROUND(H49,3),2)</f>
        <v>0</v>
      </c>
    </row>
    <row r="50" spans="1:10" ht="16.2" customHeight="1">
      <c r="A50" s="17"/>
      <c r="B50" s="40"/>
      <c r="C50" s="39"/>
      <c r="D50" s="40"/>
      <c r="E50" s="30"/>
      <c r="F50" s="19" t="s">
        <v>46</v>
      </c>
      <c r="G50" s="30"/>
      <c r="H50" s="31"/>
      <c r="I50" s="36"/>
      <c r="J50" s="32"/>
    </row>
    <row r="51" spans="1:10" ht="17.4" customHeight="1">
      <c r="A51" s="17"/>
      <c r="B51" s="40"/>
      <c r="C51" s="39"/>
      <c r="D51" s="40"/>
      <c r="E51" s="30"/>
      <c r="F51" s="19" t="s">
        <v>124</v>
      </c>
      <c r="G51" s="30"/>
      <c r="H51" s="31"/>
      <c r="I51" s="36"/>
      <c r="J51" s="32"/>
    </row>
    <row r="52" spans="1:10" ht="17.4" customHeight="1">
      <c r="A52" s="17"/>
      <c r="B52" s="40"/>
      <c r="C52" s="39"/>
      <c r="D52" s="40"/>
      <c r="E52" s="30"/>
      <c r="F52" s="19" t="s">
        <v>125</v>
      </c>
      <c r="G52" s="30"/>
      <c r="H52" s="31"/>
      <c r="I52" s="36"/>
      <c r="J52" s="32"/>
    </row>
    <row r="53" spans="1:10" ht="17.4" customHeight="1">
      <c r="A53" s="17"/>
      <c r="B53" s="40"/>
      <c r="C53" s="39"/>
      <c r="D53" s="40"/>
      <c r="E53" s="30"/>
      <c r="F53" s="33"/>
      <c r="G53" s="30"/>
      <c r="H53" s="31"/>
      <c r="I53" s="36"/>
      <c r="J53" s="32"/>
    </row>
    <row r="54" spans="1:10" ht="16.8" customHeight="1">
      <c r="A54" s="17"/>
      <c r="B54" s="53"/>
      <c r="C54" s="52" t="s">
        <v>23</v>
      </c>
      <c r="D54" s="54" t="s">
        <v>65</v>
      </c>
      <c r="E54" s="18" t="s">
        <v>32</v>
      </c>
      <c r="F54" s="19" t="s">
        <v>66</v>
      </c>
      <c r="G54" s="18" t="s">
        <v>24</v>
      </c>
      <c r="H54" s="44">
        <f>28+28</f>
        <v>56</v>
      </c>
      <c r="I54" s="21"/>
      <c r="J54" s="22">
        <f aca="true" t="shared" si="0" ref="J54">ROUND(ROUND(I54,2)*ROUND(H54,3),2)</f>
        <v>0</v>
      </c>
    </row>
    <row r="55" spans="1:10" ht="31.8" customHeight="1">
      <c r="A55" s="17"/>
      <c r="B55" s="40"/>
      <c r="C55" s="39"/>
      <c r="D55" s="55"/>
      <c r="E55" s="30"/>
      <c r="F55" s="19" t="s">
        <v>64</v>
      </c>
      <c r="G55" s="30"/>
      <c r="H55" s="31"/>
      <c r="I55" s="36"/>
      <c r="J55" s="32"/>
    </row>
    <row r="56" spans="1:10" ht="17.4" customHeight="1">
      <c r="A56" s="17"/>
      <c r="B56" s="40"/>
      <c r="C56" s="39"/>
      <c r="D56" s="55"/>
      <c r="E56" s="30"/>
      <c r="F56" s="19" t="s">
        <v>126</v>
      </c>
      <c r="G56" s="30"/>
      <c r="H56" s="31"/>
      <c r="I56" s="36"/>
      <c r="J56" s="32"/>
    </row>
    <row r="57" spans="1:10" ht="17.4" customHeight="1">
      <c r="A57" s="17"/>
      <c r="B57" s="40"/>
      <c r="C57" s="39"/>
      <c r="D57" s="55"/>
      <c r="E57" s="30"/>
      <c r="F57" s="19" t="s">
        <v>127</v>
      </c>
      <c r="G57" s="30"/>
      <c r="H57" s="31"/>
      <c r="I57" s="36"/>
      <c r="J57" s="32"/>
    </row>
    <row r="58" spans="1:10" ht="17.4" customHeight="1">
      <c r="A58" s="17"/>
      <c r="B58" s="40"/>
      <c r="C58" s="39"/>
      <c r="D58" s="55"/>
      <c r="E58" s="30"/>
      <c r="F58" s="33"/>
      <c r="G58" s="30"/>
      <c r="H58" s="31"/>
      <c r="I58" s="36"/>
      <c r="J58" s="32"/>
    </row>
    <row r="59" spans="1:10" ht="17.4" customHeight="1">
      <c r="A59" s="17"/>
      <c r="B59" s="53"/>
      <c r="C59" s="52" t="s">
        <v>23</v>
      </c>
      <c r="D59" s="54" t="s">
        <v>119</v>
      </c>
      <c r="E59" s="18" t="s">
        <v>32</v>
      </c>
      <c r="F59" s="19" t="s">
        <v>109</v>
      </c>
      <c r="G59" s="18" t="s">
        <v>56</v>
      </c>
      <c r="H59" s="44">
        <v>1</v>
      </c>
      <c r="I59" s="21"/>
      <c r="J59" s="22">
        <f aca="true" t="shared" si="1" ref="J59">ROUND(ROUND(I59,2)*ROUND(H59,3),2)</f>
        <v>0</v>
      </c>
    </row>
    <row r="60" spans="1:10" ht="15.6" customHeight="1">
      <c r="A60" s="17"/>
      <c r="B60" s="40"/>
      <c r="C60" s="39"/>
      <c r="D60" s="55"/>
      <c r="E60" s="30"/>
      <c r="F60" s="19" t="s">
        <v>108</v>
      </c>
      <c r="G60" s="30"/>
      <c r="H60" s="31"/>
      <c r="I60" s="36"/>
      <c r="J60" s="32"/>
    </row>
    <row r="61" spans="1:10" ht="15.6" customHeight="1">
      <c r="A61" s="17"/>
      <c r="B61" s="40"/>
      <c r="C61" s="39"/>
      <c r="D61" s="55"/>
      <c r="E61" s="30"/>
      <c r="F61" s="33"/>
      <c r="G61" s="30"/>
      <c r="H61" s="31"/>
      <c r="I61" s="36"/>
      <c r="J61" s="32"/>
    </row>
    <row r="62" spans="1:10" ht="15.6" customHeight="1">
      <c r="A62" s="17"/>
      <c r="B62" s="53"/>
      <c r="C62" s="52" t="s">
        <v>23</v>
      </c>
      <c r="D62" s="54" t="s">
        <v>140</v>
      </c>
      <c r="E62" s="18" t="s">
        <v>32</v>
      </c>
      <c r="F62" s="19" t="s">
        <v>141</v>
      </c>
      <c r="G62" s="18" t="s">
        <v>31</v>
      </c>
      <c r="H62" s="44">
        <f>1.2*2*8*2</f>
        <v>38.4</v>
      </c>
      <c r="I62" s="21"/>
      <c r="J62" s="22">
        <f aca="true" t="shared" si="2" ref="J62">ROUND(ROUND(I62,2)*ROUND(H62,3),2)</f>
        <v>0</v>
      </c>
    </row>
    <row r="63" spans="1:10" ht="190.8" customHeight="1">
      <c r="A63" s="17"/>
      <c r="B63" s="40"/>
      <c r="C63" s="39"/>
      <c r="D63" s="55"/>
      <c r="E63" s="30"/>
      <c r="F63" s="19" t="s">
        <v>142</v>
      </c>
      <c r="G63" s="30"/>
      <c r="H63" s="31"/>
      <c r="I63" s="36"/>
      <c r="J63" s="32"/>
    </row>
    <row r="64" spans="1:10" ht="15.6" customHeight="1">
      <c r="A64" s="17"/>
      <c r="B64" s="40"/>
      <c r="C64" s="39"/>
      <c r="D64" s="55"/>
      <c r="E64" s="30"/>
      <c r="F64" s="19" t="s">
        <v>143</v>
      </c>
      <c r="G64" s="30"/>
      <c r="H64" s="31"/>
      <c r="I64" s="36"/>
      <c r="J64" s="32"/>
    </row>
    <row r="65" spans="1:4" ht="17.4" customHeight="1">
      <c r="A65" s="17"/>
      <c r="B65" s="43"/>
      <c r="C65" s="56"/>
      <c r="D65" s="43"/>
    </row>
    <row r="66" spans="1:10" ht="16.8" customHeight="1">
      <c r="A66" s="17"/>
      <c r="B66" s="53"/>
      <c r="C66" s="52" t="s">
        <v>23</v>
      </c>
      <c r="D66" s="54" t="s">
        <v>182</v>
      </c>
      <c r="E66" s="18" t="s">
        <v>32</v>
      </c>
      <c r="F66" s="19" t="s">
        <v>183</v>
      </c>
      <c r="G66" s="18" t="s">
        <v>31</v>
      </c>
      <c r="H66" s="44">
        <f>8*4*0.07</f>
        <v>2.24</v>
      </c>
      <c r="I66" s="21"/>
      <c r="J66" s="22">
        <f aca="true" t="shared" si="3" ref="J66">ROUND(ROUND(I66,2)*ROUND(H66,3),2)</f>
        <v>0</v>
      </c>
    </row>
    <row r="67" spans="1:10" ht="277.8" customHeight="1">
      <c r="A67" s="17"/>
      <c r="B67" s="40"/>
      <c r="C67" s="39"/>
      <c r="D67" s="55"/>
      <c r="E67" s="30"/>
      <c r="F67" s="58" t="s">
        <v>184</v>
      </c>
      <c r="G67" s="30"/>
      <c r="H67" s="31"/>
      <c r="I67" s="36"/>
      <c r="J67" s="32"/>
    </row>
    <row r="68" spans="1:10" ht="17.4" customHeight="1">
      <c r="A68" s="17"/>
      <c r="B68" s="40"/>
      <c r="C68" s="39"/>
      <c r="D68" s="55"/>
      <c r="E68" s="30"/>
      <c r="F68" s="19" t="s">
        <v>185</v>
      </c>
      <c r="G68" s="30"/>
      <c r="H68" s="31"/>
      <c r="I68" s="36"/>
      <c r="J68" s="32"/>
    </row>
    <row r="69" spans="1:10" ht="17.4" customHeight="1">
      <c r="A69" s="17"/>
      <c r="B69" s="40"/>
      <c r="C69" s="39"/>
      <c r="D69" s="55"/>
      <c r="E69" s="30"/>
      <c r="F69" s="33"/>
      <c r="G69" s="30"/>
      <c r="H69" s="31"/>
      <c r="I69" s="36"/>
      <c r="J69" s="32"/>
    </row>
    <row r="70" spans="1:10" ht="17.4" customHeight="1">
      <c r="A70" s="17"/>
      <c r="B70" s="53"/>
      <c r="C70" s="52" t="s">
        <v>23</v>
      </c>
      <c r="D70" s="54" t="s">
        <v>186</v>
      </c>
      <c r="E70" s="18" t="s">
        <v>32</v>
      </c>
      <c r="F70" s="19" t="s">
        <v>187</v>
      </c>
      <c r="G70" s="18" t="s">
        <v>42</v>
      </c>
      <c r="H70" s="44">
        <f>0.2*2.24</f>
        <v>0.44800000000000006</v>
      </c>
      <c r="I70" s="21"/>
      <c r="J70" s="22">
        <f aca="true" t="shared" si="4" ref="J70">ROUND(ROUND(I70,2)*ROUND(H70,3),2)</f>
        <v>0</v>
      </c>
    </row>
    <row r="71" spans="1:10" ht="205.2" customHeight="1">
      <c r="A71" s="17"/>
      <c r="C71" s="39"/>
      <c r="D71" s="55"/>
      <c r="E71" s="30"/>
      <c r="F71" s="58" t="s">
        <v>188</v>
      </c>
      <c r="G71" s="30"/>
      <c r="H71" s="31"/>
      <c r="I71" s="36"/>
      <c r="J71" s="32"/>
    </row>
    <row r="72" spans="1:10" ht="17.4" customHeight="1">
      <c r="A72" s="17"/>
      <c r="B72" s="40"/>
      <c r="C72" s="39"/>
      <c r="D72" s="55"/>
      <c r="E72" s="30"/>
      <c r="F72" s="19" t="s">
        <v>189</v>
      </c>
      <c r="G72" s="30"/>
      <c r="H72" s="31"/>
      <c r="I72" s="36"/>
      <c r="J72" s="32"/>
    </row>
    <row r="73" spans="1:10" ht="17.4" customHeight="1">
      <c r="A73" s="17"/>
      <c r="B73" s="40"/>
      <c r="C73" s="39"/>
      <c r="D73" s="55"/>
      <c r="E73" s="30"/>
      <c r="F73" s="33"/>
      <c r="G73" s="30"/>
      <c r="H73" s="31"/>
      <c r="I73" s="36"/>
      <c r="J73" s="32"/>
    </row>
    <row r="74" spans="1:10" ht="17.4" customHeight="1">
      <c r="A74" s="17"/>
      <c r="B74" s="51"/>
      <c r="C74" s="52" t="s">
        <v>23</v>
      </c>
      <c r="D74" s="53">
        <v>31717</v>
      </c>
      <c r="E74" s="18" t="s">
        <v>32</v>
      </c>
      <c r="F74" s="19" t="s">
        <v>93</v>
      </c>
      <c r="G74" s="18" t="s">
        <v>94</v>
      </c>
      <c r="H74" s="20">
        <f>14*2*3</f>
        <v>84</v>
      </c>
      <c r="I74" s="21"/>
      <c r="J74" s="22">
        <f aca="true" t="shared" si="5" ref="J74">ROUND(ROUND(I74,2)*ROUND(H74,3),2)</f>
        <v>0</v>
      </c>
    </row>
    <row r="75" spans="1:10" ht="34.8" customHeight="1">
      <c r="A75" s="17"/>
      <c r="B75" s="38"/>
      <c r="C75" s="39"/>
      <c r="D75" s="40"/>
      <c r="E75" s="30"/>
      <c r="F75" s="19" t="s">
        <v>95</v>
      </c>
      <c r="G75" s="30"/>
      <c r="H75" s="31"/>
      <c r="I75" s="36"/>
      <c r="J75" s="32"/>
    </row>
    <row r="76" spans="1:10" ht="17.4" customHeight="1">
      <c r="A76" s="17"/>
      <c r="B76" s="38"/>
      <c r="C76" s="39"/>
      <c r="D76" s="40"/>
      <c r="E76" s="30"/>
      <c r="F76" s="19" t="s">
        <v>157</v>
      </c>
      <c r="G76" s="30"/>
      <c r="H76" s="31"/>
      <c r="I76" s="36"/>
      <c r="J76" s="32"/>
    </row>
    <row r="77" spans="1:10" ht="17.4" customHeight="1">
      <c r="A77" s="17"/>
      <c r="B77" s="40"/>
      <c r="C77" s="39"/>
      <c r="D77" s="40"/>
      <c r="E77" s="30"/>
      <c r="F77" s="33"/>
      <c r="G77" s="30"/>
      <c r="H77" s="31"/>
      <c r="I77" s="36"/>
      <c r="J77" s="32"/>
    </row>
    <row r="78" spans="1:10" ht="16.8" customHeight="1">
      <c r="A78" s="17"/>
      <c r="B78" s="51"/>
      <c r="C78" s="52" t="s">
        <v>23</v>
      </c>
      <c r="D78" s="53">
        <v>317325</v>
      </c>
      <c r="E78" s="18" t="s">
        <v>32</v>
      </c>
      <c r="F78" s="19" t="s">
        <v>57</v>
      </c>
      <c r="G78" s="18" t="s">
        <v>31</v>
      </c>
      <c r="H78" s="20">
        <f>0.404*14*2</f>
        <v>11.312000000000001</v>
      </c>
      <c r="I78" s="21"/>
      <c r="J78" s="22">
        <f aca="true" t="shared" si="6" ref="J78">ROUND(ROUND(I78,2)*ROUND(H78,3),2)</f>
        <v>0</v>
      </c>
    </row>
    <row r="79" spans="1:10" ht="33" customHeight="1">
      <c r="A79" s="17"/>
      <c r="B79" s="38"/>
      <c r="C79" s="39"/>
      <c r="D79" s="40"/>
      <c r="E79" s="30"/>
      <c r="F79" s="19" t="s">
        <v>58</v>
      </c>
      <c r="G79" s="30"/>
      <c r="H79" s="31"/>
      <c r="I79" s="36"/>
      <c r="J79" s="32"/>
    </row>
    <row r="80" spans="1:10" ht="17.4" customHeight="1">
      <c r="A80" s="17"/>
      <c r="B80" s="38"/>
      <c r="C80" s="39"/>
      <c r="D80" s="40"/>
      <c r="E80" s="30"/>
      <c r="F80" s="19" t="s">
        <v>159</v>
      </c>
      <c r="G80" s="30"/>
      <c r="H80" s="31"/>
      <c r="I80" s="36"/>
      <c r="J80" s="32"/>
    </row>
    <row r="81" spans="1:10" ht="17.4" customHeight="1">
      <c r="A81" s="17"/>
      <c r="B81" s="38"/>
      <c r="C81" s="39"/>
      <c r="D81" s="40"/>
      <c r="E81" s="30"/>
      <c r="F81" s="33"/>
      <c r="G81" s="30"/>
      <c r="H81" s="31"/>
      <c r="I81" s="36"/>
      <c r="J81" s="32"/>
    </row>
    <row r="82" spans="1:10" ht="16.8" customHeight="1">
      <c r="A82" s="17"/>
      <c r="B82" s="51"/>
      <c r="C82" s="52" t="s">
        <v>23</v>
      </c>
      <c r="D82" s="53">
        <v>317365</v>
      </c>
      <c r="E82" s="18" t="s">
        <v>32</v>
      </c>
      <c r="F82" s="19" t="s">
        <v>59</v>
      </c>
      <c r="G82" s="18" t="s">
        <v>42</v>
      </c>
      <c r="H82" s="20">
        <f>11.312*0.2</f>
        <v>2.2624</v>
      </c>
      <c r="I82" s="21"/>
      <c r="J82" s="22">
        <f aca="true" t="shared" si="7" ref="J82">ROUND(ROUND(I82,2)*ROUND(H82,3),2)</f>
        <v>0</v>
      </c>
    </row>
    <row r="83" spans="1:10" ht="45" customHeight="1">
      <c r="A83" s="17"/>
      <c r="B83" s="38"/>
      <c r="C83" s="39"/>
      <c r="D83" s="40"/>
      <c r="E83" s="30"/>
      <c r="F83" s="19" t="s">
        <v>60</v>
      </c>
      <c r="G83" s="30"/>
      <c r="H83" s="31"/>
      <c r="I83" s="36"/>
      <c r="J83" s="32"/>
    </row>
    <row r="84" spans="1:10" ht="17.4" customHeight="1">
      <c r="A84" s="17"/>
      <c r="B84" s="38"/>
      <c r="C84" s="39"/>
      <c r="D84" s="40"/>
      <c r="E84" s="30"/>
      <c r="F84" s="19" t="s">
        <v>158</v>
      </c>
      <c r="G84" s="30"/>
      <c r="H84" s="31"/>
      <c r="I84" s="36"/>
      <c r="J84" s="32"/>
    </row>
    <row r="85" spans="1:10" ht="17.4" customHeight="1">
      <c r="A85" s="17"/>
      <c r="B85" s="38"/>
      <c r="C85" s="39"/>
      <c r="D85" s="40"/>
      <c r="E85" s="30"/>
      <c r="F85" s="33"/>
      <c r="G85" s="30"/>
      <c r="H85" s="31"/>
      <c r="I85" s="36"/>
      <c r="J85" s="32"/>
    </row>
    <row r="86" spans="1:10" ht="17.4" customHeight="1">
      <c r="A86" s="17"/>
      <c r="B86" s="51"/>
      <c r="C86" s="52" t="s">
        <v>23</v>
      </c>
      <c r="D86" s="53" t="s">
        <v>120</v>
      </c>
      <c r="E86" s="18" t="s">
        <v>32</v>
      </c>
      <c r="F86" s="19" t="s">
        <v>88</v>
      </c>
      <c r="G86" s="18" t="s">
        <v>89</v>
      </c>
      <c r="H86" s="20">
        <v>94</v>
      </c>
      <c r="I86" s="21"/>
      <c r="J86" s="22">
        <f aca="true" t="shared" si="8" ref="J86">ROUND(ROUND(I86,2)*ROUND(H86,3),2)</f>
        <v>0</v>
      </c>
    </row>
    <row r="87" spans="1:10" ht="36" customHeight="1">
      <c r="A87" s="17"/>
      <c r="B87" s="38"/>
      <c r="C87" s="39"/>
      <c r="D87" s="40"/>
      <c r="E87" s="30"/>
      <c r="F87" s="19" t="s">
        <v>90</v>
      </c>
      <c r="G87" s="30"/>
      <c r="H87" s="31"/>
      <c r="I87" s="36"/>
      <c r="J87" s="32"/>
    </row>
    <row r="88" spans="1:10" ht="29.4" customHeight="1">
      <c r="A88" s="17"/>
      <c r="B88" s="38"/>
      <c r="C88" s="39"/>
      <c r="D88" s="40"/>
      <c r="E88" s="30"/>
      <c r="F88" s="19" t="s">
        <v>173</v>
      </c>
      <c r="G88" s="30"/>
      <c r="H88" s="31"/>
      <c r="I88" s="36"/>
      <c r="J88" s="32"/>
    </row>
    <row r="89" spans="1:10" ht="17.4" customHeight="1">
      <c r="A89" s="17"/>
      <c r="B89" s="38"/>
      <c r="C89" s="39"/>
      <c r="D89" s="40"/>
      <c r="E89" s="30"/>
      <c r="F89" s="33"/>
      <c r="G89" s="30"/>
      <c r="H89" s="31"/>
      <c r="I89" s="36"/>
      <c r="J89" s="32"/>
    </row>
    <row r="90" spans="1:10" ht="16.8" customHeight="1">
      <c r="A90" s="17"/>
      <c r="B90" s="53"/>
      <c r="C90" s="52" t="s">
        <v>23</v>
      </c>
      <c r="D90" s="54" t="s">
        <v>72</v>
      </c>
      <c r="E90" s="18" t="s">
        <v>32</v>
      </c>
      <c r="F90" s="19" t="s">
        <v>73</v>
      </c>
      <c r="G90" s="18" t="s">
        <v>31</v>
      </c>
      <c r="H90" s="44">
        <f>6*1.2*2*0.02</f>
        <v>0.288</v>
      </c>
      <c r="I90" s="21"/>
      <c r="J90" s="22">
        <f aca="true" t="shared" si="9" ref="J90">ROUND(ROUND(I90,2)*ROUND(H90,3),2)</f>
        <v>0</v>
      </c>
    </row>
    <row r="91" spans="1:10" ht="17.4" customHeight="1">
      <c r="A91" s="17"/>
      <c r="B91" s="40"/>
      <c r="C91" s="39"/>
      <c r="D91" s="55"/>
      <c r="E91" s="30"/>
      <c r="F91" s="19" t="s">
        <v>146</v>
      </c>
      <c r="G91" s="30"/>
      <c r="H91" s="31"/>
      <c r="I91" s="36"/>
      <c r="J91" s="32"/>
    </row>
    <row r="92" spans="1:10" ht="17.4" customHeight="1">
      <c r="A92" s="17"/>
      <c r="B92" s="40"/>
      <c r="C92" s="39"/>
      <c r="D92" s="55"/>
      <c r="E92" s="30"/>
      <c r="F92" s="19" t="s">
        <v>147</v>
      </c>
      <c r="G92" s="30"/>
      <c r="H92" s="31"/>
      <c r="I92" s="36"/>
      <c r="J92" s="32"/>
    </row>
    <row r="93" spans="1:10" ht="17.4" customHeight="1">
      <c r="A93" s="17"/>
      <c r="B93" s="40"/>
      <c r="C93" s="39"/>
      <c r="D93" s="55"/>
      <c r="E93" s="30"/>
      <c r="F93" s="33"/>
      <c r="G93" s="30"/>
      <c r="H93" s="31"/>
      <c r="I93" s="36"/>
      <c r="J93" s="32"/>
    </row>
    <row r="94" spans="1:10" ht="17.4" customHeight="1">
      <c r="A94" s="17"/>
      <c r="B94" s="53"/>
      <c r="C94" s="52" t="s">
        <v>23</v>
      </c>
      <c r="D94" s="54" t="s">
        <v>153</v>
      </c>
      <c r="E94" s="18" t="s">
        <v>32</v>
      </c>
      <c r="F94" s="19" t="s">
        <v>154</v>
      </c>
      <c r="G94" s="18" t="s">
        <v>31</v>
      </c>
      <c r="H94" s="44">
        <f>1.2*2*8*2</f>
        <v>38.4</v>
      </c>
      <c r="I94" s="21"/>
      <c r="J94" s="22">
        <f aca="true" t="shared" si="10" ref="J94">ROUND(ROUND(I94,2)*ROUND(H94,3),2)</f>
        <v>0</v>
      </c>
    </row>
    <row r="95" spans="1:10" ht="31.8" customHeight="1">
      <c r="A95" s="17"/>
      <c r="B95" s="40"/>
      <c r="C95" s="39"/>
      <c r="D95" s="55"/>
      <c r="E95" s="30"/>
      <c r="F95" s="19" t="s">
        <v>155</v>
      </c>
      <c r="G95" s="30"/>
      <c r="H95" s="31"/>
      <c r="I95" s="36"/>
      <c r="J95" s="32"/>
    </row>
    <row r="96" spans="1:10" ht="17.4" customHeight="1">
      <c r="A96" s="17"/>
      <c r="B96" s="40"/>
      <c r="C96" s="39"/>
      <c r="D96" s="55"/>
      <c r="E96" s="30"/>
      <c r="F96" s="19" t="s">
        <v>156</v>
      </c>
      <c r="G96" s="30"/>
      <c r="H96" s="31"/>
      <c r="I96" s="36"/>
      <c r="J96" s="32"/>
    </row>
    <row r="97" spans="1:10" ht="16.2" customHeight="1">
      <c r="A97" s="17"/>
      <c r="B97" s="40"/>
      <c r="C97" s="39"/>
      <c r="D97" s="40"/>
      <c r="E97" s="30"/>
      <c r="F97" s="33"/>
      <c r="G97" s="30"/>
      <c r="H97" s="31"/>
      <c r="I97" s="36"/>
      <c r="J97" s="32"/>
    </row>
    <row r="98" spans="1:10" ht="16.8" customHeight="1">
      <c r="A98" s="17"/>
      <c r="B98" s="53"/>
      <c r="C98" s="52" t="s">
        <v>23</v>
      </c>
      <c r="D98" s="53">
        <v>572211</v>
      </c>
      <c r="E98" s="18" t="s">
        <v>32</v>
      </c>
      <c r="F98" s="19" t="s">
        <v>36</v>
      </c>
      <c r="G98" s="18" t="s">
        <v>25</v>
      </c>
      <c r="H98" s="20">
        <f>(18*8.35)+(14*4)</f>
        <v>206.29999999999998</v>
      </c>
      <c r="I98" s="21"/>
      <c r="J98" s="22">
        <f>ROUND(ROUND(I98,2)*ROUND(H98,3),2)</f>
        <v>0</v>
      </c>
    </row>
    <row r="99" spans="1:10" ht="46.8" customHeight="1">
      <c r="A99" s="17"/>
      <c r="B99" s="40"/>
      <c r="C99" s="39"/>
      <c r="D99" s="40"/>
      <c r="E99" s="30"/>
      <c r="F99" s="19" t="s">
        <v>37</v>
      </c>
      <c r="G99" s="30"/>
      <c r="H99" s="31"/>
      <c r="I99" s="36"/>
      <c r="J99" s="32"/>
    </row>
    <row r="100" spans="1:10" ht="16.8" customHeight="1">
      <c r="A100" s="17"/>
      <c r="B100" s="40"/>
      <c r="C100" s="39"/>
      <c r="D100" s="40"/>
      <c r="E100" s="30"/>
      <c r="F100" s="19" t="s">
        <v>163</v>
      </c>
      <c r="G100" s="30"/>
      <c r="H100" s="31"/>
      <c r="I100" s="36"/>
      <c r="J100" s="32"/>
    </row>
    <row r="101" spans="1:10" ht="16.8" customHeight="1">
      <c r="A101" s="17"/>
      <c r="B101" s="40"/>
      <c r="C101" s="39"/>
      <c r="D101" s="40"/>
      <c r="E101" s="30"/>
      <c r="F101" s="19" t="s">
        <v>123</v>
      </c>
      <c r="G101" s="30"/>
      <c r="H101" s="31"/>
      <c r="I101" s="36"/>
      <c r="J101" s="32"/>
    </row>
    <row r="102" spans="1:10" ht="16.8" customHeight="1">
      <c r="A102" s="17"/>
      <c r="B102" s="40"/>
      <c r="C102" s="39"/>
      <c r="D102" s="40"/>
      <c r="E102" s="30"/>
      <c r="F102" s="33"/>
      <c r="G102" s="30"/>
      <c r="H102" s="31"/>
      <c r="I102" s="36"/>
      <c r="J102" s="32"/>
    </row>
    <row r="103" spans="1:10" ht="16.8" customHeight="1">
      <c r="A103" s="17"/>
      <c r="B103" s="53"/>
      <c r="C103" s="52" t="s">
        <v>23</v>
      </c>
      <c r="D103" s="53" t="s">
        <v>101</v>
      </c>
      <c r="E103" s="18" t="s">
        <v>32</v>
      </c>
      <c r="F103" s="19" t="s">
        <v>100</v>
      </c>
      <c r="G103" s="18" t="s">
        <v>25</v>
      </c>
      <c r="H103" s="20">
        <f>4*14</f>
        <v>56</v>
      </c>
      <c r="I103" s="21"/>
      <c r="J103" s="22">
        <f>ROUND(ROUND(I103,2)*ROUND(H103,3),2)</f>
        <v>0</v>
      </c>
    </row>
    <row r="104" spans="1:10" ht="64.8" customHeight="1">
      <c r="A104" s="17"/>
      <c r="B104" s="40"/>
      <c r="C104" s="39"/>
      <c r="D104" s="40"/>
      <c r="E104" s="30"/>
      <c r="F104" s="19" t="s">
        <v>35</v>
      </c>
      <c r="G104" s="30"/>
      <c r="H104" s="31"/>
      <c r="I104" s="36"/>
      <c r="J104" s="32"/>
    </row>
    <row r="105" spans="1:10" ht="16.8" customHeight="1">
      <c r="A105" s="17"/>
      <c r="B105" s="40"/>
      <c r="C105" s="39"/>
      <c r="D105" s="40"/>
      <c r="E105" s="30"/>
      <c r="F105" s="19" t="s">
        <v>163</v>
      </c>
      <c r="G105" s="30"/>
      <c r="H105" s="31"/>
      <c r="I105" s="36"/>
      <c r="J105" s="32"/>
    </row>
    <row r="106" spans="1:10" ht="16.8" customHeight="1">
      <c r="A106" s="17"/>
      <c r="B106" s="40"/>
      <c r="C106" s="39"/>
      <c r="D106" s="40"/>
      <c r="E106" s="30"/>
      <c r="F106" s="33"/>
      <c r="G106" s="30"/>
      <c r="H106" s="31"/>
      <c r="I106" s="36"/>
      <c r="J106" s="32"/>
    </row>
    <row r="107" spans="1:10" ht="16.8" customHeight="1">
      <c r="A107" s="17"/>
      <c r="B107" s="53"/>
      <c r="C107" s="52" t="s">
        <v>23</v>
      </c>
      <c r="D107" s="53" t="s">
        <v>121</v>
      </c>
      <c r="E107" s="18" t="s">
        <v>32</v>
      </c>
      <c r="F107" s="19" t="s">
        <v>100</v>
      </c>
      <c r="G107" s="18" t="s">
        <v>56</v>
      </c>
      <c r="H107" s="20">
        <v>1</v>
      </c>
      <c r="I107" s="21"/>
      <c r="J107" s="22">
        <f>ROUND(ROUND(I107,2)*ROUND(H107,3),2)</f>
        <v>0</v>
      </c>
    </row>
    <row r="108" spans="1:10" ht="16.8" customHeight="1">
      <c r="A108" s="17"/>
      <c r="B108" s="40"/>
      <c r="C108" s="39"/>
      <c r="D108" s="40"/>
      <c r="E108" s="30"/>
      <c r="F108" s="19" t="s">
        <v>108</v>
      </c>
      <c r="G108" s="30"/>
      <c r="H108" s="31"/>
      <c r="I108" s="36"/>
      <c r="J108" s="32"/>
    </row>
    <row r="109" spans="1:10" ht="16.8" customHeight="1">
      <c r="A109" s="17"/>
      <c r="B109" s="40"/>
      <c r="C109" s="39"/>
      <c r="D109" s="40"/>
      <c r="E109" s="30"/>
      <c r="F109" s="33"/>
      <c r="G109" s="30"/>
      <c r="H109" s="31"/>
      <c r="I109" s="36"/>
      <c r="J109" s="32"/>
    </row>
    <row r="110" spans="1:10" ht="16.8" customHeight="1">
      <c r="A110" s="17"/>
      <c r="B110" s="53"/>
      <c r="C110" s="52" t="s">
        <v>23</v>
      </c>
      <c r="D110" s="53" t="s">
        <v>33</v>
      </c>
      <c r="E110" s="18" t="s">
        <v>32</v>
      </c>
      <c r="F110" s="19" t="s">
        <v>34</v>
      </c>
      <c r="G110" s="18" t="s">
        <v>25</v>
      </c>
      <c r="H110" s="20">
        <f>18*8.35</f>
        <v>150.29999999999998</v>
      </c>
      <c r="I110" s="21"/>
      <c r="J110" s="22">
        <f>ROUND(ROUND(I110,2)*ROUND(H110,3),2)</f>
        <v>0</v>
      </c>
    </row>
    <row r="111" spans="1:10" ht="76.8" customHeight="1">
      <c r="A111" s="17"/>
      <c r="B111" s="40"/>
      <c r="C111" s="39"/>
      <c r="D111" s="40"/>
      <c r="E111" s="30"/>
      <c r="F111" s="19" t="s">
        <v>35</v>
      </c>
      <c r="G111" s="30"/>
      <c r="H111" s="31"/>
      <c r="I111" s="36"/>
      <c r="J111" s="32"/>
    </row>
    <row r="112" spans="1:10" ht="16.2" customHeight="1">
      <c r="A112" s="17"/>
      <c r="B112" s="40"/>
      <c r="C112" s="39"/>
      <c r="D112" s="40"/>
      <c r="E112" s="30"/>
      <c r="F112" s="19" t="s">
        <v>123</v>
      </c>
      <c r="G112" s="30"/>
      <c r="H112" s="31"/>
      <c r="I112" s="36"/>
      <c r="J112" s="32"/>
    </row>
    <row r="113" spans="1:10" ht="16.2" customHeight="1">
      <c r="A113" s="17"/>
      <c r="B113" s="40"/>
      <c r="C113" s="39"/>
      <c r="D113" s="40"/>
      <c r="E113" s="30"/>
      <c r="F113" s="34"/>
      <c r="G113" s="30"/>
      <c r="H113" s="31"/>
      <c r="I113" s="36"/>
      <c r="J113" s="32"/>
    </row>
    <row r="114" spans="1:10" ht="16.2" customHeight="1">
      <c r="A114" s="17"/>
      <c r="B114" s="53"/>
      <c r="C114" s="52" t="s">
        <v>23</v>
      </c>
      <c r="D114" s="57" t="s">
        <v>161</v>
      </c>
      <c r="E114" s="18" t="s">
        <v>32</v>
      </c>
      <c r="F114" s="19" t="s">
        <v>160</v>
      </c>
      <c r="G114" s="18" t="s">
        <v>25</v>
      </c>
      <c r="H114" s="20">
        <f>3.6*14</f>
        <v>50.4</v>
      </c>
      <c r="I114" s="21"/>
      <c r="J114" s="22">
        <f>ROUND(ROUND(I114,2)*ROUND(H114,3),2)</f>
        <v>0</v>
      </c>
    </row>
    <row r="115" spans="1:10" ht="63.6" customHeight="1">
      <c r="A115" s="17"/>
      <c r="B115" s="40"/>
      <c r="C115" s="39"/>
      <c r="D115" s="40"/>
      <c r="E115" s="30"/>
      <c r="F115" s="19" t="s">
        <v>35</v>
      </c>
      <c r="G115" s="30"/>
      <c r="H115" s="31"/>
      <c r="I115" s="36"/>
      <c r="J115" s="32"/>
    </row>
    <row r="116" spans="1:10" ht="16.2" customHeight="1">
      <c r="A116" s="17"/>
      <c r="B116" s="40"/>
      <c r="C116" s="39"/>
      <c r="D116" s="40"/>
      <c r="E116" s="30"/>
      <c r="F116" s="19" t="s">
        <v>162</v>
      </c>
      <c r="G116" s="30"/>
      <c r="H116" s="31"/>
      <c r="I116" s="36"/>
      <c r="J116" s="32"/>
    </row>
    <row r="117" spans="1:10" ht="16.2" customHeight="1">
      <c r="A117" s="17"/>
      <c r="B117" s="40"/>
      <c r="C117" s="39"/>
      <c r="D117" s="40"/>
      <c r="E117" s="30"/>
      <c r="F117" s="34"/>
      <c r="G117" s="30"/>
      <c r="H117" s="31"/>
      <c r="I117" s="36"/>
      <c r="J117" s="32"/>
    </row>
    <row r="118" spans="1:10" ht="16.8" customHeight="1">
      <c r="A118" s="17"/>
      <c r="B118" s="53"/>
      <c r="C118" s="52" t="s">
        <v>23</v>
      </c>
      <c r="D118" s="53" t="s">
        <v>198</v>
      </c>
      <c r="E118" s="18" t="s">
        <v>32</v>
      </c>
      <c r="F118" s="19" t="s">
        <v>176</v>
      </c>
      <c r="G118" s="18" t="s">
        <v>31</v>
      </c>
      <c r="H118" s="20">
        <f>0.35*0.35*0.5*2</f>
        <v>0.12249999999999998</v>
      </c>
      <c r="I118" s="21"/>
      <c r="J118" s="22">
        <f>ROUND(ROUND(I118,2)*ROUND(H118,3),2)</f>
        <v>0</v>
      </c>
    </row>
    <row r="119" spans="1:10" ht="28.8" customHeight="1">
      <c r="A119" s="17"/>
      <c r="B119" s="40"/>
      <c r="C119" s="39"/>
      <c r="D119" s="40"/>
      <c r="E119" s="30"/>
      <c r="F119" s="19" t="s">
        <v>51</v>
      </c>
      <c r="G119" s="30"/>
      <c r="H119" s="31"/>
      <c r="I119" s="36"/>
      <c r="J119" s="32"/>
    </row>
    <row r="120" spans="1:10" ht="14.4" customHeight="1">
      <c r="A120" s="17"/>
      <c r="B120" s="40"/>
      <c r="C120" s="39"/>
      <c r="D120" s="40"/>
      <c r="E120" s="30"/>
      <c r="F120" s="19" t="s">
        <v>177</v>
      </c>
      <c r="G120" s="30"/>
      <c r="H120" s="31"/>
      <c r="I120" s="36"/>
      <c r="J120" s="32"/>
    </row>
    <row r="121" spans="1:10" ht="13.8" customHeight="1">
      <c r="A121" s="17"/>
      <c r="B121" s="40"/>
      <c r="C121" s="39"/>
      <c r="D121" s="40"/>
      <c r="E121" s="30"/>
      <c r="F121" s="34"/>
      <c r="G121" s="30"/>
      <c r="H121" s="31"/>
      <c r="I121" s="36"/>
      <c r="J121" s="32"/>
    </row>
    <row r="122" spans="1:10" ht="16.8" customHeight="1">
      <c r="A122" s="17"/>
      <c r="B122" s="53"/>
      <c r="C122" s="52" t="s">
        <v>23</v>
      </c>
      <c r="D122" s="53">
        <v>626122</v>
      </c>
      <c r="E122" s="18" t="s">
        <v>32</v>
      </c>
      <c r="F122" s="19" t="s">
        <v>181</v>
      </c>
      <c r="G122" s="18" t="s">
        <v>25</v>
      </c>
      <c r="H122" s="20">
        <v>5</v>
      </c>
      <c r="I122" s="21"/>
      <c r="J122" s="22">
        <f>ROUND(ROUND(I122,2)*ROUND(H122,3),2)</f>
        <v>0</v>
      </c>
    </row>
    <row r="123" spans="1:10" ht="31.2" customHeight="1">
      <c r="A123" s="17"/>
      <c r="B123" s="40"/>
      <c r="C123" s="39"/>
      <c r="D123" s="40"/>
      <c r="E123" s="30"/>
      <c r="F123" s="19" t="s">
        <v>103</v>
      </c>
      <c r="G123" s="30"/>
      <c r="H123" s="31"/>
      <c r="I123" s="36"/>
      <c r="J123" s="32"/>
    </row>
    <row r="124" spans="1:10" ht="15.6" customHeight="1">
      <c r="A124" s="17"/>
      <c r="B124" s="40"/>
      <c r="C124" s="39"/>
      <c r="D124" s="40"/>
      <c r="E124" s="30"/>
      <c r="F124" s="45" t="s">
        <v>178</v>
      </c>
      <c r="G124" s="30"/>
      <c r="H124" s="31"/>
      <c r="I124" s="36"/>
      <c r="J124" s="32"/>
    </row>
    <row r="125" spans="1:10" ht="15.6" customHeight="1">
      <c r="A125" s="17"/>
      <c r="B125" s="40"/>
      <c r="C125" s="39"/>
      <c r="D125" s="40"/>
      <c r="E125" s="30"/>
      <c r="F125" s="50"/>
      <c r="G125" s="30"/>
      <c r="H125" s="31"/>
      <c r="I125" s="36"/>
      <c r="J125" s="32"/>
    </row>
    <row r="126" spans="1:10" ht="15.6" customHeight="1">
      <c r="A126" s="17"/>
      <c r="B126" s="53"/>
      <c r="C126" s="52" t="s">
        <v>23</v>
      </c>
      <c r="D126" s="53">
        <v>62652</v>
      </c>
      <c r="E126" s="18" t="s">
        <v>32</v>
      </c>
      <c r="F126" s="19" t="s">
        <v>112</v>
      </c>
      <c r="G126" s="18" t="s">
        <v>25</v>
      </c>
      <c r="H126" s="20">
        <v>13</v>
      </c>
      <c r="I126" s="21"/>
      <c r="J126" s="22">
        <f>ROUND(ROUND(I126,2)*ROUND(H126,3),2)</f>
        <v>0</v>
      </c>
    </row>
    <row r="127" spans="1:10" ht="31.2" customHeight="1">
      <c r="A127" s="17"/>
      <c r="B127" s="40"/>
      <c r="C127" s="39"/>
      <c r="D127" s="40"/>
      <c r="E127" s="30"/>
      <c r="F127" s="19" t="s">
        <v>113</v>
      </c>
      <c r="G127" s="30"/>
      <c r="H127" s="31"/>
      <c r="I127" s="36"/>
      <c r="J127" s="32"/>
    </row>
    <row r="128" spans="1:10" ht="15.6" customHeight="1">
      <c r="A128" s="17"/>
      <c r="B128" s="40"/>
      <c r="C128" s="39"/>
      <c r="D128" s="40"/>
      <c r="E128" s="30"/>
      <c r="F128" s="45" t="s">
        <v>180</v>
      </c>
      <c r="G128" s="30"/>
      <c r="H128" s="31"/>
      <c r="I128" s="36"/>
      <c r="J128" s="32"/>
    </row>
    <row r="129" spans="1:10" ht="15.6" customHeight="1">
      <c r="A129" s="17"/>
      <c r="B129" s="40"/>
      <c r="C129" s="39"/>
      <c r="D129" s="40"/>
      <c r="E129" s="30"/>
      <c r="F129" s="34"/>
      <c r="G129" s="30"/>
      <c r="H129" s="31"/>
      <c r="I129" s="36"/>
      <c r="J129" s="32"/>
    </row>
    <row r="130" spans="1:10" ht="16.8" customHeight="1">
      <c r="A130" s="17"/>
      <c r="B130" s="53"/>
      <c r="C130" s="52" t="s">
        <v>23</v>
      </c>
      <c r="D130" s="54" t="s">
        <v>148</v>
      </c>
      <c r="E130" s="18" t="s">
        <v>32</v>
      </c>
      <c r="F130" s="19" t="s">
        <v>149</v>
      </c>
      <c r="G130" s="18" t="s">
        <v>25</v>
      </c>
      <c r="H130" s="44">
        <f>6*1.2*2</f>
        <v>14.399999999999999</v>
      </c>
      <c r="I130" s="21"/>
      <c r="J130" s="22">
        <f aca="true" t="shared" si="11" ref="J130">ROUND(ROUND(I130,2)*ROUND(H130,3),2)</f>
        <v>0</v>
      </c>
    </row>
    <row r="131" spans="1:10" ht="60.6" customHeight="1">
      <c r="A131" s="17"/>
      <c r="B131" s="40"/>
      <c r="C131" s="39"/>
      <c r="D131" s="55"/>
      <c r="E131" s="30"/>
      <c r="F131" s="19" t="s">
        <v>67</v>
      </c>
      <c r="G131" s="30"/>
      <c r="H131" s="31"/>
      <c r="I131" s="36"/>
      <c r="J131" s="32"/>
    </row>
    <row r="132" spans="1:10" ht="15.6" customHeight="1">
      <c r="A132" s="17"/>
      <c r="B132" s="40"/>
      <c r="C132" s="39"/>
      <c r="D132" s="55"/>
      <c r="E132" s="30"/>
      <c r="F132" s="19" t="s">
        <v>151</v>
      </c>
      <c r="G132" s="30"/>
      <c r="H132" s="31"/>
      <c r="I132" s="36"/>
      <c r="J132" s="32"/>
    </row>
    <row r="133" spans="1:10" ht="15.6" customHeight="1">
      <c r="A133" s="17"/>
      <c r="B133" s="40"/>
      <c r="C133" s="39"/>
      <c r="D133" s="40"/>
      <c r="E133" s="30"/>
      <c r="F133" s="34"/>
      <c r="G133" s="30"/>
      <c r="H133" s="31"/>
      <c r="I133" s="36"/>
      <c r="J133" s="32"/>
    </row>
    <row r="134" spans="1:10" ht="16.8" customHeight="1">
      <c r="A134" s="17"/>
      <c r="B134" s="53"/>
      <c r="C134" s="52" t="s">
        <v>23</v>
      </c>
      <c r="D134" s="53">
        <v>711509</v>
      </c>
      <c r="E134" s="18" t="s">
        <v>32</v>
      </c>
      <c r="F134" s="19" t="s">
        <v>150</v>
      </c>
      <c r="G134" s="18" t="s">
        <v>25</v>
      </c>
      <c r="H134" s="44">
        <f>6*1.2*2</f>
        <v>14.399999999999999</v>
      </c>
      <c r="I134" s="21"/>
      <c r="J134" s="22">
        <f>ROUND(ROUND(I134,2)*ROUND(H134,3),2)</f>
        <v>0</v>
      </c>
    </row>
    <row r="135" spans="1:10" ht="16.8" customHeight="1">
      <c r="A135" s="17"/>
      <c r="B135" s="40"/>
      <c r="C135" s="39"/>
      <c r="D135" s="40"/>
      <c r="E135" s="30"/>
      <c r="F135" s="19" t="s">
        <v>99</v>
      </c>
      <c r="G135" s="30"/>
      <c r="H135" s="31"/>
      <c r="I135" s="36"/>
      <c r="J135" s="32"/>
    </row>
    <row r="136" spans="1:10" ht="15.6" customHeight="1">
      <c r="A136" s="17"/>
      <c r="B136" s="40"/>
      <c r="C136" s="39"/>
      <c r="D136" s="40"/>
      <c r="E136" s="30"/>
      <c r="F136" s="35" t="s">
        <v>152</v>
      </c>
      <c r="G136" s="30"/>
      <c r="H136" s="31"/>
      <c r="I136" s="36"/>
      <c r="J136" s="32"/>
    </row>
    <row r="137" spans="1:10" ht="15.6" customHeight="1">
      <c r="A137" s="17"/>
      <c r="B137" s="40"/>
      <c r="C137" s="39"/>
      <c r="D137" s="40"/>
      <c r="E137" s="30"/>
      <c r="F137" s="49"/>
      <c r="G137" s="30"/>
      <c r="H137" s="31"/>
      <c r="I137" s="36"/>
      <c r="J137" s="32"/>
    </row>
    <row r="138" spans="1:10" ht="15.6" customHeight="1">
      <c r="A138" s="17"/>
      <c r="B138" s="51"/>
      <c r="C138" s="52" t="s">
        <v>23</v>
      </c>
      <c r="D138" s="53">
        <v>78383</v>
      </c>
      <c r="E138" s="18" t="s">
        <v>32</v>
      </c>
      <c r="F138" s="19" t="s">
        <v>104</v>
      </c>
      <c r="G138" s="18" t="s">
        <v>25</v>
      </c>
      <c r="H138" s="20">
        <v>32</v>
      </c>
      <c r="I138" s="21"/>
      <c r="J138" s="22">
        <f>ROUND(ROUND(I138,2)*ROUND(H138,3),2)</f>
        <v>0</v>
      </c>
    </row>
    <row r="139" spans="1:10" ht="31.8" customHeight="1">
      <c r="A139" s="17"/>
      <c r="B139" s="38"/>
      <c r="C139" s="39"/>
      <c r="D139" s="40"/>
      <c r="E139" s="30"/>
      <c r="F139" s="19" t="s">
        <v>53</v>
      </c>
      <c r="G139" s="30"/>
      <c r="H139" s="31"/>
      <c r="I139" s="36"/>
      <c r="J139" s="32"/>
    </row>
    <row r="140" spans="1:10" ht="15.6" customHeight="1">
      <c r="A140" s="17"/>
      <c r="B140" s="38"/>
      <c r="C140" s="39"/>
      <c r="D140" s="40"/>
      <c r="E140" s="30"/>
      <c r="F140" s="19" t="s">
        <v>190</v>
      </c>
      <c r="G140" s="30"/>
      <c r="H140" s="31"/>
      <c r="I140" s="36"/>
      <c r="J140" s="32"/>
    </row>
    <row r="141" spans="1:10" ht="13.8" customHeight="1">
      <c r="A141" s="17"/>
      <c r="B141" s="40"/>
      <c r="C141" s="39"/>
      <c r="D141" s="40"/>
      <c r="E141" s="30"/>
      <c r="F141" s="34"/>
      <c r="G141" s="30"/>
      <c r="H141" s="31"/>
      <c r="I141" s="36"/>
      <c r="J141" s="32"/>
    </row>
    <row r="142" spans="1:10" ht="16.8" customHeight="1">
      <c r="A142" s="17"/>
      <c r="B142" s="51"/>
      <c r="C142" s="52" t="s">
        <v>23</v>
      </c>
      <c r="D142" s="53">
        <v>78386</v>
      </c>
      <c r="E142" s="18" t="s">
        <v>32</v>
      </c>
      <c r="F142" s="19" t="s">
        <v>52</v>
      </c>
      <c r="G142" s="18" t="s">
        <v>25</v>
      </c>
      <c r="H142" s="20">
        <f>2*14*0.3</f>
        <v>8.4</v>
      </c>
      <c r="I142" s="21"/>
      <c r="J142" s="22">
        <f>ROUND(ROUND(I142,2)*ROUND(H142,3),2)</f>
        <v>0</v>
      </c>
    </row>
    <row r="143" spans="1:10" ht="28.8" customHeight="1">
      <c r="A143" s="17"/>
      <c r="B143" s="38"/>
      <c r="C143" s="39"/>
      <c r="D143" s="40"/>
      <c r="E143" s="30"/>
      <c r="F143" s="19" t="s">
        <v>53</v>
      </c>
      <c r="G143" s="30"/>
      <c r="H143" s="31"/>
      <c r="I143" s="36"/>
      <c r="J143" s="32"/>
    </row>
    <row r="144" spans="1:10" ht="12.75" customHeight="1">
      <c r="A144" s="17"/>
      <c r="B144" s="38"/>
      <c r="C144" s="39"/>
      <c r="D144" s="40"/>
      <c r="E144" s="30"/>
      <c r="F144" s="19" t="s">
        <v>170</v>
      </c>
      <c r="G144" s="30"/>
      <c r="H144" s="31"/>
      <c r="I144" s="36"/>
      <c r="J144" s="32"/>
    </row>
    <row r="145" spans="1:10" ht="12.75" customHeight="1">
      <c r="A145" s="17"/>
      <c r="B145" s="38"/>
      <c r="C145" s="39"/>
      <c r="D145" s="40"/>
      <c r="E145" s="30"/>
      <c r="F145" s="34"/>
      <c r="G145" s="30"/>
      <c r="H145" s="31"/>
      <c r="I145" s="36"/>
      <c r="J145" s="32"/>
    </row>
    <row r="146" spans="1:10" ht="15.6" customHeight="1">
      <c r="A146" s="17"/>
      <c r="B146" s="53"/>
      <c r="C146" s="52" t="s">
        <v>23</v>
      </c>
      <c r="D146" s="54" t="s">
        <v>194</v>
      </c>
      <c r="E146" s="18" t="s">
        <v>32</v>
      </c>
      <c r="F146" s="19" t="s">
        <v>195</v>
      </c>
      <c r="G146" s="18" t="s">
        <v>24</v>
      </c>
      <c r="H146" s="44">
        <v>28</v>
      </c>
      <c r="I146" s="21"/>
      <c r="J146" s="22">
        <f aca="true" t="shared" si="12" ref="J146">ROUND(ROUND(I146,2)*ROUND(H146,3),2)</f>
        <v>0</v>
      </c>
    </row>
    <row r="147" spans="1:10" ht="12.75" customHeight="1">
      <c r="A147" s="17"/>
      <c r="B147" s="40"/>
      <c r="C147" s="39"/>
      <c r="D147" s="55"/>
      <c r="E147" s="30"/>
      <c r="F147" s="19" t="s">
        <v>136</v>
      </c>
      <c r="G147" s="30"/>
      <c r="H147" s="31"/>
      <c r="I147" s="36"/>
      <c r="J147" s="32"/>
    </row>
    <row r="148" spans="1:10" ht="12.75" customHeight="1">
      <c r="A148" s="17"/>
      <c r="B148" s="40"/>
      <c r="C148" s="39"/>
      <c r="D148" s="55"/>
      <c r="E148" s="30"/>
      <c r="F148" s="19" t="s">
        <v>196</v>
      </c>
      <c r="G148" s="30"/>
      <c r="H148" s="31"/>
      <c r="I148" s="36"/>
      <c r="J148" s="32"/>
    </row>
    <row r="149" spans="1:10" ht="12.75" customHeight="1">
      <c r="A149" s="17"/>
      <c r="B149" s="38"/>
      <c r="C149" s="39"/>
      <c r="D149" s="40"/>
      <c r="E149" s="30"/>
      <c r="F149" s="34"/>
      <c r="G149" s="30"/>
      <c r="H149" s="31"/>
      <c r="I149" s="36"/>
      <c r="J149" s="32"/>
    </row>
    <row r="150" spans="1:10" ht="12.75" customHeight="1">
      <c r="A150" s="17"/>
      <c r="B150" s="38"/>
      <c r="C150" s="39"/>
      <c r="D150" s="40"/>
      <c r="E150" s="30"/>
      <c r="F150" s="34"/>
      <c r="G150" s="30"/>
      <c r="H150" s="31"/>
      <c r="I150" s="36"/>
      <c r="J150" s="32"/>
    </row>
    <row r="151" spans="1:10" ht="17.4" customHeight="1">
      <c r="A151" s="17"/>
      <c r="B151" s="53"/>
      <c r="C151" s="52" t="s">
        <v>23</v>
      </c>
      <c r="D151" s="54" t="s">
        <v>134</v>
      </c>
      <c r="E151" s="18" t="s">
        <v>32</v>
      </c>
      <c r="F151" s="19" t="s">
        <v>135</v>
      </c>
      <c r="G151" s="18" t="s">
        <v>24</v>
      </c>
      <c r="H151" s="44">
        <v>140</v>
      </c>
      <c r="I151" s="21"/>
      <c r="J151" s="22">
        <f aca="true" t="shared" si="13" ref="J151">ROUND(ROUND(I151,2)*ROUND(H151,3),2)</f>
        <v>0</v>
      </c>
    </row>
    <row r="152" spans="1:10" ht="12.75" customHeight="1">
      <c r="A152" s="17"/>
      <c r="B152" s="40"/>
      <c r="C152" s="39"/>
      <c r="D152" s="55"/>
      <c r="E152" s="30"/>
      <c r="F152" s="19" t="s">
        <v>136</v>
      </c>
      <c r="G152" s="30"/>
      <c r="H152" s="31"/>
      <c r="I152" s="36"/>
      <c r="J152" s="32"/>
    </row>
    <row r="153" spans="1:10" ht="12.75" customHeight="1">
      <c r="A153" s="17"/>
      <c r="B153" s="40"/>
      <c r="C153" s="39"/>
      <c r="D153" s="55"/>
      <c r="E153" s="30"/>
      <c r="F153" s="19" t="s">
        <v>197</v>
      </c>
      <c r="G153" s="30"/>
      <c r="H153" s="31"/>
      <c r="I153" s="36"/>
      <c r="J153" s="32"/>
    </row>
    <row r="154" spans="1:10" ht="12.75" customHeight="1">
      <c r="A154" s="17"/>
      <c r="B154" s="40"/>
      <c r="C154" s="39"/>
      <c r="D154" s="55"/>
      <c r="E154" s="30"/>
      <c r="F154" s="34"/>
      <c r="G154" s="30"/>
      <c r="H154" s="31"/>
      <c r="I154" s="36"/>
      <c r="J154" s="32"/>
    </row>
    <row r="155" spans="1:10" ht="15" customHeight="1">
      <c r="A155" s="17"/>
      <c r="B155" s="53"/>
      <c r="C155" s="52" t="s">
        <v>23</v>
      </c>
      <c r="D155" s="54" t="s">
        <v>167</v>
      </c>
      <c r="E155" s="18" t="s">
        <v>32</v>
      </c>
      <c r="F155" s="19" t="s">
        <v>168</v>
      </c>
      <c r="G155" s="18" t="s">
        <v>24</v>
      </c>
      <c r="H155" s="44">
        <f>(70-14)*2</f>
        <v>112</v>
      </c>
      <c r="I155" s="21"/>
      <c r="J155" s="22">
        <f aca="true" t="shared" si="14" ref="J155">ROUND(ROUND(I155,2)*ROUND(H155,3),2)</f>
        <v>0</v>
      </c>
    </row>
    <row r="156" spans="1:10" ht="93" customHeight="1">
      <c r="A156" s="17"/>
      <c r="B156" s="40"/>
      <c r="C156" s="39"/>
      <c r="D156" s="55"/>
      <c r="E156" s="30"/>
      <c r="F156" s="19" t="s">
        <v>98</v>
      </c>
      <c r="G156" s="30"/>
      <c r="H156" s="31"/>
      <c r="I156" s="36"/>
      <c r="J156" s="32"/>
    </row>
    <row r="157" spans="1:10" ht="12.75" customHeight="1">
      <c r="A157" s="17"/>
      <c r="B157" s="40"/>
      <c r="C157" s="39"/>
      <c r="D157" s="55"/>
      <c r="E157" s="30"/>
      <c r="F157" s="19" t="s">
        <v>169</v>
      </c>
      <c r="G157" s="30"/>
      <c r="H157" s="31"/>
      <c r="I157" s="36"/>
      <c r="J157" s="32"/>
    </row>
    <row r="158" spans="1:10" ht="12.75" customHeight="1">
      <c r="A158" s="17"/>
      <c r="B158" s="38"/>
      <c r="C158" s="39"/>
      <c r="D158" s="40"/>
      <c r="E158" s="30"/>
      <c r="F158" s="34"/>
      <c r="G158" s="30"/>
      <c r="H158" s="31"/>
      <c r="I158" s="36"/>
      <c r="J158" s="32"/>
    </row>
    <row r="159" spans="1:10" ht="16.8" customHeight="1">
      <c r="A159" s="17"/>
      <c r="B159" s="53"/>
      <c r="C159" s="52" t="s">
        <v>23</v>
      </c>
      <c r="D159" s="54" t="s">
        <v>96</v>
      </c>
      <c r="E159" s="18" t="s">
        <v>32</v>
      </c>
      <c r="F159" s="19" t="s">
        <v>97</v>
      </c>
      <c r="G159" s="18" t="s">
        <v>24</v>
      </c>
      <c r="H159" s="44">
        <v>28</v>
      </c>
      <c r="I159" s="21"/>
      <c r="J159" s="22">
        <f aca="true" t="shared" si="15" ref="J159">ROUND(ROUND(I159,2)*ROUND(H159,3),2)</f>
        <v>0</v>
      </c>
    </row>
    <row r="160" spans="1:10" ht="91.8" customHeight="1">
      <c r="A160" s="17"/>
      <c r="B160" s="40"/>
      <c r="C160" s="39"/>
      <c r="D160" s="55"/>
      <c r="E160" s="30"/>
      <c r="F160" s="19" t="s">
        <v>98</v>
      </c>
      <c r="G160" s="30"/>
      <c r="H160" s="31"/>
      <c r="I160" s="36"/>
      <c r="J160" s="32"/>
    </row>
    <row r="161" spans="1:10" ht="12.75" customHeight="1">
      <c r="A161" s="17"/>
      <c r="B161" s="40"/>
      <c r="C161" s="39"/>
      <c r="D161" s="55"/>
      <c r="E161" s="30"/>
      <c r="F161" s="19" t="s">
        <v>166</v>
      </c>
      <c r="G161" s="30"/>
      <c r="H161" s="31"/>
      <c r="I161" s="36"/>
      <c r="J161" s="32"/>
    </row>
    <row r="162" spans="1:4" ht="12.75" customHeight="1">
      <c r="A162" s="17"/>
      <c r="B162" s="43"/>
      <c r="C162" s="56"/>
      <c r="D162" s="43"/>
    </row>
    <row r="163" spans="1:10" ht="16.8" customHeight="1">
      <c r="A163" s="17"/>
      <c r="B163" s="53"/>
      <c r="C163" s="52" t="s">
        <v>23</v>
      </c>
      <c r="D163" s="54" t="s">
        <v>61</v>
      </c>
      <c r="E163" s="18" t="s">
        <v>32</v>
      </c>
      <c r="F163" s="19" t="s">
        <v>62</v>
      </c>
      <c r="G163" s="18" t="s">
        <v>25</v>
      </c>
      <c r="H163" s="44">
        <f>14*0.25*2</f>
        <v>7</v>
      </c>
      <c r="I163" s="21"/>
      <c r="J163" s="22">
        <f aca="true" t="shared" si="16" ref="J163">ROUND(ROUND(I163,2)*ROUND(H163,3),2)</f>
        <v>0</v>
      </c>
    </row>
    <row r="164" spans="1:10" ht="12.75" customHeight="1">
      <c r="A164" s="17"/>
      <c r="B164" s="40"/>
      <c r="C164" s="39"/>
      <c r="D164" s="55"/>
      <c r="E164" s="30"/>
      <c r="F164" s="19" t="s">
        <v>63</v>
      </c>
      <c r="G164" s="30"/>
      <c r="H164" s="31"/>
      <c r="I164" s="36"/>
      <c r="J164" s="32"/>
    </row>
    <row r="165" spans="1:10" ht="12.75" customHeight="1">
      <c r="A165" s="17"/>
      <c r="B165" s="40"/>
      <c r="C165" s="39"/>
      <c r="D165" s="55"/>
      <c r="E165" s="30"/>
      <c r="F165" s="19" t="s">
        <v>174</v>
      </c>
      <c r="G165" s="30"/>
      <c r="H165" s="31"/>
      <c r="I165" s="36"/>
      <c r="J165" s="32"/>
    </row>
    <row r="166" spans="1:10" ht="12.75" customHeight="1">
      <c r="A166" s="17"/>
      <c r="B166" s="38"/>
      <c r="C166" s="39"/>
      <c r="D166" s="40"/>
      <c r="E166" s="30"/>
      <c r="F166" s="47"/>
      <c r="G166" s="30"/>
      <c r="H166" s="31"/>
      <c r="I166" s="36"/>
      <c r="J166" s="32"/>
    </row>
    <row r="167" spans="1:10" ht="16.8" customHeight="1">
      <c r="A167" s="17"/>
      <c r="B167" s="53"/>
      <c r="C167" s="52" t="s">
        <v>23</v>
      </c>
      <c r="D167" s="53">
        <v>931324</v>
      </c>
      <c r="E167" s="18" t="s">
        <v>32</v>
      </c>
      <c r="F167" s="19" t="s">
        <v>43</v>
      </c>
      <c r="G167" s="18" t="s">
        <v>24</v>
      </c>
      <c r="H167" s="20">
        <f>28+28+16.7</f>
        <v>72.7</v>
      </c>
      <c r="I167" s="21"/>
      <c r="J167" s="22">
        <f>ROUND(ROUND(I167,2)*ROUND(H167,3),2)</f>
        <v>0</v>
      </c>
    </row>
    <row r="168" spans="1:10" ht="29.4" customHeight="1">
      <c r="A168" s="17"/>
      <c r="B168" s="40"/>
      <c r="C168" s="39"/>
      <c r="D168" s="40"/>
      <c r="E168" s="30"/>
      <c r="F168" s="19" t="s">
        <v>44</v>
      </c>
      <c r="G168" s="30"/>
      <c r="H168" s="31"/>
      <c r="I168" s="36"/>
      <c r="J168" s="32"/>
    </row>
    <row r="169" spans="1:10" ht="12.75" customHeight="1">
      <c r="A169" s="17"/>
      <c r="B169" s="40"/>
      <c r="C169" s="39"/>
      <c r="D169" s="40"/>
      <c r="E169" s="30"/>
      <c r="F169" s="19" t="s">
        <v>172</v>
      </c>
      <c r="G169" s="30"/>
      <c r="H169" s="31"/>
      <c r="I169" s="36"/>
      <c r="J169" s="32"/>
    </row>
    <row r="170" spans="1:10" ht="12.75" customHeight="1">
      <c r="A170" s="17"/>
      <c r="B170" s="40"/>
      <c r="C170" s="39"/>
      <c r="D170" s="40"/>
      <c r="E170" s="30"/>
      <c r="F170" s="19" t="s">
        <v>164</v>
      </c>
      <c r="G170" s="30"/>
      <c r="H170" s="31"/>
      <c r="I170" s="36"/>
      <c r="J170" s="32"/>
    </row>
    <row r="171" spans="1:10" ht="12.75" customHeight="1">
      <c r="A171" s="17"/>
      <c r="B171" s="40"/>
      <c r="C171" s="39"/>
      <c r="D171" s="40"/>
      <c r="E171" s="30"/>
      <c r="F171" s="19" t="s">
        <v>125</v>
      </c>
      <c r="G171" s="30"/>
      <c r="H171" s="31"/>
      <c r="I171" s="36"/>
      <c r="J171" s="32"/>
    </row>
    <row r="172" spans="1:10" ht="12.75" customHeight="1">
      <c r="A172" s="17"/>
      <c r="B172" s="40"/>
      <c r="C172" s="39"/>
      <c r="D172" s="40"/>
      <c r="E172" s="30"/>
      <c r="F172" s="34"/>
      <c r="G172" s="30"/>
      <c r="H172" s="31"/>
      <c r="I172" s="36"/>
      <c r="J172" s="32"/>
    </row>
    <row r="173" spans="1:10" ht="16.8" customHeight="1">
      <c r="A173" s="17"/>
      <c r="B173" s="53"/>
      <c r="C173" s="52" t="s">
        <v>23</v>
      </c>
      <c r="D173" s="53">
        <v>931334</v>
      </c>
      <c r="E173" s="18" t="s">
        <v>32</v>
      </c>
      <c r="F173" s="19" t="s">
        <v>49</v>
      </c>
      <c r="G173" s="18" t="s">
        <v>24</v>
      </c>
      <c r="H173" s="44">
        <f>2.27*2*2</f>
        <v>9.08</v>
      </c>
      <c r="I173" s="21"/>
      <c r="J173" s="22">
        <f>ROUND(ROUND(I173,2)*ROUND(H173,3),2)</f>
        <v>0</v>
      </c>
    </row>
    <row r="174" spans="1:10" ht="32.4" customHeight="1">
      <c r="A174" s="17"/>
      <c r="B174" s="40"/>
      <c r="C174" s="39"/>
      <c r="D174" s="40"/>
      <c r="E174" s="30"/>
      <c r="F174" s="19" t="s">
        <v>44</v>
      </c>
      <c r="G174" s="30"/>
      <c r="H174" s="31"/>
      <c r="I174" s="36"/>
      <c r="J174" s="32"/>
    </row>
    <row r="175" spans="1:10" ht="12.75" customHeight="1">
      <c r="A175" s="17"/>
      <c r="B175" s="40"/>
      <c r="C175" s="39"/>
      <c r="D175" s="40"/>
      <c r="E175" s="30"/>
      <c r="F175" s="19" t="s">
        <v>165</v>
      </c>
      <c r="G175" s="30"/>
      <c r="H175" s="31"/>
      <c r="I175" s="36"/>
      <c r="J175" s="32"/>
    </row>
    <row r="176" spans="1:10" ht="12.75" customHeight="1">
      <c r="A176" s="17"/>
      <c r="B176" s="40"/>
      <c r="C176" s="39"/>
      <c r="D176" s="40"/>
      <c r="E176" s="30"/>
      <c r="F176" s="34"/>
      <c r="G176" s="30"/>
      <c r="H176" s="31"/>
      <c r="I176" s="36"/>
      <c r="J176" s="32"/>
    </row>
    <row r="177" spans="1:10" ht="16.8" customHeight="1">
      <c r="A177" s="17"/>
      <c r="B177" s="53"/>
      <c r="C177" s="52" t="s">
        <v>23</v>
      </c>
      <c r="D177" s="54" t="s">
        <v>68</v>
      </c>
      <c r="E177" s="18" t="s">
        <v>32</v>
      </c>
      <c r="F177" s="19" t="s">
        <v>69</v>
      </c>
      <c r="G177" s="18" t="s">
        <v>70</v>
      </c>
      <c r="H177" s="44">
        <v>6</v>
      </c>
      <c r="I177" s="21"/>
      <c r="J177" s="22">
        <f aca="true" t="shared" si="17" ref="J177">ROUND(ROUND(I177,2)*ROUND(H177,3),2)</f>
        <v>0</v>
      </c>
    </row>
    <row r="178" spans="1:10" ht="46.2" customHeight="1">
      <c r="A178" s="17"/>
      <c r="B178" s="40"/>
      <c r="C178" s="39"/>
      <c r="D178" s="55"/>
      <c r="E178" s="30"/>
      <c r="F178" s="19" t="s">
        <v>71</v>
      </c>
      <c r="G178" s="30"/>
      <c r="H178" s="31"/>
      <c r="I178" s="36"/>
      <c r="J178" s="32"/>
    </row>
    <row r="179" spans="1:10" ht="12.75" customHeight="1">
      <c r="A179" s="17"/>
      <c r="B179" s="40"/>
      <c r="C179" s="39"/>
      <c r="D179" s="55"/>
      <c r="E179" s="30"/>
      <c r="F179" s="19" t="s">
        <v>175</v>
      </c>
      <c r="G179" s="30"/>
      <c r="H179" s="31"/>
      <c r="I179" s="36"/>
      <c r="J179" s="32"/>
    </row>
    <row r="180" spans="1:10" ht="12.75" customHeight="1">
      <c r="A180" s="17"/>
      <c r="B180" s="38"/>
      <c r="C180" s="39"/>
      <c r="D180" s="40"/>
      <c r="E180" s="30"/>
      <c r="F180" s="33"/>
      <c r="G180" s="30"/>
      <c r="H180" s="31"/>
      <c r="I180" s="36"/>
      <c r="J180" s="32"/>
    </row>
    <row r="181" spans="1:10" ht="16.8" customHeight="1">
      <c r="A181" s="17"/>
      <c r="B181" s="53"/>
      <c r="C181" s="52" t="s">
        <v>23</v>
      </c>
      <c r="D181" s="53">
        <v>938552</v>
      </c>
      <c r="E181" s="18" t="s">
        <v>32</v>
      </c>
      <c r="F181" s="19" t="s">
        <v>50</v>
      </c>
      <c r="G181" s="18" t="s">
        <v>25</v>
      </c>
      <c r="H181" s="20">
        <f>32+5</f>
        <v>37</v>
      </c>
      <c r="I181" s="21"/>
      <c r="J181" s="22">
        <f aca="true" t="shared" si="18" ref="J181">ROUND(ROUND(I181,2)*ROUND(H181,3),2)</f>
        <v>0</v>
      </c>
    </row>
    <row r="182" spans="1:10" ht="16.8" customHeight="1">
      <c r="A182" s="17"/>
      <c r="B182" s="40"/>
      <c r="C182" s="39"/>
      <c r="D182" s="40"/>
      <c r="E182" s="30"/>
      <c r="F182" s="19" t="s">
        <v>87</v>
      </c>
      <c r="G182" s="30"/>
      <c r="H182" s="31"/>
      <c r="I182" s="36"/>
      <c r="J182" s="32"/>
    </row>
    <row r="183" spans="1:10" ht="12.75" customHeight="1">
      <c r="A183" s="17"/>
      <c r="B183" s="40"/>
      <c r="C183" s="39"/>
      <c r="D183" s="40"/>
      <c r="E183" s="30"/>
      <c r="F183" s="45" t="s">
        <v>178</v>
      </c>
      <c r="G183" s="30"/>
      <c r="H183" s="31"/>
      <c r="I183" s="36"/>
      <c r="J183" s="32"/>
    </row>
    <row r="184" spans="1:10" ht="12.75" customHeight="1">
      <c r="A184" s="17"/>
      <c r="B184" s="40"/>
      <c r="C184" s="39"/>
      <c r="D184" s="40"/>
      <c r="E184" s="30"/>
      <c r="F184" s="19" t="s">
        <v>179</v>
      </c>
      <c r="G184" s="30"/>
      <c r="H184" s="31"/>
      <c r="I184" s="36"/>
      <c r="J184" s="32"/>
    </row>
    <row r="185" spans="1:10" ht="12.75" customHeight="1">
      <c r="A185" s="17"/>
      <c r="B185" s="40"/>
      <c r="C185" s="39"/>
      <c r="D185" s="40"/>
      <c r="E185" s="30"/>
      <c r="F185" s="34"/>
      <c r="G185" s="30"/>
      <c r="H185" s="31"/>
      <c r="I185" s="36"/>
      <c r="J185" s="32"/>
    </row>
    <row r="186" spans="1:10" ht="19.8" customHeight="1">
      <c r="A186" s="17"/>
      <c r="B186" s="53"/>
      <c r="C186" s="52" t="s">
        <v>23</v>
      </c>
      <c r="D186" s="54" t="s">
        <v>191</v>
      </c>
      <c r="E186" s="18" t="s">
        <v>32</v>
      </c>
      <c r="F186" s="19" t="s">
        <v>192</v>
      </c>
      <c r="G186" s="18" t="s">
        <v>110</v>
      </c>
      <c r="H186" s="44">
        <f>4*3*1.2*4</f>
        <v>57.599999999999994</v>
      </c>
      <c r="I186" s="21"/>
      <c r="J186" s="22">
        <f aca="true" t="shared" si="19" ref="J186">ROUND(ROUND(I186,2)*ROUND(H186,3),2)</f>
        <v>0</v>
      </c>
    </row>
    <row r="187" spans="1:10" ht="18" customHeight="1">
      <c r="A187" s="17"/>
      <c r="B187" s="40"/>
      <c r="C187" s="39"/>
      <c r="D187" s="55"/>
      <c r="E187" s="30"/>
      <c r="F187" s="19" t="s">
        <v>111</v>
      </c>
      <c r="G187" s="30"/>
      <c r="H187" s="31"/>
      <c r="I187" s="36"/>
      <c r="J187" s="32"/>
    </row>
    <row r="188" spans="1:10" ht="18.6" customHeight="1">
      <c r="A188" s="17"/>
      <c r="B188" s="40"/>
      <c r="C188" s="39"/>
      <c r="D188" s="55"/>
      <c r="E188" s="30"/>
      <c r="F188" s="19" t="s">
        <v>193</v>
      </c>
      <c r="G188" s="30"/>
      <c r="H188" s="31"/>
      <c r="I188" s="36"/>
      <c r="J188" s="32"/>
    </row>
    <row r="189" spans="1:10" ht="12.75" customHeight="1">
      <c r="A189" s="17"/>
      <c r="B189" s="40"/>
      <c r="C189" s="39"/>
      <c r="D189" s="40"/>
      <c r="E189" s="30"/>
      <c r="F189" s="34"/>
      <c r="G189" s="30"/>
      <c r="H189" s="31"/>
      <c r="I189" s="36"/>
      <c r="J189" s="32"/>
    </row>
    <row r="190" spans="1:10" ht="16.8" customHeight="1">
      <c r="A190" s="17"/>
      <c r="B190" s="51"/>
      <c r="C190" s="52" t="s">
        <v>23</v>
      </c>
      <c r="D190" s="53">
        <v>966165</v>
      </c>
      <c r="E190" s="18" t="s">
        <v>32</v>
      </c>
      <c r="F190" s="19" t="s">
        <v>137</v>
      </c>
      <c r="G190" s="18" t="s">
        <v>31</v>
      </c>
      <c r="H190" s="44">
        <f>2*14*((0.18*0.55)+(0.3*1.02))</f>
        <v>11.34</v>
      </c>
      <c r="I190" s="21"/>
      <c r="J190" s="22">
        <f aca="true" t="shared" si="20" ref="J190">ROUND(ROUND(I190,2)*ROUND(H190,3),2)</f>
        <v>0</v>
      </c>
    </row>
    <row r="191" spans="1:10" ht="32.4" customHeight="1">
      <c r="A191" s="17"/>
      <c r="B191" s="38"/>
      <c r="C191" s="39"/>
      <c r="D191" s="40"/>
      <c r="E191" s="30"/>
      <c r="F191" s="19" t="s">
        <v>86</v>
      </c>
      <c r="G191" s="30"/>
      <c r="H191" s="31"/>
      <c r="I191" s="36"/>
      <c r="J191" s="32"/>
    </row>
    <row r="192" spans="1:10" ht="15.6" customHeight="1">
      <c r="A192" s="17"/>
      <c r="B192" s="38"/>
      <c r="C192" s="39"/>
      <c r="D192" s="40"/>
      <c r="E192" s="30"/>
      <c r="F192" s="19" t="s">
        <v>138</v>
      </c>
      <c r="G192" s="30"/>
      <c r="H192" s="31"/>
      <c r="I192" s="36"/>
      <c r="J192" s="32"/>
    </row>
    <row r="193" spans="1:10" ht="14.4" customHeight="1">
      <c r="A193" s="17"/>
      <c r="B193" s="38"/>
      <c r="C193" s="39"/>
      <c r="D193" s="40"/>
      <c r="E193" s="30"/>
      <c r="F193" s="46"/>
      <c r="G193" s="30"/>
      <c r="H193" s="31"/>
      <c r="I193" s="36"/>
      <c r="J193" s="32"/>
    </row>
    <row r="194" spans="1:10" ht="14.4" customHeight="1">
      <c r="A194" s="17"/>
      <c r="B194" s="53"/>
      <c r="C194" s="52" t="s">
        <v>23</v>
      </c>
      <c r="D194" s="54" t="s">
        <v>91</v>
      </c>
      <c r="E194" s="18" t="s">
        <v>32</v>
      </c>
      <c r="F194" s="19" t="s">
        <v>92</v>
      </c>
      <c r="G194" s="18" t="s">
        <v>25</v>
      </c>
      <c r="H194" s="20">
        <f>32+5</f>
        <v>37</v>
      </c>
      <c r="I194" s="21"/>
      <c r="J194" s="22">
        <f aca="true" t="shared" si="21" ref="J194">ROUND(ROUND(I194,2)*ROUND(H194,3),2)</f>
        <v>0</v>
      </c>
    </row>
    <row r="195" spans="1:10" ht="33" customHeight="1">
      <c r="A195" s="17"/>
      <c r="B195" s="40"/>
      <c r="C195" s="39"/>
      <c r="D195" s="55"/>
      <c r="E195" s="30"/>
      <c r="F195" s="19" t="s">
        <v>64</v>
      </c>
      <c r="G195" s="30"/>
      <c r="H195" s="31"/>
      <c r="I195" s="36"/>
      <c r="J195" s="32"/>
    </row>
    <row r="196" spans="1:10" ht="14.4" customHeight="1">
      <c r="A196" s="17"/>
      <c r="B196" s="40"/>
      <c r="C196" s="39"/>
      <c r="D196" s="55"/>
      <c r="E196" s="30"/>
      <c r="F196" s="45" t="s">
        <v>178</v>
      </c>
      <c r="G196" s="30"/>
      <c r="H196" s="31"/>
      <c r="I196" s="36"/>
      <c r="J196" s="32"/>
    </row>
    <row r="197" spans="1:10" ht="14.4" customHeight="1">
      <c r="A197" s="17"/>
      <c r="B197" s="38"/>
      <c r="C197" s="39"/>
      <c r="D197" s="40"/>
      <c r="E197" s="30"/>
      <c r="F197" s="19" t="s">
        <v>179</v>
      </c>
      <c r="G197" s="30"/>
      <c r="H197" s="31"/>
      <c r="I197" s="36"/>
      <c r="J197" s="32"/>
    </row>
    <row r="198" spans="1:10" ht="12.75" customHeight="1">
      <c r="A198" s="17"/>
      <c r="B198" s="38"/>
      <c r="C198" s="39"/>
      <c r="D198" s="40"/>
      <c r="E198" s="30"/>
      <c r="F198" s="34"/>
      <c r="G198" s="30"/>
      <c r="H198" s="31"/>
      <c r="I198" s="36"/>
      <c r="J198" s="32"/>
    </row>
    <row r="199" spans="1:10" ht="16.8" customHeight="1">
      <c r="A199" s="17"/>
      <c r="B199" s="53"/>
      <c r="C199" s="52" t="s">
        <v>23</v>
      </c>
      <c r="D199" s="54" t="s">
        <v>47</v>
      </c>
      <c r="E199" s="18" t="s">
        <v>32</v>
      </c>
      <c r="F199" s="19" t="s">
        <v>48</v>
      </c>
      <c r="G199" s="18" t="s">
        <v>25</v>
      </c>
      <c r="H199" s="20">
        <f>2*6*1.2</f>
        <v>14.399999999999999</v>
      </c>
      <c r="I199" s="21"/>
      <c r="J199" s="22">
        <f aca="true" t="shared" si="22" ref="J199">ROUND(ROUND(I199,2)*ROUND(H199,3),2)</f>
        <v>0</v>
      </c>
    </row>
    <row r="200" spans="1:10" ht="15.6" customHeight="1">
      <c r="A200" s="17"/>
      <c r="B200" s="40"/>
      <c r="C200" s="39"/>
      <c r="D200" s="55"/>
      <c r="E200" s="30"/>
      <c r="F200" s="19" t="s">
        <v>85</v>
      </c>
      <c r="G200" s="30"/>
      <c r="H200" s="31"/>
      <c r="I200" s="36"/>
      <c r="J200" s="32"/>
    </row>
    <row r="201" spans="1:10" ht="15.6" customHeight="1">
      <c r="A201" s="17"/>
      <c r="B201" s="40"/>
      <c r="C201" s="39"/>
      <c r="D201" s="55"/>
      <c r="E201" s="30"/>
      <c r="F201" s="19" t="s">
        <v>171</v>
      </c>
      <c r="G201" s="30"/>
      <c r="H201" s="31"/>
      <c r="I201" s="36"/>
      <c r="J201" s="32"/>
    </row>
    <row r="202" spans="3:4" ht="15">
      <c r="C202" s="56"/>
      <c r="D202" s="43"/>
    </row>
  </sheetData>
  <mergeCells count="11">
    <mergeCell ref="A5:A6"/>
    <mergeCell ref="B5:B6"/>
    <mergeCell ref="C5:C6"/>
    <mergeCell ref="D5:D6"/>
    <mergeCell ref="E5:E6"/>
    <mergeCell ref="F5:F6"/>
    <mergeCell ref="G5:G6"/>
    <mergeCell ref="H5:H6"/>
    <mergeCell ref="I5:J5"/>
    <mergeCell ref="D3:E3"/>
    <mergeCell ref="D4:E4"/>
  </mergeCells>
  <printOptions/>
  <pageMargins left="0.7086614173228347" right="0.7086614173228347" top="0.7874015748031497" bottom="0.7874015748031497" header="0.31496062992125984" footer="0.31496062992125984"/>
  <pageSetup fitToHeight="8"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Václav Vlček</cp:lastModifiedBy>
  <cp:lastPrinted>2021-12-10T15:26:24Z</cp:lastPrinted>
  <dcterms:created xsi:type="dcterms:W3CDTF">2021-08-06T06:07:48Z</dcterms:created>
  <dcterms:modified xsi:type="dcterms:W3CDTF">2022-07-22T03:34:09Z</dcterms:modified>
  <cp:category/>
  <cp:version/>
  <cp:contentType/>
  <cp:contentStatus/>
</cp:coreProperties>
</file>