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_dedecek\Desktop\URS_TISK\"/>
    </mc:Choice>
  </mc:AlternateContent>
  <bookViews>
    <workbookView xWindow="0" yWindow="0" windowWidth="0" windowHeight="0"/>
  </bookViews>
  <sheets>
    <sheet name="Rekapitulace stavby" sheetId="1" r:id="rId1"/>
    <sheet name="05 - Sadové úpravy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'05 - Sadové úpravy'!$C$122:$K$235</definedName>
    <definedName name="_xlnm.Print_Area" localSheetId="1">'05 - Sadové úpravy'!$C$4:$J$41,'05 - Sadové úpravy'!$C$50:$J$76,'05 - Sadové úpravy'!$C$82:$J$102,'05 - Sadové úpravy'!$C$108:$K$235</definedName>
    <definedName name="_xlnm.Print_Titles" localSheetId="1">'05 - Sadové úpravy'!$122:$122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234"/>
  <c r="BH234"/>
  <c r="BG234"/>
  <c r="BF234"/>
  <c r="T234"/>
  <c r="T233"/>
  <c r="R234"/>
  <c r="R233"/>
  <c r="P234"/>
  <c r="P233"/>
  <c r="BI230"/>
  <c r="BH230"/>
  <c r="BG230"/>
  <c r="BF230"/>
  <c r="T230"/>
  <c r="R230"/>
  <c r="P230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94"/>
  <c r="J25"/>
  <c r="J14"/>
  <c r="J91"/>
  <c r="E7"/>
  <c r="E111"/>
  <c i="1" r="L90"/>
  <c r="AM90"/>
  <c r="AM89"/>
  <c r="L89"/>
  <c r="AM87"/>
  <c r="L87"/>
  <c r="L85"/>
  <c r="L84"/>
  <c i="2" r="BK234"/>
  <c r="BK222"/>
  <c r="J210"/>
  <c r="BK148"/>
  <c r="BK138"/>
  <c r="BK168"/>
  <c r="BK132"/>
  <c r="BK126"/>
  <c r="BK184"/>
  <c r="BK230"/>
  <c r="J216"/>
  <c r="J193"/>
  <c r="BK153"/>
  <c r="J156"/>
  <c r="BK176"/>
  <c r="J196"/>
  <c r="BK196"/>
  <c r="J141"/>
  <c r="J129"/>
  <c r="J165"/>
  <c r="J225"/>
  <c r="BK216"/>
  <c r="J180"/>
  <c r="BK141"/>
  <c r="J199"/>
  <c r="J148"/>
  <c r="BK156"/>
  <c r="J144"/>
  <c r="J234"/>
  <c r="J219"/>
  <c r="BK207"/>
  <c r="BK159"/>
  <c r="BK190"/>
  <c r="BK193"/>
  <c r="J162"/>
  <c r="BK172"/>
  <c r="J135"/>
  <c r="J138"/>
  <c r="J159"/>
  <c r="J222"/>
  <c r="BK210"/>
  <c r="BK165"/>
  <c r="BK162"/>
  <c r="J126"/>
  <c r="J204"/>
  <c r="J184"/>
  <c r="BK129"/>
  <c i="1" r="AS95"/>
  <c i="2" r="BK135"/>
  <c r="BK225"/>
  <c r="BK213"/>
  <c r="J190"/>
  <c r="J207"/>
  <c r="J132"/>
  <c r="BK180"/>
  <c r="J187"/>
  <c r="BK199"/>
  <c r="J230"/>
  <c r="BK219"/>
  <c r="J213"/>
  <c r="J176"/>
  <c r="BK204"/>
  <c r="BK187"/>
  <c r="J153"/>
  <c r="BK144"/>
  <c r="J168"/>
  <c r="J172"/>
  <c l="1" r="P125"/>
  <c r="P124"/>
  <c r="P123"/>
  <c i="1" r="AU96"/>
  <c i="2" r="R125"/>
  <c r="R124"/>
  <c r="R123"/>
  <c r="BK125"/>
  <c r="J125"/>
  <c r="J100"/>
  <c r="T125"/>
  <c r="T124"/>
  <c r="T123"/>
  <c r="BK233"/>
  <c r="J233"/>
  <c r="J101"/>
  <c r="BE184"/>
  <c r="J117"/>
  <c r="BE132"/>
  <c r="BE141"/>
  <c r="BE168"/>
  <c r="BE230"/>
  <c r="E85"/>
  <c r="J120"/>
  <c r="BE187"/>
  <c r="BE190"/>
  <c r="BE148"/>
  <c r="BE159"/>
  <c r="BE153"/>
  <c r="BE156"/>
  <c r="BE165"/>
  <c r="BE193"/>
  <c r="BE204"/>
  <c r="BE196"/>
  <c r="BE126"/>
  <c r="BE135"/>
  <c r="BE172"/>
  <c r="BE176"/>
  <c r="BE180"/>
  <c r="BE199"/>
  <c r="BE129"/>
  <c r="BE138"/>
  <c r="BE144"/>
  <c r="BE162"/>
  <c r="BE207"/>
  <c r="BE210"/>
  <c r="BE213"/>
  <c r="BE216"/>
  <c r="BE219"/>
  <c r="BE222"/>
  <c r="BE225"/>
  <c r="BE234"/>
  <c i="1" r="AU95"/>
  <c i="2" r="F36"/>
  <c i="1" r="BA96"/>
  <c r="BA95"/>
  <c r="BA94"/>
  <c r="AW94"/>
  <c r="AK30"/>
  <c r="AS94"/>
  <c i="2" r="J36"/>
  <c i="1" r="AW96"/>
  <c i="2" r="F39"/>
  <c i="1" r="BD96"/>
  <c r="BD95"/>
  <c r="BD94"/>
  <c r="W33"/>
  <c i="2" r="F38"/>
  <c i="1" r="BC96"/>
  <c r="BC95"/>
  <c r="BC94"/>
  <c r="W32"/>
  <c i="2" r="F37"/>
  <c i="1" r="BB96"/>
  <c r="BB95"/>
  <c r="BB94"/>
  <c r="AX94"/>
  <c i="2" l="1" r="BK124"/>
  <c r="J124"/>
  <c r="J99"/>
  <c i="1" r="AU94"/>
  <c r="AY94"/>
  <c r="W31"/>
  <c r="W30"/>
  <c r="AW95"/>
  <c i="2" r="J35"/>
  <c i="1" r="AV96"/>
  <c r="AT96"/>
  <c r="AX95"/>
  <c i="2" r="F35"/>
  <c i="1" r="AZ96"/>
  <c r="AZ95"/>
  <c r="AZ94"/>
  <c r="AV94"/>
  <c r="AK29"/>
  <c r="AY95"/>
  <c i="2" l="1" r="BK123"/>
  <c r="J123"/>
  <c r="J32"/>
  <c i="1" r="AG96"/>
  <c r="AG95"/>
  <c r="AG94"/>
  <c r="AK26"/>
  <c r="AK35"/>
  <c r="AV95"/>
  <c r="AT95"/>
  <c r="AN95"/>
  <c r="AT94"/>
  <c r="W29"/>
  <c i="2" l="1" r="J41"/>
  <c r="J98"/>
  <c i="1" r="AN94"/>
  <c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<sst xmlns="http://schemas.openxmlformats.org/spreadsheetml/2006/main">
  <si>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</si>
  <si>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</si>
  <si>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</si>
  <si>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</si>
  <si>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{a4184fd1-51ac-4b57-8048-6293647b604a}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</si>
  <si>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</si>
  <si>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</si>
  <si>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</si>
  <si>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</si>
  <si>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</si>
  <si>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</si>
  <si>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</si>
  <si>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</si>
  <si>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20PL72002_2</t>
  </si>
  <si>
    <t>Stavba:</t>
  </si>
  <si>
    <t>ATLETICKÝ TUNEL PARKOVIŠTĚ BUS</t>
  </si>
  <si>
    <t>KSO:</t>
  </si>
  <si>
    <t>CC-CZ:</t>
  </si>
  <si>
    <t>Místo:</t>
  </si>
  <si>
    <t>Plzeň</t>
  </si>
  <si>
    <t>Datum:</t>
  </si>
  <si>
    <t>26. 1. 2022</t>
  </si>
  <si>
    <t>Zadavatel:</t>
  </si>
  <si>
    <t>IČ:</t>
  </si>
  <si>
    <t>Střední odborné učiliště elektrotechnické Plzeň</t>
  </si>
  <si>
    <t>DIČ:</t>
  </si>
  <si>
    <t>Zhotovitel:</t>
  </si>
  <si>
    <t>Společnost ATLETI PLZEŇ</t>
  </si>
  <si>
    <t>Projektant:</t>
  </si>
  <si>
    <t>Valbek, spol. s r.o., středisko Plzeň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</si>
  <si>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</si>
  <si>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</si>
  <si>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</si>
  <si>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</si>
  <si>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</si>
  <si>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</si>
  <si>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</si>
  <si>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</si>
  <si>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</si>
  <si>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</si>
  <si>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</si>
  <si>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</si>
  <si>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</si>
  <si>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</si>
  <si>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</si>
  <si>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</si>
  <si>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</si>
  <si>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</si>
  <si>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</si>
  <si>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</si>
  <si>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</si>
  <si>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</si>
  <si>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</si>
  <si>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</si>
  <si>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</si>
  <si>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</si>
  <si>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</si>
  <si>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</si>
  <si>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</si>
  <si>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</si>
  <si>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</si>
  <si>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</si>
  <si>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</si>
  <si>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</si>
  <si>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</si>
  <si>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</si>
  <si>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</si>
  <si>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</si>
  <si>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</si>
  <si>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</si>
  <si>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</si>
  <si>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</si>
  <si>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</si>
  <si>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</si>
  <si>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</si>
  <si>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</si>
  <si>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</si>
  <si>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</si>
  <si>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</si>
  <si>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05</t>
  </si>
  <si>
    <t>Sadové úpravy</t>
  </si>
  <si>
    <t>STA</t>
  </si>
  <si>
    <t>1</t>
  </si>
  <si>
    <t>{031d088b-038a-49d4-845b-072ef24a75e3}</t>
  </si>
  <si>
    <t>2</t>
  </si>
  <si>
    <t>/</t>
  </si>
  <si>
    <t>05</t>
  </si>
  <si>
    <t>Soupis</t>
  </si>
  <si>
    <t>{7333c3e5-6709-4818-bbc8-81f05010b8ea}</t>
  </si>
  <si>
    <t>KRYCÍ LIST SOUPISU PRACÍ</t>
  </si>
  <si>
    <t>Objekt:</t>
  </si>
  <si>
    <t>SO 05 - Sadové úpravy</t>
  </si>
  <si>
    <t>Soupis:</t>
  </si>
  <si>
    <t>05 - Sadové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</si>
  <si>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</si>
  <si>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</si>
  <si>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</si>
  <si>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</si>
  <si>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</si>
  <si>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</si>
  <si>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</si>
  <si>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</si>
  <si>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</si>
  <si>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</si>
  <si>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</si>
  <si>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</si>
  <si>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</si>
  <si>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</si>
  <si>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</si>
  <si>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</si>
  <si>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</si>
  <si>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</si>
  <si>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</si>
  <si>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</si>
  <si>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</si>
  <si>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</si>
  <si>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</si>
  <si>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</si>
  <si>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</si>
  <si>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</si>
  <si>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162351104.R2</t>
  </si>
  <si>
    <t>Vodorovné přemístění výkopku/sypaniny z horniny třídy těžitelnosti I skupiny 1 až 3 dle možností zhotovitele - SKLÁDKA</t>
  </si>
  <si>
    <t>m3</t>
  </si>
  <si>
    <t>4</t>
  </si>
  <si>
    <t>-1022412653</t>
  </si>
  <si>
    <t>PP</t>
  </si>
  <si>
    <t>Vodorovné přemístění výkopku nebo sypaniny po suchu na obvyklém dopravním prostředku, bez naložení výkopku, avšak se složením bez rozhrnutí z horniny třídy těžitelnosti I skupiny 1 až 3 dle možností zhotovitele - SKLÁDKA</t>
  </si>
  <si>
    <t>VV</t>
  </si>
  <si>
    <t>"vyměněná zemina na skládku" 3,00"m3"</t>
  </si>
  <si>
    <t>167151111</t>
  </si>
  <si>
    <t>Nakládání výkopku z hornin třídy těžitelnosti I skupiny 1 až 3 přes 100 m3</t>
  </si>
  <si>
    <t>CS ÚRS 2022 01</t>
  </si>
  <si>
    <t>-1424982813</t>
  </si>
  <si>
    <t>Nakládání, skládání a překládání neulehlého výkopku nebo sypaniny strojně nakládání, množství přes 100 m3, z hornin třídy těžitelnosti I, skupiny 1 až 3</t>
  </si>
  <si>
    <t>3</t>
  </si>
  <si>
    <t>171201221</t>
  </si>
  <si>
    <t>Poplatek za uložení na skládce (skládkovné) zeminy a kamení kód odpadu 17 05 04</t>
  </si>
  <si>
    <t>t</t>
  </si>
  <si>
    <t>-1281088277</t>
  </si>
  <si>
    <t>Poplatek za uložení stavebního odpadu na skládce (skládkovné) zeminy a kamení zatříděného do Katalogu odpadů pod kódem 17 05 04</t>
  </si>
  <si>
    <t>"vyměněná zemina na skládku" 3,00"m3"*2,00"t/m3"</t>
  </si>
  <si>
    <t>171251201</t>
  </si>
  <si>
    <t>Uložení sypaniny na skládky nebo meziskládky</t>
  </si>
  <si>
    <t>1793524301</t>
  </si>
  <si>
    <t>Uložení sypaniny na skládky nebo meziskládky bez hutnění s upravením uložené sypaniny do předepsaného tvaru</t>
  </si>
  <si>
    <t>5</t>
  </si>
  <si>
    <t>181411131</t>
  </si>
  <si>
    <t>Založení parkového trávníku výsevem pl do 1000 m2 v rovině a ve svahu do 1:5</t>
  </si>
  <si>
    <t>m2</t>
  </si>
  <si>
    <t>392222587</t>
  </si>
  <si>
    <t>Založení trávníku na půdě předem připravené plochy do 1000 m2 výsevem včetně utažení parkového v rovině nebo na svahu do 1:5</t>
  </si>
  <si>
    <t>94,00"m2"</t>
  </si>
  <si>
    <t>6</t>
  </si>
  <si>
    <t>M</t>
  </si>
  <si>
    <t>00572410</t>
  </si>
  <si>
    <t>osivo směs travní parková</t>
  </si>
  <si>
    <t>kg</t>
  </si>
  <si>
    <t>8</t>
  </si>
  <si>
    <t>1963861878</t>
  </si>
  <si>
    <t>94*0,02 'Přepočtené koeficientem množství</t>
  </si>
  <si>
    <t>7</t>
  </si>
  <si>
    <t>183106611</t>
  </si>
  <si>
    <t>Ochrana stromu protikořenovou clonou v rovině nebo na svahu do 1:5 hl do 500 mm</t>
  </si>
  <si>
    <t>m</t>
  </si>
  <si>
    <t>-1137530240</t>
  </si>
  <si>
    <t>Instalace protikořenových bariér do předem vyhloubené rýhy, včetně zásypu a hutnění v rovině nebo na svahu do 1:5, hloubky do 500 mm</t>
  </si>
  <si>
    <t>výkop uvažován v rámci nových sítí</t>
  </si>
  <si>
    <t>"protikořenová fólie" 62,30"m"</t>
  </si>
  <si>
    <t>28322015.R</t>
  </si>
  <si>
    <t>Netkaná protikořenová fólie RootControl</t>
  </si>
  <si>
    <t>386242937</t>
  </si>
  <si>
    <t>"protikořenová fólie" 62,30*1,50</t>
  </si>
  <si>
    <t>93,45*1,1 'Přepočtené koeficientem množství</t>
  </si>
  <si>
    <t>9</t>
  </si>
  <si>
    <t>183101215</t>
  </si>
  <si>
    <t>Jamky pro výsadbu s výměnou 50 % půdy zeminy tř 1 až 4 obj přes 0,125 do 0,4 m3 v rovině a svahu do 1:5</t>
  </si>
  <si>
    <t>kus</t>
  </si>
  <si>
    <t>135658362</t>
  </si>
  <si>
    <t>Hloubení jamek pro vysazování rostlin v zemině tř.1 až 4 s výměnou půdy z 50% v rovině nebo na svahu do 1:5, objemu přes 0,125 do 0,40 m3</t>
  </si>
  <si>
    <t>"pro stromy" 15"ks"</t>
  </si>
  <si>
    <t>10</t>
  </si>
  <si>
    <t>10321100</t>
  </si>
  <si>
    <t>zahradní substrát pro výsadbu VL</t>
  </si>
  <si>
    <t>-972464110</t>
  </si>
  <si>
    <t>"pro stromy" 15*0,40"m3"/2</t>
  </si>
  <si>
    <t>11</t>
  </si>
  <si>
    <t>183205111</t>
  </si>
  <si>
    <t>Založení záhonu v rovině a svahu do 1:5 zemina tř 1 a 2</t>
  </si>
  <si>
    <t>775665269</t>
  </si>
  <si>
    <t>Založení záhonu pro výsadbu rostlin v rovině nebo na svahu do 1:5 v zemině tř. 1 až 2</t>
  </si>
  <si>
    <t>"Stromy" 15,00"m2"</t>
  </si>
  <si>
    <t>12</t>
  </si>
  <si>
    <t>183403131</t>
  </si>
  <si>
    <t>Obdělání půdy rytím zemina tř 1 a 2 v rovině a svahu do 1:5</t>
  </si>
  <si>
    <t>180039763</t>
  </si>
  <si>
    <t xml:space="preserve">Obdělání půdy  rytím půdy hl. do 200 mm v zemině tř. 1 až 2 v rovině nebo na svahu do 1:5</t>
  </si>
  <si>
    <t>"sadové obdělávání půdy - ručně" 15,00"m2"</t>
  </si>
  <si>
    <t>13</t>
  </si>
  <si>
    <t>184102113</t>
  </si>
  <si>
    <t>Výsadba dřeviny s balem D přes 0,3 do 0,4 m do jamky se zalitím v rovině a svahu do 1:5</t>
  </si>
  <si>
    <t>1977723776</t>
  </si>
  <si>
    <t xml:space="preserve">Výsadba dřeviny s balem do předem vyhloubené jamky se zalitím  v rovině nebo na svahu do 1:5, při průměru balu přes 300 do 400 mm</t>
  </si>
  <si>
    <t>(3+2+7+3)"ks"</t>
  </si>
  <si>
    <t>14</t>
  </si>
  <si>
    <t>02650304.R1</t>
  </si>
  <si>
    <t>dub šarlatový /Quercus coccinea/ balované</t>
  </si>
  <si>
    <t>727662934</t>
  </si>
  <si>
    <t>P</t>
  </si>
  <si>
    <t xml:space="preserve">Poznámka k položce:_x000d_
min. 3x přesazované alejové výpěstky se zemním balem s min. výškou nasazení koruny ve 2,3 m, obvod 12-14 cm. </t>
  </si>
  <si>
    <t>"dle TZ" 3"ks"</t>
  </si>
  <si>
    <t>02650304.R2</t>
  </si>
  <si>
    <t>lípa srdčitá /Tilia cordata 'Roelvo'/ balované</t>
  </si>
  <si>
    <t>1696847650</t>
  </si>
  <si>
    <t>"dle TZ" 2"ks"</t>
  </si>
  <si>
    <t>16</t>
  </si>
  <si>
    <t>02650304.R3</t>
  </si>
  <si>
    <t>javor babyka /Acer campestre 'Queen Elizabeth'/ balované</t>
  </si>
  <si>
    <t>-1290521821</t>
  </si>
  <si>
    <t>"dle TZ" 7"ks"</t>
  </si>
  <si>
    <t>17</t>
  </si>
  <si>
    <t>02650304.R4</t>
  </si>
  <si>
    <t>habr obecný 'Lucas' /Carpinus betulus 'Lucas'/ balované</t>
  </si>
  <si>
    <t>-1022275235</t>
  </si>
  <si>
    <t>18</t>
  </si>
  <si>
    <t>184215133</t>
  </si>
  <si>
    <t>Ukotvení kmene dřevin třemi kůly D do 0,1 m dl přes 2 do 3 m</t>
  </si>
  <si>
    <t>-688604427</t>
  </si>
  <si>
    <t>Ukotvení dřeviny kůly třemi kůly, délky přes 2 do 3 m</t>
  </si>
  <si>
    <t>"stromy" 15"ks"</t>
  </si>
  <si>
    <t>19</t>
  </si>
  <si>
    <t>05217108.R1</t>
  </si>
  <si>
    <t>kůly dřevěné (kulatina) pro kotvení dřevin délky 3m</t>
  </si>
  <si>
    <t>ks</t>
  </si>
  <si>
    <t>1338710390</t>
  </si>
  <si>
    <t>"stromy" 15"ks"*3</t>
  </si>
  <si>
    <t>20</t>
  </si>
  <si>
    <t>05217108.R2</t>
  </si>
  <si>
    <t>příčky dřevěné ke kůlům - kompletní materiál pro jeden strom</t>
  </si>
  <si>
    <t>-2063722458</t>
  </si>
  <si>
    <t>184215331</t>
  </si>
  <si>
    <t>Ukotvení dřeviny popruhy a ocelovými lanky do výztuže obvodu kmene do 200 mm, v do 5 m</t>
  </si>
  <si>
    <t>1233442811</t>
  </si>
  <si>
    <t>Ukotvení dřeviny nadzemním kotvením za kmen pomocí textilních popruhů a ocelových lanek na konstrukci, obvodu kmene do 200 mm, výšky do 5 m</t>
  </si>
  <si>
    <t>15"ks"</t>
  </si>
  <si>
    <t>22</t>
  </si>
  <si>
    <t>184801121</t>
  </si>
  <si>
    <t>Ošetřování vysazených dřevin soliterních v rovině a svahu do 1:5</t>
  </si>
  <si>
    <t>548218941</t>
  </si>
  <si>
    <t xml:space="preserve">Ošetření vysazených dřevin  solitérních v rovině nebo na svahu do 1:5</t>
  </si>
  <si>
    <t>"předpoklad 4x" 15"ks"*4</t>
  </si>
  <si>
    <t>23</t>
  </si>
  <si>
    <t>184802111</t>
  </si>
  <si>
    <t>Chemické odplevelení před založením kultury nad 20 m2 postřikem na široko v rovině a svahu do 1:5</t>
  </si>
  <si>
    <t>172045577</t>
  </si>
  <si>
    <t xml:space="preserve">Chemické odplevelení půdy před založením kultury, trávníku nebo zpevněných ploch  o výměře jednotlivě přes 20 m2 v rovině nebo na svahu do 1:5 postřikem na široko</t>
  </si>
  <si>
    <t>"dle založeníá trávníku, předpoklad 1,5x" 94,00"m2"*1,50</t>
  </si>
  <si>
    <t>"dle zsadovnického obdělání, předpoklad 1,5x" 15,00"m2"*1,50</t>
  </si>
  <si>
    <t>Součet</t>
  </si>
  <si>
    <t>24</t>
  </si>
  <si>
    <t>184911421</t>
  </si>
  <si>
    <t>Mulčování rostlin kůrou tl do 0,1 m v rovině a svahu do 1:5</t>
  </si>
  <si>
    <t>-1782164450</t>
  </si>
  <si>
    <t>Mulčování vysazených rostlin mulčovací kůrou, tl. do 100 mm v rovině nebo na svahu do 1:5</t>
  </si>
  <si>
    <t>15,00"m2"</t>
  </si>
  <si>
    <t>25</t>
  </si>
  <si>
    <t>10391100</t>
  </si>
  <si>
    <t>kůra mulčovací VL</t>
  </si>
  <si>
    <t>1487323507</t>
  </si>
  <si>
    <t>15,00"m2"*0,1</t>
  </si>
  <si>
    <t>26</t>
  </si>
  <si>
    <t>185802112</t>
  </si>
  <si>
    <t>Hnojení půdy vitahumem, kompostem nebo chlévskou mrvou v rovině a svahu do 1:5</t>
  </si>
  <si>
    <t>1781656650</t>
  </si>
  <si>
    <t xml:space="preserve">Hnojení půdy nebo trávníku  v rovině nebo na svahu do 1:5 vitahumem, kompostem nebo chlévskou mrvou</t>
  </si>
  <si>
    <t>150"kg"/1000</t>
  </si>
  <si>
    <t>27</t>
  </si>
  <si>
    <t>25191155.R2</t>
  </si>
  <si>
    <t>Organické hnojivo pro keře a stromy</t>
  </si>
  <si>
    <t>1203513711</t>
  </si>
  <si>
    <t>150"kg"</t>
  </si>
  <si>
    <t>28</t>
  </si>
  <si>
    <t>185802114</t>
  </si>
  <si>
    <t>Hnojení půdy umělým hnojivem k jednotlivým rostlinám v rovině a svahu do 1:5</t>
  </si>
  <si>
    <t>1806484671</t>
  </si>
  <si>
    <t xml:space="preserve">Hnojení půdy nebo trávníku  v rovině nebo na svahu do 1:5 umělým hnojivem s rozdělením k jednotlivým rostlinám</t>
  </si>
  <si>
    <t>600"g"/1000/1000</t>
  </si>
  <si>
    <t>29</t>
  </si>
  <si>
    <t>25191155.R1</t>
  </si>
  <si>
    <t>Anorganické hnojivo pro keře a stromy</t>
  </si>
  <si>
    <t>1518160789</t>
  </si>
  <si>
    <t>600"g"/1000</t>
  </si>
  <si>
    <t>30</t>
  </si>
  <si>
    <t>185803111</t>
  </si>
  <si>
    <t>Ošetření trávníku shrabáním v rovině a svahu do 1:5</t>
  </si>
  <si>
    <t>354831055</t>
  </si>
  <si>
    <t xml:space="preserve">Ošetření trávníku  jednorázové v rovině nebo na svahu do 1:5</t>
  </si>
  <si>
    <t>"dle založeníá trávníku, předpoklad 4x" 94,00"m2"*4</t>
  </si>
  <si>
    <t>31</t>
  </si>
  <si>
    <t>185804312</t>
  </si>
  <si>
    <t>Zalití rostlin vodou plocha přes 20 m2</t>
  </si>
  <si>
    <t>1966145480</t>
  </si>
  <si>
    <t>Zalití rostlin vodou plochy záhonů jednotlivě přes 20 m2</t>
  </si>
  <si>
    <t xml:space="preserve">"stromy, 8x50l/strom"  6,00"m3"</t>
  </si>
  <si>
    <t xml:space="preserve">"trávník, 3x5l/m2"  1,41"m3"</t>
  </si>
  <si>
    <t>32</t>
  </si>
  <si>
    <t>185851121.R</t>
  </si>
  <si>
    <t>Dovoz vody pro zálivku rostlin za vzdálenost do vzdálenosti dle možnosti uchazeče</t>
  </si>
  <si>
    <t>136977064</t>
  </si>
  <si>
    <t xml:space="preserve">Dovoz vody pro zálivku rostlin  do vzdálenosti dle možnosti uchazeče</t>
  </si>
  <si>
    <t>"dle zálivky rostlin" 7,41"m3"</t>
  </si>
  <si>
    <t>998</t>
  </si>
  <si>
    <t>Přesun hmot</t>
  </si>
  <si>
    <t>33</t>
  </si>
  <si>
    <t>998231311</t>
  </si>
  <si>
    <t>Přesun hmot pro sadovnické a krajinářské úpravy vodorovně do 5000 m</t>
  </si>
  <si>
    <t>1833829853</t>
  </si>
  <si>
    <t>Přesun hmot pro sadovnické a krajinářské úpravy - strojně dopravní vzdálenost do 5000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</si>
</sst>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S4" s="18" t="s">
        <v>11</v>
      </c>
    </row>
    <row r="5" s="1" customFormat="1" ht="12" customHeight="1">
      <c r="B5" s="21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S5" s="18" t="s">
        <v>6</v>
      </c>
    </row>
    <row r="6" s="1" customFormat="1" ht="36.96" customHeight="1">
      <c r="B6" s="21"/>
      <c r="D6" s="26" t="s">
        <v>14</v>
      </c>
      <c r="K6" s="27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S6" s="18" t="s">
        <v>6</v>
      </c>
    </row>
    <row r="7" s="1" customFormat="1" ht="12" customHeight="1">
      <c r="B7" s="21"/>
      <c r="D7" s="28" t="s">
        <v>16</v>
      </c>
      <c r="K7" s="25" t="s">
        <v>1</v>
      </c>
      <c r="AK7" s="28" t="s">
        <v>17</v>
      </c>
      <c r="AN7" s="25" t="s">
        <v>1</v>
      </c>
      <c r="AR7" s="21"/>
      <c r="BS7" s="18" t="s">
        <v>6</v>
      </c>
    </row>
    <row r="8" s="1" customFormat="1" ht="12" customHeight="1">
      <c r="B8" s="21"/>
      <c r="D8" s="28" t="s">
        <v>18</v>
      </c>
      <c r="K8" s="25" t="s">
        <v>19</v>
      </c>
      <c r="AK8" s="28" t="s">
        <v>20</v>
      </c>
      <c r="AN8" s="25" t="s">
        <v>21</v>
      </c>
      <c r="AR8" s="21"/>
      <c r="BS8" s="18" t="s">
        <v>6</v>
      </c>
    </row>
    <row r="9" s="1" customFormat="1" ht="14.4" customHeight="1">
      <c r="B9" s="21"/>
      <c r="AR9" s="21"/>
      <c r="BS9" s="18" t="s">
        <v>6</v>
      </c>
    </row>
    <row r="10" s="1" customFormat="1" ht="12" customHeight="1">
      <c r="B10" s="21"/>
      <c r="D10" s="28" t="s">
        <v>22</v>
      </c>
      <c r="AK10" s="28" t="s">
        <v>23</v>
      </c>
      <c r="AN10" s="25" t="s">
        <v>1</v>
      </c>
      <c r="AR10" s="21"/>
      <c r="BS10" s="18" t="s">
        <v>6</v>
      </c>
    </row>
    <row r="11" s="1" customFormat="1" ht="18.48" customHeight="1">
      <c r="B11" s="21"/>
      <c r="E11" s="25" t="s">
        <v>24</v>
      </c>
      <c r="AK11" s="28" t="s">
        <v>25</v>
      </c>
      <c r="AN11" s="25" t="s">
        <v>1</v>
      </c>
      <c r="AR11" s="21"/>
      <c r="BS11" s="18" t="s">
        <v>6</v>
      </c>
    </row>
    <row r="12" s="1" customFormat="1" ht="6.96" customHeight="1">
      <c r="B12" s="21"/>
      <c r="AR12" s="21"/>
      <c r="BS12" s="18" t="s">
        <v>6</v>
      </c>
    </row>
    <row r="13" s="1" customFormat="1" ht="12" customHeight="1">
      <c r="B13" s="21"/>
      <c r="D13" s="28" t="s">
        <v>26</v>
      </c>
      <c r="AK13" s="28" t="s">
        <v>23</v>
      </c>
      <c r="AN13" s="25" t="s">
        <v>1</v>
      </c>
      <c r="AR13" s="21"/>
      <c r="BS13" s="18" t="s">
        <v>6</v>
      </c>
    </row>
    <row r="14">
      <c r="B14" s="21"/>
      <c r="E14" s="25" t="s">
        <v>27</v>
      </c>
      <c r="AK14" s="28" t="s">
        <v>25</v>
      </c>
      <c r="AN14" s="25" t="s">
        <v>1</v>
      </c>
      <c r="AR14" s="21"/>
      <c r="BS14" s="18" t="s">
        <v>6</v>
      </c>
    </row>
    <row r="15" s="1" customFormat="1" ht="6.96" customHeight="1">
      <c r="B15" s="21"/>
      <c r="AR15" s="21"/>
      <c r="BS15" s="18" t="s">
        <v>3</v>
      </c>
    </row>
    <row r="16" s="1" customFormat="1" ht="12" customHeight="1">
      <c r="B16" s="21"/>
      <c r="D16" s="28" t="s">
        <v>28</v>
      </c>
      <c r="AK16" s="28" t="s">
        <v>23</v>
      </c>
      <c r="AN16" s="25" t="s">
        <v>1</v>
      </c>
      <c r="AR16" s="21"/>
      <c r="BS16" s="18" t="s">
        <v>3</v>
      </c>
    </row>
    <row r="17" s="1" customFormat="1" ht="18.48" customHeight="1">
      <c r="B17" s="21"/>
      <c r="E17" s="25" t="s">
        <v>29</v>
      </c>
      <c r="AK17" s="28" t="s">
        <v>25</v>
      </c>
      <c r="AN17" s="25" t="s">
        <v>1</v>
      </c>
      <c r="AR17" s="21"/>
      <c r="BS17" s="18" t="s">
        <v>30</v>
      </c>
    </row>
    <row r="18" s="1" customFormat="1" ht="6.96" customHeight="1">
      <c r="B18" s="21"/>
      <c r="AR18" s="21"/>
      <c r="BS18" s="18" t="s">
        <v>6</v>
      </c>
    </row>
    <row r="19" s="1" customFormat="1" ht="12" customHeight="1">
      <c r="B19" s="21"/>
      <c r="D19" s="28" t="s">
        <v>31</v>
      </c>
      <c r="AK19" s="28" t="s">
        <v>23</v>
      </c>
      <c r="AN19" s="25" t="s">
        <v>1</v>
      </c>
      <c r="AR19" s="21"/>
      <c r="BS19" s="18" t="s">
        <v>6</v>
      </c>
    </row>
    <row r="20" s="1" customFormat="1" ht="18.48" customHeight="1">
      <c r="B20" s="21"/>
      <c r="E20" s="25" t="s">
        <v>32</v>
      </c>
      <c r="AK20" s="28" t="s">
        <v>25</v>
      </c>
      <c r="AN20" s="25" t="s">
        <v>1</v>
      </c>
      <c r="AR20" s="21"/>
      <c r="BS20" s="18" t="s">
        <v>30</v>
      </c>
    </row>
    <row r="21" s="1" customFormat="1" ht="6.96" customHeight="1">
      <c r="B21" s="21"/>
      <c r="AR21" s="21"/>
    </row>
    <row r="22" s="1" customFormat="1" ht="12" customHeight="1">
      <c r="B22" s="21"/>
      <c r="D22" s="28" t="s">
        <v>33</v>
      </c>
      <c r="AR22" s="21"/>
    </row>
    <row r="23" s="1" customFormat="1" ht="47.25" customHeight="1">
      <c r="B23" s="21"/>
      <c r="E23" s="29" t="s">
        <v>34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21"/>
    </row>
    <row r="24" s="1" customFormat="1" ht="6.96" customHeight="1">
      <c r="B24" s="21"/>
      <c r="AR24" s="21"/>
    </row>
    <row r="25" s="1" customFormat="1" ht="6.96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="2" customFormat="1" ht="25.92" customHeight="1">
      <c r="A26" s="31"/>
      <c r="B26" s="32"/>
      <c r="C26" s="31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132300.63000000001</v>
      </c>
      <c r="AL26" s="34"/>
      <c r="AM26" s="34"/>
      <c r="AN26" s="34"/>
      <c r="AO26" s="34"/>
      <c r="AP26" s="31"/>
      <c r="AQ26" s="31"/>
      <c r="AR26" s="32"/>
      <c r="B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36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37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38</v>
      </c>
      <c r="AL28" s="36"/>
      <c r="AM28" s="36"/>
      <c r="AN28" s="36"/>
      <c r="AO28" s="36"/>
      <c r="AP28" s="31"/>
      <c r="AQ28" s="31"/>
      <c r="AR28" s="32"/>
      <c r="BE28" s="31"/>
    </row>
    <row r="29" s="3" customFormat="1" ht="14.4" customHeight="1">
      <c r="A29" s="3"/>
      <c r="B29" s="37"/>
      <c r="C29" s="3"/>
      <c r="D29" s="28" t="s">
        <v>39</v>
      </c>
      <c r="E29" s="3"/>
      <c r="F29" s="28" t="s">
        <v>40</v>
      </c>
      <c r="G29" s="3"/>
      <c r="H29" s="3"/>
      <c r="I29" s="3"/>
      <c r="J29" s="3"/>
      <c r="K29" s="3"/>
      <c r="L29" s="38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9">
        <f>ROUND(AZ94, 2)</f>
        <v>132300.63000000001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9">
        <f>ROUND(AV94, 2)</f>
        <v>27783.130000000001</v>
      </c>
      <c r="AL29" s="3"/>
      <c r="AM29" s="3"/>
      <c r="AN29" s="3"/>
      <c r="AO29" s="3"/>
      <c r="AP29" s="3"/>
      <c r="AQ29" s="3"/>
      <c r="AR29" s="37"/>
      <c r="BE29" s="3"/>
    </row>
    <row r="30" s="3" customFormat="1" ht="14.4" customHeight="1">
      <c r="A30" s="3"/>
      <c r="B30" s="37"/>
      <c r="C30" s="3"/>
      <c r="D30" s="3"/>
      <c r="E30" s="3"/>
      <c r="F30" s="28" t="s">
        <v>41</v>
      </c>
      <c r="G30" s="3"/>
      <c r="H30" s="3"/>
      <c r="I30" s="3"/>
      <c r="J30" s="3"/>
      <c r="K30" s="3"/>
      <c r="L30" s="38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9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9">
        <f>ROUND(AW94, 2)</f>
        <v>0</v>
      </c>
      <c r="AL30" s="3"/>
      <c r="AM30" s="3"/>
      <c r="AN30" s="3"/>
      <c r="AO30" s="3"/>
      <c r="AP30" s="3"/>
      <c r="AQ30" s="3"/>
      <c r="AR30" s="37"/>
      <c r="BE30" s="3"/>
    </row>
    <row r="31" hidden="1" s="3" customFormat="1" ht="14.4" customHeight="1">
      <c r="A31" s="3"/>
      <c r="B31" s="37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38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9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9">
        <v>0</v>
      </c>
      <c r="AL31" s="3"/>
      <c r="AM31" s="3"/>
      <c r="AN31" s="3"/>
      <c r="AO31" s="3"/>
      <c r="AP31" s="3"/>
      <c r="AQ31" s="3"/>
      <c r="AR31" s="37"/>
      <c r="BE31" s="3"/>
    </row>
    <row r="32" hidden="1" s="3" customFormat="1" ht="14.4" customHeight="1">
      <c r="A32" s="3"/>
      <c r="B32" s="37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38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9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9">
        <v>0</v>
      </c>
      <c r="AL32" s="3"/>
      <c r="AM32" s="3"/>
      <c r="AN32" s="3"/>
      <c r="AO32" s="3"/>
      <c r="AP32" s="3"/>
      <c r="AQ32" s="3"/>
      <c r="AR32" s="37"/>
      <c r="BE32" s="3"/>
    </row>
    <row r="33" hidden="1" s="3" customFormat="1" ht="14.4" customHeight="1">
      <c r="A33" s="3"/>
      <c r="B33" s="37"/>
      <c r="C33" s="3"/>
      <c r="D33" s="3"/>
      <c r="E33" s="3"/>
      <c r="F33" s="28" t="s">
        <v>44</v>
      </c>
      <c r="G33" s="3"/>
      <c r="H33" s="3"/>
      <c r="I33" s="3"/>
      <c r="J33" s="3"/>
      <c r="K33" s="3"/>
      <c r="L33" s="38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9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9">
        <v>0</v>
      </c>
      <c r="AL33" s="3"/>
      <c r="AM33" s="3"/>
      <c r="AN33" s="3"/>
      <c r="AO33" s="3"/>
      <c r="AP33" s="3"/>
      <c r="AQ33" s="3"/>
      <c r="AR33" s="37"/>
      <c r="BE33" s="3"/>
    </row>
    <row r="34" s="2" customFormat="1" ht="6.96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="2" customFormat="1" ht="25.92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44" t="s">
        <v>47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5">
        <f>SUM(AK26:AK33)</f>
        <v>160083.76000000001</v>
      </c>
      <c r="AL35" s="42"/>
      <c r="AM35" s="42"/>
      <c r="AN35" s="42"/>
      <c r="AO35" s="46"/>
      <c r="AP35" s="40"/>
      <c r="AQ35" s="40"/>
      <c r="AR35" s="32"/>
      <c r="B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R49" s="47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1"/>
      <c r="B60" s="32"/>
      <c r="C60" s="31"/>
      <c r="D60" s="50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0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0" t="s">
        <v>50</v>
      </c>
      <c r="AI60" s="34"/>
      <c r="AJ60" s="34"/>
      <c r="AK60" s="34"/>
      <c r="AL60" s="34"/>
      <c r="AM60" s="50" t="s">
        <v>51</v>
      </c>
      <c r="AN60" s="34"/>
      <c r="AO60" s="34"/>
      <c r="AP60" s="31"/>
      <c r="AQ60" s="31"/>
      <c r="AR60" s="32"/>
      <c r="BE60" s="31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1"/>
      <c r="B64" s="32"/>
      <c r="C64" s="31"/>
      <c r="D64" s="48" t="s">
        <v>52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8" t="s">
        <v>53</v>
      </c>
      <c r="AI64" s="51"/>
      <c r="AJ64" s="51"/>
      <c r="AK64" s="51"/>
      <c r="AL64" s="51"/>
      <c r="AM64" s="51"/>
      <c r="AN64" s="51"/>
      <c r="AO64" s="51"/>
      <c r="AP64" s="31"/>
      <c r="AQ64" s="31"/>
      <c r="AR64" s="32"/>
      <c r="BE64" s="31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1"/>
      <c r="B75" s="32"/>
      <c r="C75" s="31"/>
      <c r="D75" s="50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0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0" t="s">
        <v>50</v>
      </c>
      <c r="AI75" s="34"/>
      <c r="AJ75" s="34"/>
      <c r="AK75" s="34"/>
      <c r="AL75" s="34"/>
      <c r="AM75" s="50" t="s">
        <v>51</v>
      </c>
      <c r="AN75" s="34"/>
      <c r="AO75" s="34"/>
      <c r="AP75" s="31"/>
      <c r="AQ75" s="31"/>
      <c r="AR75" s="32"/>
      <c r="BE75" s="31"/>
    </row>
    <row r="76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="2" customFormat="1" ht="6.96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2"/>
      <c r="B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2"/>
      <c r="BE81" s="31"/>
    </row>
    <row r="82" s="2" customFormat="1" ht="24.96" customHeight="1">
      <c r="A82" s="31"/>
      <c r="B82" s="32"/>
      <c r="C82" s="22" t="s">
        <v>54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="4" customFormat="1" ht="12" customHeight="1">
      <c r="A84" s="4"/>
      <c r="B84" s="56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20PL72002_2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6"/>
      <c r="BE84" s="4"/>
    </row>
    <row r="85" s="5" customFormat="1" ht="36.96" customHeight="1">
      <c r="A85" s="5"/>
      <c r="B85" s="57"/>
      <c r="C85" s="58" t="s">
        <v>14</v>
      </c>
      <c r="D85" s="5"/>
      <c r="E85" s="5"/>
      <c r="F85" s="5"/>
      <c r="G85" s="5"/>
      <c r="H85" s="5"/>
      <c r="I85" s="5"/>
      <c r="J85" s="5"/>
      <c r="K85" s="5"/>
      <c r="L85" s="59" t="str">
        <f>K6</f>
        <v>ATLETICKÝ TUNEL PARKOVIŠTĚ BUS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7"/>
      <c r="BE85" s="5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="2" customFormat="1" ht="12" customHeight="1">
      <c r="A87" s="31"/>
      <c r="B87" s="32"/>
      <c r="C87" s="28" t="s">
        <v>18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Plzeň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8" t="s">
        <v>20</v>
      </c>
      <c r="AJ87" s="31"/>
      <c r="AK87" s="31"/>
      <c r="AL87" s="31"/>
      <c r="AM87" s="61" t="str">
        <f>IF(AN8= "","",AN8)</f>
        <v>26. 1. 2022</v>
      </c>
      <c r="AN87" s="61"/>
      <c r="AO87" s="31"/>
      <c r="AP87" s="31"/>
      <c r="AQ87" s="31"/>
      <c r="AR87" s="32"/>
      <c r="B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="2" customFormat="1" ht="25.65" customHeight="1">
      <c r="A89" s="31"/>
      <c r="B89" s="32"/>
      <c r="C89" s="28" t="s">
        <v>22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Střední odborné učiliště elektrotechnické Plzeň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8" t="s">
        <v>28</v>
      </c>
      <c r="AJ89" s="31"/>
      <c r="AK89" s="31"/>
      <c r="AL89" s="31"/>
      <c r="AM89" s="62" t="str">
        <f>IF(E17="","",E17)</f>
        <v>Valbek, spol. s r.o., středisko Plzeň</v>
      </c>
      <c r="AN89" s="4"/>
      <c r="AO89" s="4"/>
      <c r="AP89" s="4"/>
      <c r="AQ89" s="31"/>
      <c r="AR89" s="32"/>
      <c r="AS89" s="63" t="s">
        <v>55</v>
      </c>
      <c r="AT89" s="64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1"/>
    </row>
    <row r="90" s="2" customFormat="1" ht="15.15" customHeight="1">
      <c r="A90" s="31"/>
      <c r="B90" s="32"/>
      <c r="C90" s="28" t="s">
        <v>26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>Společnost ATLETI PLZEŇ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8" t="s">
        <v>31</v>
      </c>
      <c r="AJ90" s="31"/>
      <c r="AK90" s="31"/>
      <c r="AL90" s="31"/>
      <c r="AM90" s="62" t="str">
        <f>IF(E20="","",E20)</f>
        <v xml:space="preserve"> </v>
      </c>
      <c r="AN90" s="4"/>
      <c r="AO90" s="4"/>
      <c r="AP90" s="4"/>
      <c r="AQ90" s="31"/>
      <c r="AR90" s="32"/>
      <c r="AS90" s="67"/>
      <c r="AT90" s="6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1"/>
    </row>
    <row r="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67"/>
      <c r="AT91" s="68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1"/>
    </row>
    <row r="92" s="2" customFormat="1" ht="29.28" customHeight="1">
      <c r="A92" s="31"/>
      <c r="B92" s="32"/>
      <c r="C92" s="71" t="s">
        <v>56</v>
      </c>
      <c r="D92" s="72"/>
      <c r="E92" s="72"/>
      <c r="F92" s="72"/>
      <c r="G92" s="72"/>
      <c r="H92" s="73"/>
      <c r="I92" s="74" t="s">
        <v>57</v>
      </c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5" t="s">
        <v>58</v>
      </c>
      <c r="AH92" s="72"/>
      <c r="AI92" s="72"/>
      <c r="AJ92" s="72"/>
      <c r="AK92" s="72"/>
      <c r="AL92" s="72"/>
      <c r="AM92" s="72"/>
      <c r="AN92" s="74" t="s">
        <v>59</v>
      </c>
      <c r="AO92" s="72"/>
      <c r="AP92" s="76"/>
      <c r="AQ92" s="77" t="s">
        <v>60</v>
      </c>
      <c r="AR92" s="32"/>
      <c r="AS92" s="78" t="s">
        <v>61</v>
      </c>
      <c r="AT92" s="79" t="s">
        <v>62</v>
      </c>
      <c r="AU92" s="79" t="s">
        <v>63</v>
      </c>
      <c r="AV92" s="79" t="s">
        <v>64</v>
      </c>
      <c r="AW92" s="79" t="s">
        <v>65</v>
      </c>
      <c r="AX92" s="79" t="s">
        <v>66</v>
      </c>
      <c r="AY92" s="79" t="s">
        <v>67</v>
      </c>
      <c r="AZ92" s="79" t="s">
        <v>68</v>
      </c>
      <c r="BA92" s="79" t="s">
        <v>69</v>
      </c>
      <c r="BB92" s="79" t="s">
        <v>70</v>
      </c>
      <c r="BC92" s="79" t="s">
        <v>71</v>
      </c>
      <c r="BD92" s="80" t="s">
        <v>72</v>
      </c>
      <c r="BE92" s="31"/>
    </row>
    <row r="93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81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3"/>
      <c r="BE93" s="31"/>
    </row>
    <row r="94" s="6" customFormat="1" ht="32.4" customHeight="1">
      <c r="A94" s="6"/>
      <c r="B94" s="84"/>
      <c r="C94" s="85" t="s">
        <v>73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7">
        <f>ROUND(AG95,2)</f>
        <v>132300.63000000001</v>
      </c>
      <c r="AH94" s="87"/>
      <c r="AI94" s="87"/>
      <c r="AJ94" s="87"/>
      <c r="AK94" s="87"/>
      <c r="AL94" s="87"/>
      <c r="AM94" s="87"/>
      <c r="AN94" s="88">
        <f>SUM(AG94,AT94)</f>
        <v>160083.76000000001</v>
      </c>
      <c r="AO94" s="88"/>
      <c r="AP94" s="88"/>
      <c r="AQ94" s="89" t="s">
        <v>1</v>
      </c>
      <c r="AR94" s="84"/>
      <c r="AS94" s="90">
        <f>ROUND(AS95,2)</f>
        <v>0</v>
      </c>
      <c r="AT94" s="91">
        <f>ROUND(SUM(AV94:AW94),2)</f>
        <v>27783.130000000001</v>
      </c>
      <c r="AU94" s="92">
        <f>ROUND(AU95,5)</f>
        <v>140.53359</v>
      </c>
      <c r="AV94" s="91">
        <f>ROUND(AZ94*L29,2)</f>
        <v>27783.130000000001</v>
      </c>
      <c r="AW94" s="91">
        <f>ROUND(BA94*L30,2)</f>
        <v>0</v>
      </c>
      <c r="AX94" s="91">
        <f>ROUND(BB94*L29,2)</f>
        <v>0</v>
      </c>
      <c r="AY94" s="91">
        <f>ROUND(BC94*L30,2)</f>
        <v>0</v>
      </c>
      <c r="AZ94" s="91">
        <f>ROUND(AZ95,2)</f>
        <v>132300.63000000001</v>
      </c>
      <c r="BA94" s="91">
        <f>ROUND(BA95,2)</f>
        <v>0</v>
      </c>
      <c r="BB94" s="91">
        <f>ROUND(BB95,2)</f>
        <v>0</v>
      </c>
      <c r="BC94" s="91">
        <f>ROUND(BC95,2)</f>
        <v>0</v>
      </c>
      <c r="BD94" s="93">
        <f>ROUND(BD95,2)</f>
        <v>0</v>
      </c>
      <c r="BE94" s="6"/>
      <c r="BS94" s="94" t="s">
        <v>74</v>
      </c>
      <c r="BT94" s="94" t="s">
        <v>75</v>
      </c>
      <c r="BU94" s="95" t="s">
        <v>76</v>
      </c>
      <c r="BV94" s="94" t="s">
        <v>77</v>
      </c>
      <c r="BW94" s="94" t="s">
        <v>4</v>
      </c>
      <c r="BX94" s="94" t="s">
        <v>78</v>
      </c>
      <c r="CL94" s="94" t="s">
        <v>1</v>
      </c>
    </row>
    <row r="95" s="7" customFormat="1" ht="16.5" customHeight="1">
      <c r="A95" s="7"/>
      <c r="B95" s="96"/>
      <c r="C95" s="97"/>
      <c r="D95" s="98" t="s">
        <v>79</v>
      </c>
      <c r="E95" s="98"/>
      <c r="F95" s="98"/>
      <c r="G95" s="98"/>
      <c r="H95" s="98"/>
      <c r="I95" s="99"/>
      <c r="J95" s="98" t="s">
        <v>80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ROUND(AG96,2)</f>
        <v>132300.63000000001</v>
      </c>
      <c r="AH95" s="99"/>
      <c r="AI95" s="99"/>
      <c r="AJ95" s="99"/>
      <c r="AK95" s="99"/>
      <c r="AL95" s="99"/>
      <c r="AM95" s="99"/>
      <c r="AN95" s="101">
        <f>SUM(AG95,AT95)</f>
        <v>160083.76000000001</v>
      </c>
      <c r="AO95" s="99"/>
      <c r="AP95" s="99"/>
      <c r="AQ95" s="102" t="s">
        <v>81</v>
      </c>
      <c r="AR95" s="96"/>
      <c r="AS95" s="103">
        <f>ROUND(AS96,2)</f>
        <v>0</v>
      </c>
      <c r="AT95" s="104">
        <f>ROUND(SUM(AV95:AW95),2)</f>
        <v>27783.130000000001</v>
      </c>
      <c r="AU95" s="105">
        <f>ROUND(AU96,5)</f>
        <v>140.53359</v>
      </c>
      <c r="AV95" s="104">
        <f>ROUND(AZ95*L29,2)</f>
        <v>27783.130000000001</v>
      </c>
      <c r="AW95" s="104">
        <f>ROUND(BA95*L30,2)</f>
        <v>0</v>
      </c>
      <c r="AX95" s="104">
        <f>ROUND(BB95*L29,2)</f>
        <v>0</v>
      </c>
      <c r="AY95" s="104">
        <f>ROUND(BC95*L30,2)</f>
        <v>0</v>
      </c>
      <c r="AZ95" s="104">
        <f>ROUND(AZ96,2)</f>
        <v>132300.63000000001</v>
      </c>
      <c r="BA95" s="104">
        <f>ROUND(BA96,2)</f>
        <v>0</v>
      </c>
      <c r="BB95" s="104">
        <f>ROUND(BB96,2)</f>
        <v>0</v>
      </c>
      <c r="BC95" s="104">
        <f>ROUND(BC96,2)</f>
        <v>0</v>
      </c>
      <c r="BD95" s="106">
        <f>ROUND(BD96,2)</f>
        <v>0</v>
      </c>
      <c r="BE95" s="7"/>
      <c r="BS95" s="107" t="s">
        <v>74</v>
      </c>
      <c r="BT95" s="107" t="s">
        <v>82</v>
      </c>
      <c r="BU95" s="107" t="s">
        <v>76</v>
      </c>
      <c r="BV95" s="107" t="s">
        <v>77</v>
      </c>
      <c r="BW95" s="107" t="s">
        <v>83</v>
      </c>
      <c r="BX95" s="107" t="s">
        <v>4</v>
      </c>
      <c r="CL95" s="107" t="s">
        <v>1</v>
      </c>
      <c r="CM95" s="107" t="s">
        <v>84</v>
      </c>
    </row>
    <row r="96" s="4" customFormat="1" ht="16.5" customHeight="1">
      <c r="A96" s="108" t="s">
        <v>85</v>
      </c>
      <c r="B96" s="56"/>
      <c r="C96" s="10"/>
      <c r="D96" s="10"/>
      <c r="E96" s="109" t="s">
        <v>86</v>
      </c>
      <c r="F96" s="109"/>
      <c r="G96" s="109"/>
      <c r="H96" s="109"/>
      <c r="I96" s="109"/>
      <c r="J96" s="10"/>
      <c r="K96" s="109" t="s">
        <v>80</v>
      </c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10">
        <f>'05 - Sadové úpravy'!J32</f>
        <v>132300.63000000001</v>
      </c>
      <c r="AH96" s="10"/>
      <c r="AI96" s="10"/>
      <c r="AJ96" s="10"/>
      <c r="AK96" s="10"/>
      <c r="AL96" s="10"/>
      <c r="AM96" s="10"/>
      <c r="AN96" s="110">
        <f>SUM(AG96,AT96)</f>
        <v>160083.76000000001</v>
      </c>
      <c r="AO96" s="10"/>
      <c r="AP96" s="10"/>
      <c r="AQ96" s="111" t="s">
        <v>87</v>
      </c>
      <c r="AR96" s="56"/>
      <c r="AS96" s="112">
        <v>0</v>
      </c>
      <c r="AT96" s="113">
        <f>ROUND(SUM(AV96:AW96),2)</f>
        <v>27783.130000000001</v>
      </c>
      <c r="AU96" s="114">
        <f>'05 - Sadové úpravy'!P123</f>
        <v>140.53358599999999</v>
      </c>
      <c r="AV96" s="113">
        <f>'05 - Sadové úpravy'!J35</f>
        <v>27783.130000000001</v>
      </c>
      <c r="AW96" s="113">
        <f>'05 - Sadové úpravy'!J36</f>
        <v>0</v>
      </c>
      <c r="AX96" s="113">
        <f>'05 - Sadové úpravy'!J37</f>
        <v>0</v>
      </c>
      <c r="AY96" s="113">
        <f>'05 - Sadové úpravy'!J38</f>
        <v>0</v>
      </c>
      <c r="AZ96" s="113">
        <f>'05 - Sadové úpravy'!F35</f>
        <v>132300.63000000001</v>
      </c>
      <c r="BA96" s="113">
        <f>'05 - Sadové úpravy'!F36</f>
        <v>0</v>
      </c>
      <c r="BB96" s="113">
        <f>'05 - Sadové úpravy'!F37</f>
        <v>0</v>
      </c>
      <c r="BC96" s="113">
        <f>'05 - Sadové úpravy'!F38</f>
        <v>0</v>
      </c>
      <c r="BD96" s="115">
        <f>'05 - Sadové úpravy'!F39</f>
        <v>0</v>
      </c>
      <c r="BE96" s="4"/>
      <c r="BT96" s="25" t="s">
        <v>84</v>
      </c>
      <c r="BV96" s="25" t="s">
        <v>77</v>
      </c>
      <c r="BW96" s="25" t="s">
        <v>88</v>
      </c>
      <c r="BX96" s="25" t="s">
        <v>83</v>
      </c>
      <c r="CL96" s="25" t="s">
        <v>1</v>
      </c>
    </row>
    <row r="9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="2" customFormat="1" ht="6.96" customHeight="1">
      <c r="A98" s="31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05 - Sadové úprav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6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89</v>
      </c>
      <c r="L4" s="21"/>
      <c r="M4" s="11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118" t="str">
        <f>'Rekapitulace stavby'!K6</f>
        <v>ATLETICKÝ TUNEL PARKOVIŠTĚ BUS</v>
      </c>
      <c r="F7" s="28"/>
      <c r="G7" s="28"/>
      <c r="H7" s="28"/>
      <c r="L7" s="21"/>
    </row>
    <row r="8" s="1" customFormat="1" ht="12" customHeight="1">
      <c r="B8" s="21"/>
      <c r="D8" s="28" t="s">
        <v>90</v>
      </c>
      <c r="L8" s="21"/>
    </row>
    <row r="9" s="2" customFormat="1" ht="16.5" customHeight="1">
      <c r="A9" s="31"/>
      <c r="B9" s="32"/>
      <c r="C9" s="31"/>
      <c r="D9" s="31"/>
      <c r="E9" s="118" t="s">
        <v>91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92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59" t="s">
        <v>93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18</v>
      </c>
      <c r="E14" s="31"/>
      <c r="F14" s="25" t="s">
        <v>19</v>
      </c>
      <c r="G14" s="31"/>
      <c r="H14" s="31"/>
      <c r="I14" s="28" t="s">
        <v>20</v>
      </c>
      <c r="J14" s="61" t="str">
        <f>'Rekapitulace stavby'!AN8</f>
        <v>26. 1. 2022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24</v>
      </c>
      <c r="F17" s="31"/>
      <c r="G17" s="31"/>
      <c r="H17" s="31"/>
      <c r="I17" s="28" t="s">
        <v>25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26</v>
      </c>
      <c r="E19" s="31"/>
      <c r="F19" s="31"/>
      <c r="G19" s="31"/>
      <c r="H19" s="31"/>
      <c r="I19" s="28" t="s">
        <v>23</v>
      </c>
      <c r="J19" s="25" t="s">
        <v>1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">
        <v>27</v>
      </c>
      <c r="F20" s="31"/>
      <c r="G20" s="31"/>
      <c r="H20" s="31"/>
      <c r="I20" s="28" t="s">
        <v>25</v>
      </c>
      <c r="J20" s="25" t="s">
        <v>1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28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">
        <v>29</v>
      </c>
      <c r="F23" s="31"/>
      <c r="G23" s="31"/>
      <c r="H23" s="31"/>
      <c r="I23" s="28" t="s">
        <v>25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31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25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33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19"/>
      <c r="B29" s="120"/>
      <c r="C29" s="119"/>
      <c r="D29" s="119"/>
      <c r="E29" s="29" t="s">
        <v>1</v>
      </c>
      <c r="F29" s="29"/>
      <c r="G29" s="29"/>
      <c r="H29" s="29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22" t="s">
        <v>35</v>
      </c>
      <c r="E32" s="31"/>
      <c r="F32" s="31"/>
      <c r="G32" s="31"/>
      <c r="H32" s="31"/>
      <c r="I32" s="31"/>
      <c r="J32" s="88">
        <f>ROUND(J123, 2)</f>
        <v>132300.63000000001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37</v>
      </c>
      <c r="G34" s="31"/>
      <c r="H34" s="31"/>
      <c r="I34" s="36" t="s">
        <v>36</v>
      </c>
      <c r="J34" s="36" t="s">
        <v>38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23" t="s">
        <v>39</v>
      </c>
      <c r="E35" s="28" t="s">
        <v>40</v>
      </c>
      <c r="F35" s="124">
        <f>ROUND((SUM(BE123:BE235)),  2)</f>
        <v>132300.63000000001</v>
      </c>
      <c r="G35" s="31"/>
      <c r="H35" s="31"/>
      <c r="I35" s="125">
        <v>0.20999999999999999</v>
      </c>
      <c r="J35" s="124">
        <f>ROUND(((SUM(BE123:BE235))*I35),  2)</f>
        <v>27783.130000000001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28" t="s">
        <v>41</v>
      </c>
      <c r="F36" s="124">
        <f>ROUND((SUM(BF123:BF235)),  2)</f>
        <v>0</v>
      </c>
      <c r="G36" s="31"/>
      <c r="H36" s="31"/>
      <c r="I36" s="125">
        <v>0.14999999999999999</v>
      </c>
      <c r="J36" s="124">
        <f>ROUND(((SUM(BF123:BF235))*I36),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42</v>
      </c>
      <c r="F37" s="124">
        <f>ROUND((SUM(BG123:BG235)),  2)</f>
        <v>0</v>
      </c>
      <c r="G37" s="31"/>
      <c r="H37" s="31"/>
      <c r="I37" s="125">
        <v>0.20999999999999999</v>
      </c>
      <c r="J37" s="124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43</v>
      </c>
      <c r="F38" s="124">
        <f>ROUND((SUM(BH123:BH235)),  2)</f>
        <v>0</v>
      </c>
      <c r="G38" s="31"/>
      <c r="H38" s="31"/>
      <c r="I38" s="125">
        <v>0.14999999999999999</v>
      </c>
      <c r="J38" s="124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44</v>
      </c>
      <c r="F39" s="124">
        <f>ROUND((SUM(BI123:BI235)),  2)</f>
        <v>0</v>
      </c>
      <c r="G39" s="31"/>
      <c r="H39" s="31"/>
      <c r="I39" s="125">
        <v>0</v>
      </c>
      <c r="J39" s="124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26"/>
      <c r="D41" s="127" t="s">
        <v>45</v>
      </c>
      <c r="E41" s="73"/>
      <c r="F41" s="73"/>
      <c r="G41" s="128" t="s">
        <v>46</v>
      </c>
      <c r="H41" s="129" t="s">
        <v>47</v>
      </c>
      <c r="I41" s="73"/>
      <c r="J41" s="130">
        <f>SUM(J32:J39)</f>
        <v>160083.76000000001</v>
      </c>
      <c r="K41" s="131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48</v>
      </c>
      <c r="E50" s="49"/>
      <c r="F50" s="49"/>
      <c r="G50" s="48" t="s">
        <v>49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50</v>
      </c>
      <c r="E61" s="34"/>
      <c r="F61" s="132" t="s">
        <v>51</v>
      </c>
      <c r="G61" s="50" t="s">
        <v>50</v>
      </c>
      <c r="H61" s="34"/>
      <c r="I61" s="34"/>
      <c r="J61" s="133" t="s">
        <v>51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52</v>
      </c>
      <c r="E65" s="51"/>
      <c r="F65" s="51"/>
      <c r="G65" s="48" t="s">
        <v>53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50</v>
      </c>
      <c r="E76" s="34"/>
      <c r="F76" s="132" t="s">
        <v>51</v>
      </c>
      <c r="G76" s="50" t="s">
        <v>50</v>
      </c>
      <c r="H76" s="34"/>
      <c r="I76" s="34"/>
      <c r="J76" s="133" t="s">
        <v>51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94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18" t="str">
        <f>E7</f>
        <v>ATLETICKÝ TUNEL PARKOVIŠTĚ BUS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90</v>
      </c>
      <c r="L86" s="21"/>
    </row>
    <row r="87" s="2" customFormat="1" ht="16.5" customHeight="1">
      <c r="A87" s="31"/>
      <c r="B87" s="32"/>
      <c r="C87" s="31"/>
      <c r="D87" s="31"/>
      <c r="E87" s="118" t="s">
        <v>91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92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05 - Sadové úpravy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>Plzeň</v>
      </c>
      <c r="G91" s="31"/>
      <c r="H91" s="31"/>
      <c r="I91" s="28" t="s">
        <v>20</v>
      </c>
      <c r="J91" s="61" t="str">
        <f>IF(J14="","",J14)</f>
        <v>26. 1. 2022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Střední odborné učiliště elektrotechnické Plzeň</v>
      </c>
      <c r="G93" s="31"/>
      <c r="H93" s="31"/>
      <c r="I93" s="28" t="s">
        <v>28</v>
      </c>
      <c r="J93" s="29" t="str">
        <f>E23</f>
        <v>Valbek, spol. s r.o., středisko Plzeň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26</v>
      </c>
      <c r="D94" s="31"/>
      <c r="E94" s="31"/>
      <c r="F94" s="25" t="str">
        <f>IF(E20="","",E20)</f>
        <v>Společnost ATLETI PLZEŇ</v>
      </c>
      <c r="G94" s="31"/>
      <c r="H94" s="31"/>
      <c r="I94" s="28" t="s">
        <v>31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4" t="s">
        <v>95</v>
      </c>
      <c r="D96" s="126"/>
      <c r="E96" s="126"/>
      <c r="F96" s="126"/>
      <c r="G96" s="126"/>
      <c r="H96" s="126"/>
      <c r="I96" s="126"/>
      <c r="J96" s="135" t="s">
        <v>96</v>
      </c>
      <c r="K96" s="126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36" t="s">
        <v>97</v>
      </c>
      <c r="D98" s="31"/>
      <c r="E98" s="31"/>
      <c r="F98" s="31"/>
      <c r="G98" s="31"/>
      <c r="H98" s="31"/>
      <c r="I98" s="31"/>
      <c r="J98" s="88">
        <f>J123</f>
        <v>132300.63000000001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98</v>
      </c>
    </row>
    <row r="99" s="9" customFormat="1" ht="24.96" customHeight="1">
      <c r="A99" s="9"/>
      <c r="B99" s="137"/>
      <c r="C99" s="9"/>
      <c r="D99" s="138" t="s">
        <v>99</v>
      </c>
      <c r="E99" s="139"/>
      <c r="F99" s="139"/>
      <c r="G99" s="139"/>
      <c r="H99" s="139"/>
      <c r="I99" s="139"/>
      <c r="J99" s="140">
        <f>J124</f>
        <v>132300.63000000001</v>
      </c>
      <c r="K99" s="9"/>
      <c r="L99" s="13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1"/>
      <c r="C100" s="10"/>
      <c r="D100" s="142" t="s">
        <v>100</v>
      </c>
      <c r="E100" s="143"/>
      <c r="F100" s="143"/>
      <c r="G100" s="143"/>
      <c r="H100" s="143"/>
      <c r="I100" s="143"/>
      <c r="J100" s="144">
        <f>J125</f>
        <v>130117.83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101</v>
      </c>
      <c r="E101" s="143"/>
      <c r="F101" s="143"/>
      <c r="G101" s="143"/>
      <c r="H101" s="143"/>
      <c r="I101" s="143"/>
      <c r="J101" s="144">
        <f>J233</f>
        <v>2182.8000000000002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102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18" t="str">
        <f>E7</f>
        <v>ATLETICKÝ TUNEL PARKOVIŠTĚ BUS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90</v>
      </c>
      <c r="L112" s="21"/>
    </row>
    <row r="113" s="2" customFormat="1" ht="16.5" customHeight="1">
      <c r="A113" s="31"/>
      <c r="B113" s="32"/>
      <c r="C113" s="31"/>
      <c r="D113" s="31"/>
      <c r="E113" s="118" t="s">
        <v>91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92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05 - Sadové úpravy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>Plzeň</v>
      </c>
      <c r="G117" s="31"/>
      <c r="H117" s="31"/>
      <c r="I117" s="28" t="s">
        <v>20</v>
      </c>
      <c r="J117" s="61" t="str">
        <f>IF(J14="","",J14)</f>
        <v>26. 1. 2022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Střední odborné učiliště elektrotechnické Plzeň</v>
      </c>
      <c r="G119" s="31"/>
      <c r="H119" s="31"/>
      <c r="I119" s="28" t="s">
        <v>28</v>
      </c>
      <c r="J119" s="29" t="str">
        <f>E23</f>
        <v>Valbek, spol. s r.o., středisko Plzeň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26</v>
      </c>
      <c r="D120" s="31"/>
      <c r="E120" s="31"/>
      <c r="F120" s="25" t="str">
        <f>IF(E20="","",E20)</f>
        <v>Společnost ATLETI PLZEŇ</v>
      </c>
      <c r="G120" s="31"/>
      <c r="H120" s="31"/>
      <c r="I120" s="28" t="s">
        <v>31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5"/>
      <c r="B122" s="146"/>
      <c r="C122" s="147" t="s">
        <v>103</v>
      </c>
      <c r="D122" s="148" t="s">
        <v>60</v>
      </c>
      <c r="E122" s="148" t="s">
        <v>56</v>
      </c>
      <c r="F122" s="148" t="s">
        <v>57</v>
      </c>
      <c r="G122" s="148" t="s">
        <v>104</v>
      </c>
      <c r="H122" s="148" t="s">
        <v>105</v>
      </c>
      <c r="I122" s="148" t="s">
        <v>106</v>
      </c>
      <c r="J122" s="148" t="s">
        <v>96</v>
      </c>
      <c r="K122" s="149" t="s">
        <v>107</v>
      </c>
      <c r="L122" s="150"/>
      <c r="M122" s="78" t="s">
        <v>1</v>
      </c>
      <c r="N122" s="79" t="s">
        <v>39</v>
      </c>
      <c r="O122" s="79" t="s">
        <v>108</v>
      </c>
      <c r="P122" s="79" t="s">
        <v>109</v>
      </c>
      <c r="Q122" s="79" t="s">
        <v>110</v>
      </c>
      <c r="R122" s="79" t="s">
        <v>111</v>
      </c>
      <c r="S122" s="79" t="s">
        <v>112</v>
      </c>
      <c r="T122" s="80" t="s">
        <v>113</v>
      </c>
      <c r="U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</row>
    <row r="123" s="2" customFormat="1" ht="22.8" customHeight="1">
      <c r="A123" s="31"/>
      <c r="B123" s="32"/>
      <c r="C123" s="85" t="s">
        <v>114</v>
      </c>
      <c r="D123" s="31"/>
      <c r="E123" s="31"/>
      <c r="F123" s="31"/>
      <c r="G123" s="31"/>
      <c r="H123" s="31"/>
      <c r="I123" s="31"/>
      <c r="J123" s="151">
        <f>BK123</f>
        <v>132300.63000000001</v>
      </c>
      <c r="K123" s="31"/>
      <c r="L123" s="32"/>
      <c r="M123" s="81"/>
      <c r="N123" s="65"/>
      <c r="O123" s="82"/>
      <c r="P123" s="152">
        <f>P124</f>
        <v>140.53358599999999</v>
      </c>
      <c r="Q123" s="82"/>
      <c r="R123" s="152">
        <f>R124</f>
        <v>2.1396283999999999</v>
      </c>
      <c r="S123" s="82"/>
      <c r="T123" s="153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74</v>
      </c>
      <c r="AU123" s="18" t="s">
        <v>98</v>
      </c>
      <c r="BK123" s="154">
        <f>BK124</f>
        <v>132300.63000000001</v>
      </c>
    </row>
    <row r="124" s="12" customFormat="1" ht="25.92" customHeight="1">
      <c r="A124" s="12"/>
      <c r="B124" s="155"/>
      <c r="C124" s="12"/>
      <c r="D124" s="156" t="s">
        <v>74</v>
      </c>
      <c r="E124" s="157" t="s">
        <v>115</v>
      </c>
      <c r="F124" s="157" t="s">
        <v>116</v>
      </c>
      <c r="G124" s="12"/>
      <c r="H124" s="12"/>
      <c r="I124" s="12"/>
      <c r="J124" s="158">
        <f>BK124</f>
        <v>132300.63000000001</v>
      </c>
      <c r="K124" s="12"/>
      <c r="L124" s="155"/>
      <c r="M124" s="159"/>
      <c r="N124" s="160"/>
      <c r="O124" s="160"/>
      <c r="P124" s="161">
        <f>P125+P233</f>
        <v>140.53358599999999</v>
      </c>
      <c r="Q124" s="160"/>
      <c r="R124" s="161">
        <f>R125+R233</f>
        <v>2.1396283999999999</v>
      </c>
      <c r="S124" s="160"/>
      <c r="T124" s="162">
        <f>T125+T233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82</v>
      </c>
      <c r="AT124" s="163" t="s">
        <v>74</v>
      </c>
      <c r="AU124" s="163" t="s">
        <v>75</v>
      </c>
      <c r="AY124" s="156" t="s">
        <v>117</v>
      </c>
      <c r="BK124" s="164">
        <f>BK125+BK233</f>
        <v>132300.63000000001</v>
      </c>
    </row>
    <row r="125" s="12" customFormat="1" ht="22.8" customHeight="1">
      <c r="A125" s="12"/>
      <c r="B125" s="155"/>
      <c r="C125" s="12"/>
      <c r="D125" s="156" t="s">
        <v>74</v>
      </c>
      <c r="E125" s="165" t="s">
        <v>82</v>
      </c>
      <c r="F125" s="165" t="s">
        <v>118</v>
      </c>
      <c r="G125" s="12"/>
      <c r="H125" s="12"/>
      <c r="I125" s="12"/>
      <c r="J125" s="166">
        <f>BK125</f>
        <v>130117.83</v>
      </c>
      <c r="K125" s="12"/>
      <c r="L125" s="155"/>
      <c r="M125" s="159"/>
      <c r="N125" s="160"/>
      <c r="O125" s="160"/>
      <c r="P125" s="161">
        <f>SUM(P126:P232)</f>
        <v>136.24716599999999</v>
      </c>
      <c r="Q125" s="160"/>
      <c r="R125" s="161">
        <f>SUM(R126:R232)</f>
        <v>2.1396283999999999</v>
      </c>
      <c r="S125" s="160"/>
      <c r="T125" s="162">
        <f>SUM(T126:T232)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82</v>
      </c>
      <c r="AT125" s="163" t="s">
        <v>74</v>
      </c>
      <c r="AU125" s="163" t="s">
        <v>82</v>
      </c>
      <c r="AY125" s="156" t="s">
        <v>117</v>
      </c>
      <c r="BK125" s="164">
        <f>SUM(BK126:BK232)</f>
        <v>130117.83</v>
      </c>
    </row>
    <row r="126" s="2" customFormat="1" ht="24.15" customHeight="1">
      <c r="A126" s="31"/>
      <c r="B126" s="167"/>
      <c r="C126" s="168" t="s">
        <v>82</v>
      </c>
      <c r="D126" s="168" t="s">
        <v>119</v>
      </c>
      <c r="E126" s="169" t="s">
        <v>120</v>
      </c>
      <c r="F126" s="170" t="s">
        <v>121</v>
      </c>
      <c r="G126" s="171" t="s">
        <v>122</v>
      </c>
      <c r="H126" s="172">
        <v>3</v>
      </c>
      <c r="I126" s="173">
        <v>476</v>
      </c>
      <c r="J126" s="173">
        <f>ROUND(I126*H126,2)</f>
        <v>1428</v>
      </c>
      <c r="K126" s="170" t="s">
        <v>1</v>
      </c>
      <c r="L126" s="32"/>
      <c r="M126" s="174" t="s">
        <v>1</v>
      </c>
      <c r="N126" s="175" t="s">
        <v>40</v>
      </c>
      <c r="O126" s="176">
        <v>0.045999999999999999</v>
      </c>
      <c r="P126" s="176">
        <f>O126*H126</f>
        <v>0.13800000000000001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78" t="s">
        <v>123</v>
      </c>
      <c r="AT126" s="178" t="s">
        <v>119</v>
      </c>
      <c r="AU126" s="178" t="s">
        <v>84</v>
      </c>
      <c r="AY126" s="18" t="s">
        <v>117</v>
      </c>
      <c r="BE126" s="179">
        <f>IF(N126="základní",J126,0)</f>
        <v>1428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18" t="s">
        <v>82</v>
      </c>
      <c r="BK126" s="179">
        <f>ROUND(I126*H126,2)</f>
        <v>1428</v>
      </c>
      <c r="BL126" s="18" t="s">
        <v>123</v>
      </c>
      <c r="BM126" s="178" t="s">
        <v>124</v>
      </c>
    </row>
    <row r="127" s="2" customFormat="1">
      <c r="A127" s="31"/>
      <c r="B127" s="32"/>
      <c r="C127" s="31"/>
      <c r="D127" s="180" t="s">
        <v>125</v>
      </c>
      <c r="E127" s="31"/>
      <c r="F127" s="181" t="s">
        <v>126</v>
      </c>
      <c r="G127" s="31"/>
      <c r="H127" s="31"/>
      <c r="I127" s="31"/>
      <c r="J127" s="31"/>
      <c r="K127" s="31"/>
      <c r="L127" s="32"/>
      <c r="M127" s="182"/>
      <c r="N127" s="183"/>
      <c r="O127" s="69"/>
      <c r="P127" s="69"/>
      <c r="Q127" s="69"/>
      <c r="R127" s="69"/>
      <c r="S127" s="69"/>
      <c r="T127" s="70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125</v>
      </c>
      <c r="AU127" s="18" t="s">
        <v>84</v>
      </c>
    </row>
    <row r="128" s="13" customFormat="1">
      <c r="A128" s="13"/>
      <c r="B128" s="184"/>
      <c r="C128" s="13"/>
      <c r="D128" s="180" t="s">
        <v>127</v>
      </c>
      <c r="E128" s="185" t="s">
        <v>1</v>
      </c>
      <c r="F128" s="186" t="s">
        <v>128</v>
      </c>
      <c r="G128" s="13"/>
      <c r="H128" s="187">
        <v>3</v>
      </c>
      <c r="I128" s="13"/>
      <c r="J128" s="13"/>
      <c r="K128" s="13"/>
      <c r="L128" s="184"/>
      <c r="M128" s="188"/>
      <c r="N128" s="189"/>
      <c r="O128" s="189"/>
      <c r="P128" s="189"/>
      <c r="Q128" s="189"/>
      <c r="R128" s="189"/>
      <c r="S128" s="189"/>
      <c r="T128" s="19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5" t="s">
        <v>127</v>
      </c>
      <c r="AU128" s="185" t="s">
        <v>84</v>
      </c>
      <c r="AV128" s="13" t="s">
        <v>84</v>
      </c>
      <c r="AW128" s="13" t="s">
        <v>30</v>
      </c>
      <c r="AX128" s="13" t="s">
        <v>82</v>
      </c>
      <c r="AY128" s="185" t="s">
        <v>117</v>
      </c>
    </row>
    <row r="129" s="2" customFormat="1" ht="16.5" customHeight="1">
      <c r="A129" s="31"/>
      <c r="B129" s="167"/>
      <c r="C129" s="168" t="s">
        <v>84</v>
      </c>
      <c r="D129" s="168" t="s">
        <v>119</v>
      </c>
      <c r="E129" s="169" t="s">
        <v>129</v>
      </c>
      <c r="F129" s="170" t="s">
        <v>130</v>
      </c>
      <c r="G129" s="171" t="s">
        <v>122</v>
      </c>
      <c r="H129" s="172">
        <v>3</v>
      </c>
      <c r="I129" s="173">
        <v>50.200000000000003</v>
      </c>
      <c r="J129" s="173">
        <f>ROUND(I129*H129,2)</f>
        <v>150.59999999999999</v>
      </c>
      <c r="K129" s="170" t="s">
        <v>131</v>
      </c>
      <c r="L129" s="32"/>
      <c r="M129" s="174" t="s">
        <v>1</v>
      </c>
      <c r="N129" s="175" t="s">
        <v>40</v>
      </c>
      <c r="O129" s="176">
        <v>0.071999999999999995</v>
      </c>
      <c r="P129" s="176">
        <f>O129*H129</f>
        <v>0.21599999999999997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8" t="s">
        <v>123</v>
      </c>
      <c r="AT129" s="178" t="s">
        <v>119</v>
      </c>
      <c r="AU129" s="178" t="s">
        <v>84</v>
      </c>
      <c r="AY129" s="18" t="s">
        <v>117</v>
      </c>
      <c r="BE129" s="179">
        <f>IF(N129="základní",J129,0)</f>
        <v>150.59999999999999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8" t="s">
        <v>82</v>
      </c>
      <c r="BK129" s="179">
        <f>ROUND(I129*H129,2)</f>
        <v>150.59999999999999</v>
      </c>
      <c r="BL129" s="18" t="s">
        <v>123</v>
      </c>
      <c r="BM129" s="178" t="s">
        <v>132</v>
      </c>
    </row>
    <row r="130" s="2" customFormat="1">
      <c r="A130" s="31"/>
      <c r="B130" s="32"/>
      <c r="C130" s="31"/>
      <c r="D130" s="180" t="s">
        <v>125</v>
      </c>
      <c r="E130" s="31"/>
      <c r="F130" s="181" t="s">
        <v>133</v>
      </c>
      <c r="G130" s="31"/>
      <c r="H130" s="31"/>
      <c r="I130" s="31"/>
      <c r="J130" s="31"/>
      <c r="K130" s="31"/>
      <c r="L130" s="32"/>
      <c r="M130" s="182"/>
      <c r="N130" s="183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125</v>
      </c>
      <c r="AU130" s="18" t="s">
        <v>84</v>
      </c>
    </row>
    <row r="131" s="13" customFormat="1">
      <c r="A131" s="13"/>
      <c r="B131" s="184"/>
      <c r="C131" s="13"/>
      <c r="D131" s="180" t="s">
        <v>127</v>
      </c>
      <c r="E131" s="185" t="s">
        <v>1</v>
      </c>
      <c r="F131" s="186" t="s">
        <v>128</v>
      </c>
      <c r="G131" s="13"/>
      <c r="H131" s="187">
        <v>3</v>
      </c>
      <c r="I131" s="13"/>
      <c r="J131" s="13"/>
      <c r="K131" s="13"/>
      <c r="L131" s="184"/>
      <c r="M131" s="188"/>
      <c r="N131" s="189"/>
      <c r="O131" s="189"/>
      <c r="P131" s="189"/>
      <c r="Q131" s="189"/>
      <c r="R131" s="189"/>
      <c r="S131" s="189"/>
      <c r="T131" s="19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5" t="s">
        <v>127</v>
      </c>
      <c r="AU131" s="185" t="s">
        <v>84</v>
      </c>
      <c r="AV131" s="13" t="s">
        <v>84</v>
      </c>
      <c r="AW131" s="13" t="s">
        <v>30</v>
      </c>
      <c r="AX131" s="13" t="s">
        <v>82</v>
      </c>
      <c r="AY131" s="185" t="s">
        <v>117</v>
      </c>
    </row>
    <row r="132" s="2" customFormat="1" ht="16.5" customHeight="1">
      <c r="A132" s="31"/>
      <c r="B132" s="167"/>
      <c r="C132" s="168" t="s">
        <v>134</v>
      </c>
      <c r="D132" s="168" t="s">
        <v>119</v>
      </c>
      <c r="E132" s="169" t="s">
        <v>135</v>
      </c>
      <c r="F132" s="170" t="s">
        <v>136</v>
      </c>
      <c r="G132" s="171" t="s">
        <v>137</v>
      </c>
      <c r="H132" s="172">
        <v>6</v>
      </c>
      <c r="I132" s="173">
        <v>1330</v>
      </c>
      <c r="J132" s="173">
        <f>ROUND(I132*H132,2)</f>
        <v>7980</v>
      </c>
      <c r="K132" s="170" t="s">
        <v>131</v>
      </c>
      <c r="L132" s="32"/>
      <c r="M132" s="174" t="s">
        <v>1</v>
      </c>
      <c r="N132" s="175" t="s">
        <v>40</v>
      </c>
      <c r="O132" s="176">
        <v>0</v>
      </c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8" t="s">
        <v>123</v>
      </c>
      <c r="AT132" s="178" t="s">
        <v>119</v>
      </c>
      <c r="AU132" s="178" t="s">
        <v>84</v>
      </c>
      <c r="AY132" s="18" t="s">
        <v>117</v>
      </c>
      <c r="BE132" s="179">
        <f>IF(N132="základní",J132,0)</f>
        <v>7980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8" t="s">
        <v>82</v>
      </c>
      <c r="BK132" s="179">
        <f>ROUND(I132*H132,2)</f>
        <v>7980</v>
      </c>
      <c r="BL132" s="18" t="s">
        <v>123</v>
      </c>
      <c r="BM132" s="178" t="s">
        <v>138</v>
      </c>
    </row>
    <row r="133" s="2" customFormat="1">
      <c r="A133" s="31"/>
      <c r="B133" s="32"/>
      <c r="C133" s="31"/>
      <c r="D133" s="180" t="s">
        <v>125</v>
      </c>
      <c r="E133" s="31"/>
      <c r="F133" s="181" t="s">
        <v>139</v>
      </c>
      <c r="G133" s="31"/>
      <c r="H133" s="31"/>
      <c r="I133" s="31"/>
      <c r="J133" s="31"/>
      <c r="K133" s="31"/>
      <c r="L133" s="32"/>
      <c r="M133" s="182"/>
      <c r="N133" s="183"/>
      <c r="O133" s="69"/>
      <c r="P133" s="69"/>
      <c r="Q133" s="69"/>
      <c r="R133" s="69"/>
      <c r="S133" s="69"/>
      <c r="T133" s="70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8" t="s">
        <v>125</v>
      </c>
      <c r="AU133" s="18" t="s">
        <v>84</v>
      </c>
    </row>
    <row r="134" s="13" customFormat="1">
      <c r="A134" s="13"/>
      <c r="B134" s="184"/>
      <c r="C134" s="13"/>
      <c r="D134" s="180" t="s">
        <v>127</v>
      </c>
      <c r="E134" s="185" t="s">
        <v>1</v>
      </c>
      <c r="F134" s="186" t="s">
        <v>140</v>
      </c>
      <c r="G134" s="13"/>
      <c r="H134" s="187">
        <v>6</v>
      </c>
      <c r="I134" s="13"/>
      <c r="J134" s="13"/>
      <c r="K134" s="13"/>
      <c r="L134" s="184"/>
      <c r="M134" s="188"/>
      <c r="N134" s="189"/>
      <c r="O134" s="189"/>
      <c r="P134" s="189"/>
      <c r="Q134" s="189"/>
      <c r="R134" s="189"/>
      <c r="S134" s="189"/>
      <c r="T134" s="19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5" t="s">
        <v>127</v>
      </c>
      <c r="AU134" s="185" t="s">
        <v>84</v>
      </c>
      <c r="AV134" s="13" t="s">
        <v>84</v>
      </c>
      <c r="AW134" s="13" t="s">
        <v>30</v>
      </c>
      <c r="AX134" s="13" t="s">
        <v>82</v>
      </c>
      <c r="AY134" s="185" t="s">
        <v>117</v>
      </c>
    </row>
    <row r="135" s="2" customFormat="1" ht="16.5" customHeight="1">
      <c r="A135" s="31"/>
      <c r="B135" s="167"/>
      <c r="C135" s="168" t="s">
        <v>123</v>
      </c>
      <c r="D135" s="168" t="s">
        <v>119</v>
      </c>
      <c r="E135" s="169" t="s">
        <v>141</v>
      </c>
      <c r="F135" s="170" t="s">
        <v>142</v>
      </c>
      <c r="G135" s="171" t="s">
        <v>122</v>
      </c>
      <c r="H135" s="172">
        <v>3</v>
      </c>
      <c r="I135" s="173">
        <v>20.699999999999999</v>
      </c>
      <c r="J135" s="173">
        <f>ROUND(I135*H135,2)</f>
        <v>62.100000000000001</v>
      </c>
      <c r="K135" s="170" t="s">
        <v>131</v>
      </c>
      <c r="L135" s="32"/>
      <c r="M135" s="174" t="s">
        <v>1</v>
      </c>
      <c r="N135" s="175" t="s">
        <v>40</v>
      </c>
      <c r="O135" s="176">
        <v>0.0089999999999999993</v>
      </c>
      <c r="P135" s="176">
        <f>O135*H135</f>
        <v>0.026999999999999996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8" t="s">
        <v>123</v>
      </c>
      <c r="AT135" s="178" t="s">
        <v>119</v>
      </c>
      <c r="AU135" s="178" t="s">
        <v>84</v>
      </c>
      <c r="AY135" s="18" t="s">
        <v>117</v>
      </c>
      <c r="BE135" s="179">
        <f>IF(N135="základní",J135,0)</f>
        <v>62.100000000000001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8" t="s">
        <v>82</v>
      </c>
      <c r="BK135" s="179">
        <f>ROUND(I135*H135,2)</f>
        <v>62.100000000000001</v>
      </c>
      <c r="BL135" s="18" t="s">
        <v>123</v>
      </c>
      <c r="BM135" s="178" t="s">
        <v>143</v>
      </c>
    </row>
    <row r="136" s="2" customFormat="1">
      <c r="A136" s="31"/>
      <c r="B136" s="32"/>
      <c r="C136" s="31"/>
      <c r="D136" s="180" t="s">
        <v>125</v>
      </c>
      <c r="E136" s="31"/>
      <c r="F136" s="181" t="s">
        <v>144</v>
      </c>
      <c r="G136" s="31"/>
      <c r="H136" s="31"/>
      <c r="I136" s="31"/>
      <c r="J136" s="31"/>
      <c r="K136" s="31"/>
      <c r="L136" s="32"/>
      <c r="M136" s="182"/>
      <c r="N136" s="183"/>
      <c r="O136" s="69"/>
      <c r="P136" s="69"/>
      <c r="Q136" s="69"/>
      <c r="R136" s="69"/>
      <c r="S136" s="69"/>
      <c r="T136" s="70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8" t="s">
        <v>125</v>
      </c>
      <c r="AU136" s="18" t="s">
        <v>84</v>
      </c>
    </row>
    <row r="137" s="13" customFormat="1">
      <c r="A137" s="13"/>
      <c r="B137" s="184"/>
      <c r="C137" s="13"/>
      <c r="D137" s="180" t="s">
        <v>127</v>
      </c>
      <c r="E137" s="185" t="s">
        <v>1</v>
      </c>
      <c r="F137" s="186" t="s">
        <v>128</v>
      </c>
      <c r="G137" s="13"/>
      <c r="H137" s="187">
        <v>3</v>
      </c>
      <c r="I137" s="13"/>
      <c r="J137" s="13"/>
      <c r="K137" s="13"/>
      <c r="L137" s="184"/>
      <c r="M137" s="188"/>
      <c r="N137" s="189"/>
      <c r="O137" s="189"/>
      <c r="P137" s="189"/>
      <c r="Q137" s="189"/>
      <c r="R137" s="189"/>
      <c r="S137" s="189"/>
      <c r="T137" s="19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5" t="s">
        <v>127</v>
      </c>
      <c r="AU137" s="185" t="s">
        <v>84</v>
      </c>
      <c r="AV137" s="13" t="s">
        <v>84</v>
      </c>
      <c r="AW137" s="13" t="s">
        <v>30</v>
      </c>
      <c r="AX137" s="13" t="s">
        <v>82</v>
      </c>
      <c r="AY137" s="185" t="s">
        <v>117</v>
      </c>
    </row>
    <row r="138" s="2" customFormat="1" ht="16.5" customHeight="1">
      <c r="A138" s="31"/>
      <c r="B138" s="167"/>
      <c r="C138" s="168" t="s">
        <v>145</v>
      </c>
      <c r="D138" s="168" t="s">
        <v>119</v>
      </c>
      <c r="E138" s="169" t="s">
        <v>146</v>
      </c>
      <c r="F138" s="170" t="s">
        <v>147</v>
      </c>
      <c r="G138" s="171" t="s">
        <v>148</v>
      </c>
      <c r="H138" s="172">
        <v>94</v>
      </c>
      <c r="I138" s="173">
        <v>21.300000000000001</v>
      </c>
      <c r="J138" s="173">
        <f>ROUND(I138*H138,2)</f>
        <v>2002.2000000000001</v>
      </c>
      <c r="K138" s="170" t="s">
        <v>131</v>
      </c>
      <c r="L138" s="32"/>
      <c r="M138" s="174" t="s">
        <v>1</v>
      </c>
      <c r="N138" s="175" t="s">
        <v>40</v>
      </c>
      <c r="O138" s="176">
        <v>0.058000000000000003</v>
      </c>
      <c r="P138" s="176">
        <f>O138*H138</f>
        <v>5.452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8" t="s">
        <v>123</v>
      </c>
      <c r="AT138" s="178" t="s">
        <v>119</v>
      </c>
      <c r="AU138" s="178" t="s">
        <v>84</v>
      </c>
      <c r="AY138" s="18" t="s">
        <v>117</v>
      </c>
      <c r="BE138" s="179">
        <f>IF(N138="základní",J138,0)</f>
        <v>2002.2000000000001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8" t="s">
        <v>82</v>
      </c>
      <c r="BK138" s="179">
        <f>ROUND(I138*H138,2)</f>
        <v>2002.2000000000001</v>
      </c>
      <c r="BL138" s="18" t="s">
        <v>123</v>
      </c>
      <c r="BM138" s="178" t="s">
        <v>149</v>
      </c>
    </row>
    <row r="139" s="2" customFormat="1">
      <c r="A139" s="31"/>
      <c r="B139" s="32"/>
      <c r="C139" s="31"/>
      <c r="D139" s="180" t="s">
        <v>125</v>
      </c>
      <c r="E139" s="31"/>
      <c r="F139" s="181" t="s">
        <v>150</v>
      </c>
      <c r="G139" s="31"/>
      <c r="H139" s="31"/>
      <c r="I139" s="31"/>
      <c r="J139" s="31"/>
      <c r="K139" s="31"/>
      <c r="L139" s="32"/>
      <c r="M139" s="182"/>
      <c r="N139" s="183"/>
      <c r="O139" s="69"/>
      <c r="P139" s="69"/>
      <c r="Q139" s="69"/>
      <c r="R139" s="69"/>
      <c r="S139" s="69"/>
      <c r="T139" s="70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8" t="s">
        <v>125</v>
      </c>
      <c r="AU139" s="18" t="s">
        <v>84</v>
      </c>
    </row>
    <row r="140" s="13" customFormat="1">
      <c r="A140" s="13"/>
      <c r="B140" s="184"/>
      <c r="C140" s="13"/>
      <c r="D140" s="180" t="s">
        <v>127</v>
      </c>
      <c r="E140" s="185" t="s">
        <v>1</v>
      </c>
      <c r="F140" s="186" t="s">
        <v>151</v>
      </c>
      <c r="G140" s="13"/>
      <c r="H140" s="187">
        <v>94</v>
      </c>
      <c r="I140" s="13"/>
      <c r="J140" s="13"/>
      <c r="K140" s="13"/>
      <c r="L140" s="184"/>
      <c r="M140" s="188"/>
      <c r="N140" s="189"/>
      <c r="O140" s="189"/>
      <c r="P140" s="189"/>
      <c r="Q140" s="189"/>
      <c r="R140" s="189"/>
      <c r="S140" s="189"/>
      <c r="T140" s="19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5" t="s">
        <v>127</v>
      </c>
      <c r="AU140" s="185" t="s">
        <v>84</v>
      </c>
      <c r="AV140" s="13" t="s">
        <v>84</v>
      </c>
      <c r="AW140" s="13" t="s">
        <v>30</v>
      </c>
      <c r="AX140" s="13" t="s">
        <v>82</v>
      </c>
      <c r="AY140" s="185" t="s">
        <v>117</v>
      </c>
    </row>
    <row r="141" s="2" customFormat="1" ht="16.5" customHeight="1">
      <c r="A141" s="31"/>
      <c r="B141" s="167"/>
      <c r="C141" s="191" t="s">
        <v>152</v>
      </c>
      <c r="D141" s="191" t="s">
        <v>153</v>
      </c>
      <c r="E141" s="192" t="s">
        <v>154</v>
      </c>
      <c r="F141" s="193" t="s">
        <v>155</v>
      </c>
      <c r="G141" s="194" t="s">
        <v>156</v>
      </c>
      <c r="H141" s="195">
        <v>1.8799999999999999</v>
      </c>
      <c r="I141" s="196">
        <v>96.400000000000006</v>
      </c>
      <c r="J141" s="196">
        <f>ROUND(I141*H141,2)</f>
        <v>181.22999999999999</v>
      </c>
      <c r="K141" s="193" t="s">
        <v>131</v>
      </c>
      <c r="L141" s="197"/>
      <c r="M141" s="198" t="s">
        <v>1</v>
      </c>
      <c r="N141" s="199" t="s">
        <v>40</v>
      </c>
      <c r="O141" s="176">
        <v>0</v>
      </c>
      <c r="P141" s="176">
        <f>O141*H141</f>
        <v>0</v>
      </c>
      <c r="Q141" s="176">
        <v>0.001</v>
      </c>
      <c r="R141" s="176">
        <f>Q141*H141</f>
        <v>0.0018799999999999999</v>
      </c>
      <c r="S141" s="176">
        <v>0</v>
      </c>
      <c r="T141" s="177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8" t="s">
        <v>157</v>
      </c>
      <c r="AT141" s="178" t="s">
        <v>153</v>
      </c>
      <c r="AU141" s="178" t="s">
        <v>84</v>
      </c>
      <c r="AY141" s="18" t="s">
        <v>117</v>
      </c>
      <c r="BE141" s="179">
        <f>IF(N141="základní",J141,0)</f>
        <v>181.22999999999999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8" t="s">
        <v>82</v>
      </c>
      <c r="BK141" s="179">
        <f>ROUND(I141*H141,2)</f>
        <v>181.22999999999999</v>
      </c>
      <c r="BL141" s="18" t="s">
        <v>123</v>
      </c>
      <c r="BM141" s="178" t="s">
        <v>158</v>
      </c>
    </row>
    <row r="142" s="2" customFormat="1">
      <c r="A142" s="31"/>
      <c r="B142" s="32"/>
      <c r="C142" s="31"/>
      <c r="D142" s="180" t="s">
        <v>125</v>
      </c>
      <c r="E142" s="31"/>
      <c r="F142" s="181" t="s">
        <v>155</v>
      </c>
      <c r="G142" s="31"/>
      <c r="H142" s="31"/>
      <c r="I142" s="31"/>
      <c r="J142" s="31"/>
      <c r="K142" s="31"/>
      <c r="L142" s="32"/>
      <c r="M142" s="182"/>
      <c r="N142" s="183"/>
      <c r="O142" s="69"/>
      <c r="P142" s="69"/>
      <c r="Q142" s="69"/>
      <c r="R142" s="69"/>
      <c r="S142" s="69"/>
      <c r="T142" s="70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8" t="s">
        <v>125</v>
      </c>
      <c r="AU142" s="18" t="s">
        <v>84</v>
      </c>
    </row>
    <row r="143" s="13" customFormat="1">
      <c r="A143" s="13"/>
      <c r="B143" s="184"/>
      <c r="C143" s="13"/>
      <c r="D143" s="180" t="s">
        <v>127</v>
      </c>
      <c r="E143" s="13"/>
      <c r="F143" s="186" t="s">
        <v>159</v>
      </c>
      <c r="G143" s="13"/>
      <c r="H143" s="187">
        <v>1.8799999999999999</v>
      </c>
      <c r="I143" s="13"/>
      <c r="J143" s="13"/>
      <c r="K143" s="13"/>
      <c r="L143" s="184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5" t="s">
        <v>127</v>
      </c>
      <c r="AU143" s="185" t="s">
        <v>84</v>
      </c>
      <c r="AV143" s="13" t="s">
        <v>84</v>
      </c>
      <c r="AW143" s="13" t="s">
        <v>3</v>
      </c>
      <c r="AX143" s="13" t="s">
        <v>82</v>
      </c>
      <c r="AY143" s="185" t="s">
        <v>117</v>
      </c>
    </row>
    <row r="144" s="2" customFormat="1" ht="16.5" customHeight="1">
      <c r="A144" s="31"/>
      <c r="B144" s="167"/>
      <c r="C144" s="168" t="s">
        <v>160</v>
      </c>
      <c r="D144" s="168" t="s">
        <v>119</v>
      </c>
      <c r="E144" s="169" t="s">
        <v>161</v>
      </c>
      <c r="F144" s="170" t="s">
        <v>162</v>
      </c>
      <c r="G144" s="171" t="s">
        <v>163</v>
      </c>
      <c r="H144" s="172">
        <v>62.299999999999997</v>
      </c>
      <c r="I144" s="173">
        <v>185</v>
      </c>
      <c r="J144" s="173">
        <f>ROUND(I144*H144,2)</f>
        <v>11525.5</v>
      </c>
      <c r="K144" s="170" t="s">
        <v>131</v>
      </c>
      <c r="L144" s="32"/>
      <c r="M144" s="174" t="s">
        <v>1</v>
      </c>
      <c r="N144" s="175" t="s">
        <v>40</v>
      </c>
      <c r="O144" s="176">
        <v>0.437</v>
      </c>
      <c r="P144" s="176">
        <f>O144*H144</f>
        <v>27.225099999999998</v>
      </c>
      <c r="Q144" s="176">
        <v>0</v>
      </c>
      <c r="R144" s="176">
        <f>Q144*H144</f>
        <v>0</v>
      </c>
      <c r="S144" s="176">
        <v>0</v>
      </c>
      <c r="T144" s="177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8" t="s">
        <v>123</v>
      </c>
      <c r="AT144" s="178" t="s">
        <v>119</v>
      </c>
      <c r="AU144" s="178" t="s">
        <v>84</v>
      </c>
      <c r="AY144" s="18" t="s">
        <v>117</v>
      </c>
      <c r="BE144" s="179">
        <f>IF(N144="základní",J144,0)</f>
        <v>11525.5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8" t="s">
        <v>82</v>
      </c>
      <c r="BK144" s="179">
        <f>ROUND(I144*H144,2)</f>
        <v>11525.5</v>
      </c>
      <c r="BL144" s="18" t="s">
        <v>123</v>
      </c>
      <c r="BM144" s="178" t="s">
        <v>164</v>
      </c>
    </row>
    <row r="145" s="2" customFormat="1">
      <c r="A145" s="31"/>
      <c r="B145" s="32"/>
      <c r="C145" s="31"/>
      <c r="D145" s="180" t="s">
        <v>125</v>
      </c>
      <c r="E145" s="31"/>
      <c r="F145" s="181" t="s">
        <v>165</v>
      </c>
      <c r="G145" s="31"/>
      <c r="H145" s="31"/>
      <c r="I145" s="31"/>
      <c r="J145" s="31"/>
      <c r="K145" s="31"/>
      <c r="L145" s="32"/>
      <c r="M145" s="182"/>
      <c r="N145" s="183"/>
      <c r="O145" s="69"/>
      <c r="P145" s="69"/>
      <c r="Q145" s="69"/>
      <c r="R145" s="69"/>
      <c r="S145" s="69"/>
      <c r="T145" s="70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8" t="s">
        <v>125</v>
      </c>
      <c r="AU145" s="18" t="s">
        <v>84</v>
      </c>
    </row>
    <row r="146" s="14" customFormat="1">
      <c r="A146" s="14"/>
      <c r="B146" s="200"/>
      <c r="C146" s="14"/>
      <c r="D146" s="180" t="s">
        <v>127</v>
      </c>
      <c r="E146" s="201" t="s">
        <v>1</v>
      </c>
      <c r="F146" s="202" t="s">
        <v>166</v>
      </c>
      <c r="G146" s="14"/>
      <c r="H146" s="201" t="s">
        <v>1</v>
      </c>
      <c r="I146" s="14"/>
      <c r="J146" s="14"/>
      <c r="K146" s="14"/>
      <c r="L146" s="200"/>
      <c r="M146" s="203"/>
      <c r="N146" s="204"/>
      <c r="O146" s="204"/>
      <c r="P146" s="204"/>
      <c r="Q146" s="204"/>
      <c r="R146" s="204"/>
      <c r="S146" s="204"/>
      <c r="T146" s="20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1" t="s">
        <v>127</v>
      </c>
      <c r="AU146" s="201" t="s">
        <v>84</v>
      </c>
      <c r="AV146" s="14" t="s">
        <v>82</v>
      </c>
      <c r="AW146" s="14" t="s">
        <v>30</v>
      </c>
      <c r="AX146" s="14" t="s">
        <v>75</v>
      </c>
      <c r="AY146" s="201" t="s">
        <v>117</v>
      </c>
    </row>
    <row r="147" s="13" customFormat="1">
      <c r="A147" s="13"/>
      <c r="B147" s="184"/>
      <c r="C147" s="13"/>
      <c r="D147" s="180" t="s">
        <v>127</v>
      </c>
      <c r="E147" s="185" t="s">
        <v>1</v>
      </c>
      <c r="F147" s="186" t="s">
        <v>167</v>
      </c>
      <c r="G147" s="13"/>
      <c r="H147" s="187">
        <v>62.299999999999997</v>
      </c>
      <c r="I147" s="13"/>
      <c r="J147" s="13"/>
      <c r="K147" s="13"/>
      <c r="L147" s="184"/>
      <c r="M147" s="188"/>
      <c r="N147" s="189"/>
      <c r="O147" s="189"/>
      <c r="P147" s="189"/>
      <c r="Q147" s="189"/>
      <c r="R147" s="189"/>
      <c r="S147" s="189"/>
      <c r="T147" s="19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5" t="s">
        <v>127</v>
      </c>
      <c r="AU147" s="185" t="s">
        <v>84</v>
      </c>
      <c r="AV147" s="13" t="s">
        <v>84</v>
      </c>
      <c r="AW147" s="13" t="s">
        <v>30</v>
      </c>
      <c r="AX147" s="13" t="s">
        <v>82</v>
      </c>
      <c r="AY147" s="185" t="s">
        <v>117</v>
      </c>
    </row>
    <row r="148" s="2" customFormat="1" ht="16.5" customHeight="1">
      <c r="A148" s="31"/>
      <c r="B148" s="167"/>
      <c r="C148" s="191" t="s">
        <v>157</v>
      </c>
      <c r="D148" s="191" t="s">
        <v>153</v>
      </c>
      <c r="E148" s="192" t="s">
        <v>168</v>
      </c>
      <c r="F148" s="193" t="s">
        <v>169</v>
      </c>
      <c r="G148" s="194" t="s">
        <v>148</v>
      </c>
      <c r="H148" s="195">
        <v>102.795</v>
      </c>
      <c r="I148" s="196">
        <v>150</v>
      </c>
      <c r="J148" s="196">
        <f>ROUND(I148*H148,2)</f>
        <v>15419.25</v>
      </c>
      <c r="K148" s="193" t="s">
        <v>1</v>
      </c>
      <c r="L148" s="197"/>
      <c r="M148" s="198" t="s">
        <v>1</v>
      </c>
      <c r="N148" s="199" t="s">
        <v>40</v>
      </c>
      <c r="O148" s="176">
        <v>0</v>
      </c>
      <c r="P148" s="176">
        <f>O148*H148</f>
        <v>0</v>
      </c>
      <c r="Q148" s="176">
        <v>0.0015200000000000001</v>
      </c>
      <c r="R148" s="176">
        <f>Q148*H148</f>
        <v>0.15624840000000001</v>
      </c>
      <c r="S148" s="176">
        <v>0</v>
      </c>
      <c r="T148" s="177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8" t="s">
        <v>157</v>
      </c>
      <c r="AT148" s="178" t="s">
        <v>153</v>
      </c>
      <c r="AU148" s="178" t="s">
        <v>84</v>
      </c>
      <c r="AY148" s="18" t="s">
        <v>117</v>
      </c>
      <c r="BE148" s="179">
        <f>IF(N148="základní",J148,0)</f>
        <v>15419.25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8" t="s">
        <v>82</v>
      </c>
      <c r="BK148" s="179">
        <f>ROUND(I148*H148,2)</f>
        <v>15419.25</v>
      </c>
      <c r="BL148" s="18" t="s">
        <v>123</v>
      </c>
      <c r="BM148" s="178" t="s">
        <v>170</v>
      </c>
    </row>
    <row r="149" s="2" customFormat="1">
      <c r="A149" s="31"/>
      <c r="B149" s="32"/>
      <c r="C149" s="31"/>
      <c r="D149" s="180" t="s">
        <v>125</v>
      </c>
      <c r="E149" s="31"/>
      <c r="F149" s="181" t="s">
        <v>169</v>
      </c>
      <c r="G149" s="31"/>
      <c r="H149" s="31"/>
      <c r="I149" s="31"/>
      <c r="J149" s="31"/>
      <c r="K149" s="31"/>
      <c r="L149" s="32"/>
      <c r="M149" s="182"/>
      <c r="N149" s="183"/>
      <c r="O149" s="69"/>
      <c r="P149" s="69"/>
      <c r="Q149" s="69"/>
      <c r="R149" s="69"/>
      <c r="S149" s="69"/>
      <c r="T149" s="70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8" t="s">
        <v>125</v>
      </c>
      <c r="AU149" s="18" t="s">
        <v>84</v>
      </c>
    </row>
    <row r="150" s="14" customFormat="1">
      <c r="A150" s="14"/>
      <c r="B150" s="200"/>
      <c r="C150" s="14"/>
      <c r="D150" s="180" t="s">
        <v>127</v>
      </c>
      <c r="E150" s="201" t="s">
        <v>1</v>
      </c>
      <c r="F150" s="202" t="s">
        <v>166</v>
      </c>
      <c r="G150" s="14"/>
      <c r="H150" s="201" t="s">
        <v>1</v>
      </c>
      <c r="I150" s="14"/>
      <c r="J150" s="14"/>
      <c r="K150" s="14"/>
      <c r="L150" s="200"/>
      <c r="M150" s="203"/>
      <c r="N150" s="204"/>
      <c r="O150" s="204"/>
      <c r="P150" s="204"/>
      <c r="Q150" s="204"/>
      <c r="R150" s="204"/>
      <c r="S150" s="204"/>
      <c r="T150" s="20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1" t="s">
        <v>127</v>
      </c>
      <c r="AU150" s="201" t="s">
        <v>84</v>
      </c>
      <c r="AV150" s="14" t="s">
        <v>82</v>
      </c>
      <c r="AW150" s="14" t="s">
        <v>30</v>
      </c>
      <c r="AX150" s="14" t="s">
        <v>75</v>
      </c>
      <c r="AY150" s="201" t="s">
        <v>117</v>
      </c>
    </row>
    <row r="151" s="13" customFormat="1">
      <c r="A151" s="13"/>
      <c r="B151" s="184"/>
      <c r="C151" s="13"/>
      <c r="D151" s="180" t="s">
        <v>127</v>
      </c>
      <c r="E151" s="185" t="s">
        <v>1</v>
      </c>
      <c r="F151" s="186" t="s">
        <v>171</v>
      </c>
      <c r="G151" s="13"/>
      <c r="H151" s="187">
        <v>93.450000000000003</v>
      </c>
      <c r="I151" s="13"/>
      <c r="J151" s="13"/>
      <c r="K151" s="13"/>
      <c r="L151" s="184"/>
      <c r="M151" s="188"/>
      <c r="N151" s="189"/>
      <c r="O151" s="189"/>
      <c r="P151" s="189"/>
      <c r="Q151" s="189"/>
      <c r="R151" s="189"/>
      <c r="S151" s="189"/>
      <c r="T151" s="19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5" t="s">
        <v>127</v>
      </c>
      <c r="AU151" s="185" t="s">
        <v>84</v>
      </c>
      <c r="AV151" s="13" t="s">
        <v>84</v>
      </c>
      <c r="AW151" s="13" t="s">
        <v>30</v>
      </c>
      <c r="AX151" s="13" t="s">
        <v>82</v>
      </c>
      <c r="AY151" s="185" t="s">
        <v>117</v>
      </c>
    </row>
    <row r="152" s="13" customFormat="1">
      <c r="A152" s="13"/>
      <c r="B152" s="184"/>
      <c r="C152" s="13"/>
      <c r="D152" s="180" t="s">
        <v>127</v>
      </c>
      <c r="E152" s="13"/>
      <c r="F152" s="186" t="s">
        <v>172</v>
      </c>
      <c r="G152" s="13"/>
      <c r="H152" s="187">
        <v>102.795</v>
      </c>
      <c r="I152" s="13"/>
      <c r="J152" s="13"/>
      <c r="K152" s="13"/>
      <c r="L152" s="184"/>
      <c r="M152" s="188"/>
      <c r="N152" s="189"/>
      <c r="O152" s="189"/>
      <c r="P152" s="189"/>
      <c r="Q152" s="189"/>
      <c r="R152" s="189"/>
      <c r="S152" s="189"/>
      <c r="T152" s="19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5" t="s">
        <v>127</v>
      </c>
      <c r="AU152" s="185" t="s">
        <v>84</v>
      </c>
      <c r="AV152" s="13" t="s">
        <v>84</v>
      </c>
      <c r="AW152" s="13" t="s">
        <v>3</v>
      </c>
      <c r="AX152" s="13" t="s">
        <v>82</v>
      </c>
      <c r="AY152" s="185" t="s">
        <v>117</v>
      </c>
    </row>
    <row r="153" s="2" customFormat="1" ht="21.75" customHeight="1">
      <c r="A153" s="31"/>
      <c r="B153" s="167"/>
      <c r="C153" s="168" t="s">
        <v>173</v>
      </c>
      <c r="D153" s="168" t="s">
        <v>119</v>
      </c>
      <c r="E153" s="169" t="s">
        <v>174</v>
      </c>
      <c r="F153" s="170" t="s">
        <v>175</v>
      </c>
      <c r="G153" s="171" t="s">
        <v>176</v>
      </c>
      <c r="H153" s="172">
        <v>15</v>
      </c>
      <c r="I153" s="173">
        <v>639</v>
      </c>
      <c r="J153" s="173">
        <f>ROUND(I153*H153,2)</f>
        <v>9585</v>
      </c>
      <c r="K153" s="170" t="s">
        <v>131</v>
      </c>
      <c r="L153" s="32"/>
      <c r="M153" s="174" t="s">
        <v>1</v>
      </c>
      <c r="N153" s="175" t="s">
        <v>40</v>
      </c>
      <c r="O153" s="176">
        <v>1.615</v>
      </c>
      <c r="P153" s="176">
        <f>O153*H153</f>
        <v>24.225000000000001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8" t="s">
        <v>123</v>
      </c>
      <c r="AT153" s="178" t="s">
        <v>119</v>
      </c>
      <c r="AU153" s="178" t="s">
        <v>84</v>
      </c>
      <c r="AY153" s="18" t="s">
        <v>117</v>
      </c>
      <c r="BE153" s="179">
        <f>IF(N153="základní",J153,0)</f>
        <v>9585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8" t="s">
        <v>82</v>
      </c>
      <c r="BK153" s="179">
        <f>ROUND(I153*H153,2)</f>
        <v>9585</v>
      </c>
      <c r="BL153" s="18" t="s">
        <v>123</v>
      </c>
      <c r="BM153" s="178" t="s">
        <v>177</v>
      </c>
    </row>
    <row r="154" s="2" customFormat="1">
      <c r="A154" s="31"/>
      <c r="B154" s="32"/>
      <c r="C154" s="31"/>
      <c r="D154" s="180" t="s">
        <v>125</v>
      </c>
      <c r="E154" s="31"/>
      <c r="F154" s="181" t="s">
        <v>178</v>
      </c>
      <c r="G154" s="31"/>
      <c r="H154" s="31"/>
      <c r="I154" s="31"/>
      <c r="J154" s="31"/>
      <c r="K154" s="31"/>
      <c r="L154" s="32"/>
      <c r="M154" s="182"/>
      <c r="N154" s="183"/>
      <c r="O154" s="69"/>
      <c r="P154" s="69"/>
      <c r="Q154" s="69"/>
      <c r="R154" s="69"/>
      <c r="S154" s="69"/>
      <c r="T154" s="70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8" t="s">
        <v>125</v>
      </c>
      <c r="AU154" s="18" t="s">
        <v>84</v>
      </c>
    </row>
    <row r="155" s="13" customFormat="1">
      <c r="A155" s="13"/>
      <c r="B155" s="184"/>
      <c r="C155" s="13"/>
      <c r="D155" s="180" t="s">
        <v>127</v>
      </c>
      <c r="E155" s="185" t="s">
        <v>1</v>
      </c>
      <c r="F155" s="186" t="s">
        <v>179</v>
      </c>
      <c r="G155" s="13"/>
      <c r="H155" s="187">
        <v>15</v>
      </c>
      <c r="I155" s="13"/>
      <c r="J155" s="13"/>
      <c r="K155" s="13"/>
      <c r="L155" s="184"/>
      <c r="M155" s="188"/>
      <c r="N155" s="189"/>
      <c r="O155" s="189"/>
      <c r="P155" s="189"/>
      <c r="Q155" s="189"/>
      <c r="R155" s="189"/>
      <c r="S155" s="189"/>
      <c r="T155" s="19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5" t="s">
        <v>127</v>
      </c>
      <c r="AU155" s="185" t="s">
        <v>84</v>
      </c>
      <c r="AV155" s="13" t="s">
        <v>84</v>
      </c>
      <c r="AW155" s="13" t="s">
        <v>30</v>
      </c>
      <c r="AX155" s="13" t="s">
        <v>82</v>
      </c>
      <c r="AY155" s="185" t="s">
        <v>117</v>
      </c>
    </row>
    <row r="156" s="2" customFormat="1" ht="16.5" customHeight="1">
      <c r="A156" s="31"/>
      <c r="B156" s="167"/>
      <c r="C156" s="191" t="s">
        <v>180</v>
      </c>
      <c r="D156" s="191" t="s">
        <v>153</v>
      </c>
      <c r="E156" s="192" t="s">
        <v>181</v>
      </c>
      <c r="F156" s="193" t="s">
        <v>182</v>
      </c>
      <c r="G156" s="194" t="s">
        <v>122</v>
      </c>
      <c r="H156" s="195">
        <v>3</v>
      </c>
      <c r="I156" s="196">
        <v>1190</v>
      </c>
      <c r="J156" s="196">
        <f>ROUND(I156*H156,2)</f>
        <v>3570</v>
      </c>
      <c r="K156" s="193" t="s">
        <v>131</v>
      </c>
      <c r="L156" s="197"/>
      <c r="M156" s="198" t="s">
        <v>1</v>
      </c>
      <c r="N156" s="199" t="s">
        <v>40</v>
      </c>
      <c r="O156" s="176">
        <v>0</v>
      </c>
      <c r="P156" s="176">
        <f>O156*H156</f>
        <v>0</v>
      </c>
      <c r="Q156" s="176">
        <v>0.22</v>
      </c>
      <c r="R156" s="176">
        <f>Q156*H156</f>
        <v>0.66000000000000003</v>
      </c>
      <c r="S156" s="176">
        <v>0</v>
      </c>
      <c r="T156" s="177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8" t="s">
        <v>157</v>
      </c>
      <c r="AT156" s="178" t="s">
        <v>153</v>
      </c>
      <c r="AU156" s="178" t="s">
        <v>84</v>
      </c>
      <c r="AY156" s="18" t="s">
        <v>117</v>
      </c>
      <c r="BE156" s="179">
        <f>IF(N156="základní",J156,0)</f>
        <v>3570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8" t="s">
        <v>82</v>
      </c>
      <c r="BK156" s="179">
        <f>ROUND(I156*H156,2)</f>
        <v>3570</v>
      </c>
      <c r="BL156" s="18" t="s">
        <v>123</v>
      </c>
      <c r="BM156" s="178" t="s">
        <v>183</v>
      </c>
    </row>
    <row r="157" s="2" customFormat="1">
      <c r="A157" s="31"/>
      <c r="B157" s="32"/>
      <c r="C157" s="31"/>
      <c r="D157" s="180" t="s">
        <v>125</v>
      </c>
      <c r="E157" s="31"/>
      <c r="F157" s="181" t="s">
        <v>182</v>
      </c>
      <c r="G157" s="31"/>
      <c r="H157" s="31"/>
      <c r="I157" s="31"/>
      <c r="J157" s="31"/>
      <c r="K157" s="31"/>
      <c r="L157" s="32"/>
      <c r="M157" s="182"/>
      <c r="N157" s="183"/>
      <c r="O157" s="69"/>
      <c r="P157" s="69"/>
      <c r="Q157" s="69"/>
      <c r="R157" s="69"/>
      <c r="S157" s="69"/>
      <c r="T157" s="70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8" t="s">
        <v>125</v>
      </c>
      <c r="AU157" s="18" t="s">
        <v>84</v>
      </c>
    </row>
    <row r="158" s="13" customFormat="1">
      <c r="A158" s="13"/>
      <c r="B158" s="184"/>
      <c r="C158" s="13"/>
      <c r="D158" s="180" t="s">
        <v>127</v>
      </c>
      <c r="E158" s="185" t="s">
        <v>1</v>
      </c>
      <c r="F158" s="186" t="s">
        <v>184</v>
      </c>
      <c r="G158" s="13"/>
      <c r="H158" s="187">
        <v>3</v>
      </c>
      <c r="I158" s="13"/>
      <c r="J158" s="13"/>
      <c r="K158" s="13"/>
      <c r="L158" s="184"/>
      <c r="M158" s="188"/>
      <c r="N158" s="189"/>
      <c r="O158" s="189"/>
      <c r="P158" s="189"/>
      <c r="Q158" s="189"/>
      <c r="R158" s="189"/>
      <c r="S158" s="189"/>
      <c r="T158" s="19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5" t="s">
        <v>127</v>
      </c>
      <c r="AU158" s="185" t="s">
        <v>84</v>
      </c>
      <c r="AV158" s="13" t="s">
        <v>84</v>
      </c>
      <c r="AW158" s="13" t="s">
        <v>30</v>
      </c>
      <c r="AX158" s="13" t="s">
        <v>82</v>
      </c>
      <c r="AY158" s="185" t="s">
        <v>117</v>
      </c>
    </row>
    <row r="159" s="2" customFormat="1" ht="16.5" customHeight="1">
      <c r="A159" s="31"/>
      <c r="B159" s="167"/>
      <c r="C159" s="168" t="s">
        <v>185</v>
      </c>
      <c r="D159" s="168" t="s">
        <v>119</v>
      </c>
      <c r="E159" s="169" t="s">
        <v>186</v>
      </c>
      <c r="F159" s="170" t="s">
        <v>187</v>
      </c>
      <c r="G159" s="171" t="s">
        <v>148</v>
      </c>
      <c r="H159" s="172">
        <v>15</v>
      </c>
      <c r="I159" s="173">
        <v>16.899999999999999</v>
      </c>
      <c r="J159" s="173">
        <f>ROUND(I159*H159,2)</f>
        <v>253.5</v>
      </c>
      <c r="K159" s="170" t="s">
        <v>131</v>
      </c>
      <c r="L159" s="32"/>
      <c r="M159" s="174" t="s">
        <v>1</v>
      </c>
      <c r="N159" s="175" t="s">
        <v>40</v>
      </c>
      <c r="O159" s="176">
        <v>0.045999999999999999</v>
      </c>
      <c r="P159" s="176">
        <f>O159*H159</f>
        <v>0.68999999999999995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8" t="s">
        <v>123</v>
      </c>
      <c r="AT159" s="178" t="s">
        <v>119</v>
      </c>
      <c r="AU159" s="178" t="s">
        <v>84</v>
      </c>
      <c r="AY159" s="18" t="s">
        <v>117</v>
      </c>
      <c r="BE159" s="179">
        <f>IF(N159="základní",J159,0)</f>
        <v>253.5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8" t="s">
        <v>82</v>
      </c>
      <c r="BK159" s="179">
        <f>ROUND(I159*H159,2)</f>
        <v>253.5</v>
      </c>
      <c r="BL159" s="18" t="s">
        <v>123</v>
      </c>
      <c r="BM159" s="178" t="s">
        <v>188</v>
      </c>
    </row>
    <row r="160" s="2" customFormat="1">
      <c r="A160" s="31"/>
      <c r="B160" s="32"/>
      <c r="C160" s="31"/>
      <c r="D160" s="180" t="s">
        <v>125</v>
      </c>
      <c r="E160" s="31"/>
      <c r="F160" s="181" t="s">
        <v>189</v>
      </c>
      <c r="G160" s="31"/>
      <c r="H160" s="31"/>
      <c r="I160" s="31"/>
      <c r="J160" s="31"/>
      <c r="K160" s="31"/>
      <c r="L160" s="32"/>
      <c r="M160" s="182"/>
      <c r="N160" s="183"/>
      <c r="O160" s="69"/>
      <c r="P160" s="69"/>
      <c r="Q160" s="69"/>
      <c r="R160" s="69"/>
      <c r="S160" s="69"/>
      <c r="T160" s="70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8" t="s">
        <v>125</v>
      </c>
      <c r="AU160" s="18" t="s">
        <v>84</v>
      </c>
    </row>
    <row r="161" s="13" customFormat="1">
      <c r="A161" s="13"/>
      <c r="B161" s="184"/>
      <c r="C161" s="13"/>
      <c r="D161" s="180" t="s">
        <v>127</v>
      </c>
      <c r="E161" s="185" t="s">
        <v>1</v>
      </c>
      <c r="F161" s="186" t="s">
        <v>190</v>
      </c>
      <c r="G161" s="13"/>
      <c r="H161" s="187">
        <v>15</v>
      </c>
      <c r="I161" s="13"/>
      <c r="J161" s="13"/>
      <c r="K161" s="13"/>
      <c r="L161" s="184"/>
      <c r="M161" s="188"/>
      <c r="N161" s="189"/>
      <c r="O161" s="189"/>
      <c r="P161" s="189"/>
      <c r="Q161" s="189"/>
      <c r="R161" s="189"/>
      <c r="S161" s="189"/>
      <c r="T161" s="19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5" t="s">
        <v>127</v>
      </c>
      <c r="AU161" s="185" t="s">
        <v>84</v>
      </c>
      <c r="AV161" s="13" t="s">
        <v>84</v>
      </c>
      <c r="AW161" s="13" t="s">
        <v>30</v>
      </c>
      <c r="AX161" s="13" t="s">
        <v>82</v>
      </c>
      <c r="AY161" s="185" t="s">
        <v>117</v>
      </c>
    </row>
    <row r="162" s="2" customFormat="1" ht="16.5" customHeight="1">
      <c r="A162" s="31"/>
      <c r="B162" s="167"/>
      <c r="C162" s="168" t="s">
        <v>191</v>
      </c>
      <c r="D162" s="168" t="s">
        <v>119</v>
      </c>
      <c r="E162" s="169" t="s">
        <v>192</v>
      </c>
      <c r="F162" s="170" t="s">
        <v>193</v>
      </c>
      <c r="G162" s="171" t="s">
        <v>148</v>
      </c>
      <c r="H162" s="172">
        <v>15</v>
      </c>
      <c r="I162" s="173">
        <v>26.699999999999999</v>
      </c>
      <c r="J162" s="173">
        <f>ROUND(I162*H162,2)</f>
        <v>400.5</v>
      </c>
      <c r="K162" s="170" t="s">
        <v>131</v>
      </c>
      <c r="L162" s="32"/>
      <c r="M162" s="174" t="s">
        <v>1</v>
      </c>
      <c r="N162" s="175" t="s">
        <v>40</v>
      </c>
      <c r="O162" s="176">
        <v>0.080000000000000002</v>
      </c>
      <c r="P162" s="176">
        <f>O162*H162</f>
        <v>1.2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8" t="s">
        <v>123</v>
      </c>
      <c r="AT162" s="178" t="s">
        <v>119</v>
      </c>
      <c r="AU162" s="178" t="s">
        <v>84</v>
      </c>
      <c r="AY162" s="18" t="s">
        <v>117</v>
      </c>
      <c r="BE162" s="179">
        <f>IF(N162="základní",J162,0)</f>
        <v>400.5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8" t="s">
        <v>82</v>
      </c>
      <c r="BK162" s="179">
        <f>ROUND(I162*H162,2)</f>
        <v>400.5</v>
      </c>
      <c r="BL162" s="18" t="s">
        <v>123</v>
      </c>
      <c r="BM162" s="178" t="s">
        <v>194</v>
      </c>
    </row>
    <row r="163" s="2" customFormat="1">
      <c r="A163" s="31"/>
      <c r="B163" s="32"/>
      <c r="C163" s="31"/>
      <c r="D163" s="180" t="s">
        <v>125</v>
      </c>
      <c r="E163" s="31"/>
      <c r="F163" s="181" t="s">
        <v>195</v>
      </c>
      <c r="G163" s="31"/>
      <c r="H163" s="31"/>
      <c r="I163" s="31"/>
      <c r="J163" s="31"/>
      <c r="K163" s="31"/>
      <c r="L163" s="32"/>
      <c r="M163" s="182"/>
      <c r="N163" s="183"/>
      <c r="O163" s="69"/>
      <c r="P163" s="69"/>
      <c r="Q163" s="69"/>
      <c r="R163" s="69"/>
      <c r="S163" s="69"/>
      <c r="T163" s="70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8" t="s">
        <v>125</v>
      </c>
      <c r="AU163" s="18" t="s">
        <v>84</v>
      </c>
    </row>
    <row r="164" s="13" customFormat="1">
      <c r="A164" s="13"/>
      <c r="B164" s="184"/>
      <c r="C164" s="13"/>
      <c r="D164" s="180" t="s">
        <v>127</v>
      </c>
      <c r="E164" s="185" t="s">
        <v>1</v>
      </c>
      <c r="F164" s="186" t="s">
        <v>196</v>
      </c>
      <c r="G164" s="13"/>
      <c r="H164" s="187">
        <v>15</v>
      </c>
      <c r="I164" s="13"/>
      <c r="J164" s="13"/>
      <c r="K164" s="13"/>
      <c r="L164" s="184"/>
      <c r="M164" s="188"/>
      <c r="N164" s="189"/>
      <c r="O164" s="189"/>
      <c r="P164" s="189"/>
      <c r="Q164" s="189"/>
      <c r="R164" s="189"/>
      <c r="S164" s="189"/>
      <c r="T164" s="19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5" t="s">
        <v>127</v>
      </c>
      <c r="AU164" s="185" t="s">
        <v>84</v>
      </c>
      <c r="AV164" s="13" t="s">
        <v>84</v>
      </c>
      <c r="AW164" s="13" t="s">
        <v>30</v>
      </c>
      <c r="AX164" s="13" t="s">
        <v>82</v>
      </c>
      <c r="AY164" s="185" t="s">
        <v>117</v>
      </c>
    </row>
    <row r="165" s="2" customFormat="1" ht="16.5" customHeight="1">
      <c r="A165" s="31"/>
      <c r="B165" s="167"/>
      <c r="C165" s="168" t="s">
        <v>197</v>
      </c>
      <c r="D165" s="168" t="s">
        <v>119</v>
      </c>
      <c r="E165" s="169" t="s">
        <v>198</v>
      </c>
      <c r="F165" s="170" t="s">
        <v>199</v>
      </c>
      <c r="G165" s="171" t="s">
        <v>176</v>
      </c>
      <c r="H165" s="172">
        <v>15</v>
      </c>
      <c r="I165" s="173">
        <v>134</v>
      </c>
      <c r="J165" s="173">
        <f>ROUND(I165*H165,2)</f>
        <v>2010</v>
      </c>
      <c r="K165" s="170" t="s">
        <v>131</v>
      </c>
      <c r="L165" s="32"/>
      <c r="M165" s="174" t="s">
        <v>1</v>
      </c>
      <c r="N165" s="175" t="s">
        <v>40</v>
      </c>
      <c r="O165" s="176">
        <v>0.39600000000000002</v>
      </c>
      <c r="P165" s="176">
        <f>O165*H165</f>
        <v>5.9400000000000004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8" t="s">
        <v>123</v>
      </c>
      <c r="AT165" s="178" t="s">
        <v>119</v>
      </c>
      <c r="AU165" s="178" t="s">
        <v>84</v>
      </c>
      <c r="AY165" s="18" t="s">
        <v>117</v>
      </c>
      <c r="BE165" s="179">
        <f>IF(N165="základní",J165,0)</f>
        <v>2010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8" t="s">
        <v>82</v>
      </c>
      <c r="BK165" s="179">
        <f>ROUND(I165*H165,2)</f>
        <v>2010</v>
      </c>
      <c r="BL165" s="18" t="s">
        <v>123</v>
      </c>
      <c r="BM165" s="178" t="s">
        <v>200</v>
      </c>
    </row>
    <row r="166" s="2" customFormat="1">
      <c r="A166" s="31"/>
      <c r="B166" s="32"/>
      <c r="C166" s="31"/>
      <c r="D166" s="180" t="s">
        <v>125</v>
      </c>
      <c r="E166" s="31"/>
      <c r="F166" s="181" t="s">
        <v>201</v>
      </c>
      <c r="G166" s="31"/>
      <c r="H166" s="31"/>
      <c r="I166" s="31"/>
      <c r="J166" s="31"/>
      <c r="K166" s="31"/>
      <c r="L166" s="32"/>
      <c r="M166" s="182"/>
      <c r="N166" s="183"/>
      <c r="O166" s="69"/>
      <c r="P166" s="69"/>
      <c r="Q166" s="69"/>
      <c r="R166" s="69"/>
      <c r="S166" s="69"/>
      <c r="T166" s="70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8" t="s">
        <v>125</v>
      </c>
      <c r="AU166" s="18" t="s">
        <v>84</v>
      </c>
    </row>
    <row r="167" s="13" customFormat="1">
      <c r="A167" s="13"/>
      <c r="B167" s="184"/>
      <c r="C167" s="13"/>
      <c r="D167" s="180" t="s">
        <v>127</v>
      </c>
      <c r="E167" s="185" t="s">
        <v>1</v>
      </c>
      <c r="F167" s="186" t="s">
        <v>202</v>
      </c>
      <c r="G167" s="13"/>
      <c r="H167" s="187">
        <v>15</v>
      </c>
      <c r="I167" s="13"/>
      <c r="J167" s="13"/>
      <c r="K167" s="13"/>
      <c r="L167" s="184"/>
      <c r="M167" s="188"/>
      <c r="N167" s="189"/>
      <c r="O167" s="189"/>
      <c r="P167" s="189"/>
      <c r="Q167" s="189"/>
      <c r="R167" s="189"/>
      <c r="S167" s="189"/>
      <c r="T167" s="19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5" t="s">
        <v>127</v>
      </c>
      <c r="AU167" s="185" t="s">
        <v>84</v>
      </c>
      <c r="AV167" s="13" t="s">
        <v>84</v>
      </c>
      <c r="AW167" s="13" t="s">
        <v>30</v>
      </c>
      <c r="AX167" s="13" t="s">
        <v>82</v>
      </c>
      <c r="AY167" s="185" t="s">
        <v>117</v>
      </c>
    </row>
    <row r="168" s="2" customFormat="1" ht="16.5" customHeight="1">
      <c r="A168" s="31"/>
      <c r="B168" s="167"/>
      <c r="C168" s="191" t="s">
        <v>203</v>
      </c>
      <c r="D168" s="191" t="s">
        <v>153</v>
      </c>
      <c r="E168" s="192" t="s">
        <v>204</v>
      </c>
      <c r="F168" s="193" t="s">
        <v>205</v>
      </c>
      <c r="G168" s="194" t="s">
        <v>176</v>
      </c>
      <c r="H168" s="195">
        <v>3</v>
      </c>
      <c r="I168" s="196">
        <v>2000</v>
      </c>
      <c r="J168" s="196">
        <f>ROUND(I168*H168,2)</f>
        <v>6000</v>
      </c>
      <c r="K168" s="193" t="s">
        <v>1</v>
      </c>
      <c r="L168" s="197"/>
      <c r="M168" s="198" t="s">
        <v>1</v>
      </c>
      <c r="N168" s="199" t="s">
        <v>40</v>
      </c>
      <c r="O168" s="176">
        <v>0</v>
      </c>
      <c r="P168" s="176">
        <f>O168*H168</f>
        <v>0</v>
      </c>
      <c r="Q168" s="176">
        <v>0.027</v>
      </c>
      <c r="R168" s="176">
        <f>Q168*H168</f>
        <v>0.081000000000000003</v>
      </c>
      <c r="S168" s="176">
        <v>0</v>
      </c>
      <c r="T168" s="177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8" t="s">
        <v>157</v>
      </c>
      <c r="AT168" s="178" t="s">
        <v>153</v>
      </c>
      <c r="AU168" s="178" t="s">
        <v>84</v>
      </c>
      <c r="AY168" s="18" t="s">
        <v>117</v>
      </c>
      <c r="BE168" s="179">
        <f>IF(N168="základní",J168,0)</f>
        <v>6000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8" t="s">
        <v>82</v>
      </c>
      <c r="BK168" s="179">
        <f>ROUND(I168*H168,2)</f>
        <v>6000</v>
      </c>
      <c r="BL168" s="18" t="s">
        <v>123</v>
      </c>
      <c r="BM168" s="178" t="s">
        <v>206</v>
      </c>
    </row>
    <row r="169" s="2" customFormat="1">
      <c r="A169" s="31"/>
      <c r="B169" s="32"/>
      <c r="C169" s="31"/>
      <c r="D169" s="180" t="s">
        <v>125</v>
      </c>
      <c r="E169" s="31"/>
      <c r="F169" s="181" t="s">
        <v>205</v>
      </c>
      <c r="G169" s="31"/>
      <c r="H169" s="31"/>
      <c r="I169" s="31"/>
      <c r="J169" s="31"/>
      <c r="K169" s="31"/>
      <c r="L169" s="32"/>
      <c r="M169" s="182"/>
      <c r="N169" s="183"/>
      <c r="O169" s="69"/>
      <c r="P169" s="69"/>
      <c r="Q169" s="69"/>
      <c r="R169" s="69"/>
      <c r="S169" s="69"/>
      <c r="T169" s="70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8" t="s">
        <v>125</v>
      </c>
      <c r="AU169" s="18" t="s">
        <v>84</v>
      </c>
    </row>
    <row r="170" s="2" customFormat="1">
      <c r="A170" s="31"/>
      <c r="B170" s="32"/>
      <c r="C170" s="31"/>
      <c r="D170" s="180" t="s">
        <v>207</v>
      </c>
      <c r="E170" s="31"/>
      <c r="F170" s="206" t="s">
        <v>208</v>
      </c>
      <c r="G170" s="31"/>
      <c r="H170" s="31"/>
      <c r="I170" s="31"/>
      <c r="J170" s="31"/>
      <c r="K170" s="31"/>
      <c r="L170" s="32"/>
      <c r="M170" s="182"/>
      <c r="N170" s="183"/>
      <c r="O170" s="69"/>
      <c r="P170" s="69"/>
      <c r="Q170" s="69"/>
      <c r="R170" s="69"/>
      <c r="S170" s="69"/>
      <c r="T170" s="70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8" t="s">
        <v>207</v>
      </c>
      <c r="AU170" s="18" t="s">
        <v>84</v>
      </c>
    </row>
    <row r="171" s="13" customFormat="1">
      <c r="A171" s="13"/>
      <c r="B171" s="184"/>
      <c r="C171" s="13"/>
      <c r="D171" s="180" t="s">
        <v>127</v>
      </c>
      <c r="E171" s="185" t="s">
        <v>1</v>
      </c>
      <c r="F171" s="186" t="s">
        <v>209</v>
      </c>
      <c r="G171" s="13"/>
      <c r="H171" s="187">
        <v>3</v>
      </c>
      <c r="I171" s="13"/>
      <c r="J171" s="13"/>
      <c r="K171" s="13"/>
      <c r="L171" s="184"/>
      <c r="M171" s="188"/>
      <c r="N171" s="189"/>
      <c r="O171" s="189"/>
      <c r="P171" s="189"/>
      <c r="Q171" s="189"/>
      <c r="R171" s="189"/>
      <c r="S171" s="189"/>
      <c r="T171" s="19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5" t="s">
        <v>127</v>
      </c>
      <c r="AU171" s="185" t="s">
        <v>84</v>
      </c>
      <c r="AV171" s="13" t="s">
        <v>84</v>
      </c>
      <c r="AW171" s="13" t="s">
        <v>30</v>
      </c>
      <c r="AX171" s="13" t="s">
        <v>82</v>
      </c>
      <c r="AY171" s="185" t="s">
        <v>117</v>
      </c>
    </row>
    <row r="172" s="2" customFormat="1" ht="16.5" customHeight="1">
      <c r="A172" s="31"/>
      <c r="B172" s="167"/>
      <c r="C172" s="191" t="s">
        <v>8</v>
      </c>
      <c r="D172" s="191" t="s">
        <v>153</v>
      </c>
      <c r="E172" s="192" t="s">
        <v>210</v>
      </c>
      <c r="F172" s="193" t="s">
        <v>211</v>
      </c>
      <c r="G172" s="194" t="s">
        <v>176</v>
      </c>
      <c r="H172" s="195">
        <v>2</v>
      </c>
      <c r="I172" s="196">
        <v>2000</v>
      </c>
      <c r="J172" s="196">
        <f>ROUND(I172*H172,2)</f>
        <v>4000</v>
      </c>
      <c r="K172" s="193" t="s">
        <v>1</v>
      </c>
      <c r="L172" s="197"/>
      <c r="M172" s="198" t="s">
        <v>1</v>
      </c>
      <c r="N172" s="199" t="s">
        <v>40</v>
      </c>
      <c r="O172" s="176">
        <v>0</v>
      </c>
      <c r="P172" s="176">
        <f>O172*H172</f>
        <v>0</v>
      </c>
      <c r="Q172" s="176">
        <v>0.027</v>
      </c>
      <c r="R172" s="176">
        <f>Q172*H172</f>
        <v>0.053999999999999999</v>
      </c>
      <c r="S172" s="176">
        <v>0</v>
      </c>
      <c r="T172" s="177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8" t="s">
        <v>157</v>
      </c>
      <c r="AT172" s="178" t="s">
        <v>153</v>
      </c>
      <c r="AU172" s="178" t="s">
        <v>84</v>
      </c>
      <c r="AY172" s="18" t="s">
        <v>117</v>
      </c>
      <c r="BE172" s="179">
        <f>IF(N172="základní",J172,0)</f>
        <v>4000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8" t="s">
        <v>82</v>
      </c>
      <c r="BK172" s="179">
        <f>ROUND(I172*H172,2)</f>
        <v>4000</v>
      </c>
      <c r="BL172" s="18" t="s">
        <v>123</v>
      </c>
      <c r="BM172" s="178" t="s">
        <v>212</v>
      </c>
    </row>
    <row r="173" s="2" customFormat="1">
      <c r="A173" s="31"/>
      <c r="B173" s="32"/>
      <c r="C173" s="31"/>
      <c r="D173" s="180" t="s">
        <v>125</v>
      </c>
      <c r="E173" s="31"/>
      <c r="F173" s="181" t="s">
        <v>211</v>
      </c>
      <c r="G173" s="31"/>
      <c r="H173" s="31"/>
      <c r="I173" s="31"/>
      <c r="J173" s="31"/>
      <c r="K173" s="31"/>
      <c r="L173" s="32"/>
      <c r="M173" s="182"/>
      <c r="N173" s="183"/>
      <c r="O173" s="69"/>
      <c r="P173" s="69"/>
      <c r="Q173" s="69"/>
      <c r="R173" s="69"/>
      <c r="S173" s="69"/>
      <c r="T173" s="70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8" t="s">
        <v>125</v>
      </c>
      <c r="AU173" s="18" t="s">
        <v>84</v>
      </c>
    </row>
    <row r="174" s="2" customFormat="1">
      <c r="A174" s="31"/>
      <c r="B174" s="32"/>
      <c r="C174" s="31"/>
      <c r="D174" s="180" t="s">
        <v>207</v>
      </c>
      <c r="E174" s="31"/>
      <c r="F174" s="206" t="s">
        <v>208</v>
      </c>
      <c r="G174" s="31"/>
      <c r="H174" s="31"/>
      <c r="I174" s="31"/>
      <c r="J174" s="31"/>
      <c r="K174" s="31"/>
      <c r="L174" s="32"/>
      <c r="M174" s="182"/>
      <c r="N174" s="183"/>
      <c r="O174" s="69"/>
      <c r="P174" s="69"/>
      <c r="Q174" s="69"/>
      <c r="R174" s="69"/>
      <c r="S174" s="69"/>
      <c r="T174" s="70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8" t="s">
        <v>207</v>
      </c>
      <c r="AU174" s="18" t="s">
        <v>84</v>
      </c>
    </row>
    <row r="175" s="13" customFormat="1">
      <c r="A175" s="13"/>
      <c r="B175" s="184"/>
      <c r="C175" s="13"/>
      <c r="D175" s="180" t="s">
        <v>127</v>
      </c>
      <c r="E175" s="185" t="s">
        <v>1</v>
      </c>
      <c r="F175" s="186" t="s">
        <v>213</v>
      </c>
      <c r="G175" s="13"/>
      <c r="H175" s="187">
        <v>2</v>
      </c>
      <c r="I175" s="13"/>
      <c r="J175" s="13"/>
      <c r="K175" s="13"/>
      <c r="L175" s="184"/>
      <c r="M175" s="188"/>
      <c r="N175" s="189"/>
      <c r="O175" s="189"/>
      <c r="P175" s="189"/>
      <c r="Q175" s="189"/>
      <c r="R175" s="189"/>
      <c r="S175" s="189"/>
      <c r="T175" s="19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5" t="s">
        <v>127</v>
      </c>
      <c r="AU175" s="185" t="s">
        <v>84</v>
      </c>
      <c r="AV175" s="13" t="s">
        <v>84</v>
      </c>
      <c r="AW175" s="13" t="s">
        <v>30</v>
      </c>
      <c r="AX175" s="13" t="s">
        <v>82</v>
      </c>
      <c r="AY175" s="185" t="s">
        <v>117</v>
      </c>
    </row>
    <row r="176" s="2" customFormat="1" ht="16.5" customHeight="1">
      <c r="A176" s="31"/>
      <c r="B176" s="167"/>
      <c r="C176" s="191" t="s">
        <v>214</v>
      </c>
      <c r="D176" s="191" t="s">
        <v>153</v>
      </c>
      <c r="E176" s="192" t="s">
        <v>215</v>
      </c>
      <c r="F176" s="193" t="s">
        <v>216</v>
      </c>
      <c r="G176" s="194" t="s">
        <v>176</v>
      </c>
      <c r="H176" s="195">
        <v>7</v>
      </c>
      <c r="I176" s="196">
        <v>2000</v>
      </c>
      <c r="J176" s="196">
        <f>ROUND(I176*H176,2)</f>
        <v>14000</v>
      </c>
      <c r="K176" s="193" t="s">
        <v>1</v>
      </c>
      <c r="L176" s="197"/>
      <c r="M176" s="198" t="s">
        <v>1</v>
      </c>
      <c r="N176" s="199" t="s">
        <v>40</v>
      </c>
      <c r="O176" s="176">
        <v>0</v>
      </c>
      <c r="P176" s="176">
        <f>O176*H176</f>
        <v>0</v>
      </c>
      <c r="Q176" s="176">
        <v>0.027</v>
      </c>
      <c r="R176" s="176">
        <f>Q176*H176</f>
        <v>0.189</v>
      </c>
      <c r="S176" s="176">
        <v>0</v>
      </c>
      <c r="T176" s="177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78" t="s">
        <v>157</v>
      </c>
      <c r="AT176" s="178" t="s">
        <v>153</v>
      </c>
      <c r="AU176" s="178" t="s">
        <v>84</v>
      </c>
      <c r="AY176" s="18" t="s">
        <v>117</v>
      </c>
      <c r="BE176" s="179">
        <f>IF(N176="základní",J176,0)</f>
        <v>14000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18" t="s">
        <v>82</v>
      </c>
      <c r="BK176" s="179">
        <f>ROUND(I176*H176,2)</f>
        <v>14000</v>
      </c>
      <c r="BL176" s="18" t="s">
        <v>123</v>
      </c>
      <c r="BM176" s="178" t="s">
        <v>217</v>
      </c>
    </row>
    <row r="177" s="2" customFormat="1">
      <c r="A177" s="31"/>
      <c r="B177" s="32"/>
      <c r="C177" s="31"/>
      <c r="D177" s="180" t="s">
        <v>125</v>
      </c>
      <c r="E177" s="31"/>
      <c r="F177" s="181" t="s">
        <v>216</v>
      </c>
      <c r="G177" s="31"/>
      <c r="H177" s="31"/>
      <c r="I177" s="31"/>
      <c r="J177" s="31"/>
      <c r="K177" s="31"/>
      <c r="L177" s="32"/>
      <c r="M177" s="182"/>
      <c r="N177" s="183"/>
      <c r="O177" s="69"/>
      <c r="P177" s="69"/>
      <c r="Q177" s="69"/>
      <c r="R177" s="69"/>
      <c r="S177" s="69"/>
      <c r="T177" s="70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8" t="s">
        <v>125</v>
      </c>
      <c r="AU177" s="18" t="s">
        <v>84</v>
      </c>
    </row>
    <row r="178" s="2" customFormat="1">
      <c r="A178" s="31"/>
      <c r="B178" s="32"/>
      <c r="C178" s="31"/>
      <c r="D178" s="180" t="s">
        <v>207</v>
      </c>
      <c r="E178" s="31"/>
      <c r="F178" s="206" t="s">
        <v>208</v>
      </c>
      <c r="G178" s="31"/>
      <c r="H178" s="31"/>
      <c r="I178" s="31"/>
      <c r="J178" s="31"/>
      <c r="K178" s="31"/>
      <c r="L178" s="32"/>
      <c r="M178" s="182"/>
      <c r="N178" s="183"/>
      <c r="O178" s="69"/>
      <c r="P178" s="69"/>
      <c r="Q178" s="69"/>
      <c r="R178" s="69"/>
      <c r="S178" s="69"/>
      <c r="T178" s="70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8" t="s">
        <v>207</v>
      </c>
      <c r="AU178" s="18" t="s">
        <v>84</v>
      </c>
    </row>
    <row r="179" s="13" customFormat="1">
      <c r="A179" s="13"/>
      <c r="B179" s="184"/>
      <c r="C179" s="13"/>
      <c r="D179" s="180" t="s">
        <v>127</v>
      </c>
      <c r="E179" s="185" t="s">
        <v>1</v>
      </c>
      <c r="F179" s="186" t="s">
        <v>218</v>
      </c>
      <c r="G179" s="13"/>
      <c r="H179" s="187">
        <v>7</v>
      </c>
      <c r="I179" s="13"/>
      <c r="J179" s="13"/>
      <c r="K179" s="13"/>
      <c r="L179" s="184"/>
      <c r="M179" s="188"/>
      <c r="N179" s="189"/>
      <c r="O179" s="189"/>
      <c r="P179" s="189"/>
      <c r="Q179" s="189"/>
      <c r="R179" s="189"/>
      <c r="S179" s="189"/>
      <c r="T179" s="19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5" t="s">
        <v>127</v>
      </c>
      <c r="AU179" s="185" t="s">
        <v>84</v>
      </c>
      <c r="AV179" s="13" t="s">
        <v>84</v>
      </c>
      <c r="AW179" s="13" t="s">
        <v>30</v>
      </c>
      <c r="AX179" s="13" t="s">
        <v>82</v>
      </c>
      <c r="AY179" s="185" t="s">
        <v>117</v>
      </c>
    </row>
    <row r="180" s="2" customFormat="1" ht="16.5" customHeight="1">
      <c r="A180" s="31"/>
      <c r="B180" s="167"/>
      <c r="C180" s="191" t="s">
        <v>219</v>
      </c>
      <c r="D180" s="191" t="s">
        <v>153</v>
      </c>
      <c r="E180" s="192" t="s">
        <v>220</v>
      </c>
      <c r="F180" s="193" t="s">
        <v>221</v>
      </c>
      <c r="G180" s="194" t="s">
        <v>176</v>
      </c>
      <c r="H180" s="195">
        <v>3</v>
      </c>
      <c r="I180" s="196">
        <v>2000</v>
      </c>
      <c r="J180" s="196">
        <f>ROUND(I180*H180,2)</f>
        <v>6000</v>
      </c>
      <c r="K180" s="193" t="s">
        <v>1</v>
      </c>
      <c r="L180" s="197"/>
      <c r="M180" s="198" t="s">
        <v>1</v>
      </c>
      <c r="N180" s="199" t="s">
        <v>40</v>
      </c>
      <c r="O180" s="176">
        <v>0</v>
      </c>
      <c r="P180" s="176">
        <f>O180*H180</f>
        <v>0</v>
      </c>
      <c r="Q180" s="176">
        <v>0.027</v>
      </c>
      <c r="R180" s="176">
        <f>Q180*H180</f>
        <v>0.081000000000000003</v>
      </c>
      <c r="S180" s="176">
        <v>0</v>
      </c>
      <c r="T180" s="177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78" t="s">
        <v>157</v>
      </c>
      <c r="AT180" s="178" t="s">
        <v>153</v>
      </c>
      <c r="AU180" s="178" t="s">
        <v>84</v>
      </c>
      <c r="AY180" s="18" t="s">
        <v>117</v>
      </c>
      <c r="BE180" s="179">
        <f>IF(N180="základní",J180,0)</f>
        <v>6000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8" t="s">
        <v>82</v>
      </c>
      <c r="BK180" s="179">
        <f>ROUND(I180*H180,2)</f>
        <v>6000</v>
      </c>
      <c r="BL180" s="18" t="s">
        <v>123</v>
      </c>
      <c r="BM180" s="178" t="s">
        <v>222</v>
      </c>
    </row>
    <row r="181" s="2" customFormat="1">
      <c r="A181" s="31"/>
      <c r="B181" s="32"/>
      <c r="C181" s="31"/>
      <c r="D181" s="180" t="s">
        <v>125</v>
      </c>
      <c r="E181" s="31"/>
      <c r="F181" s="181" t="s">
        <v>221</v>
      </c>
      <c r="G181" s="31"/>
      <c r="H181" s="31"/>
      <c r="I181" s="31"/>
      <c r="J181" s="31"/>
      <c r="K181" s="31"/>
      <c r="L181" s="32"/>
      <c r="M181" s="182"/>
      <c r="N181" s="183"/>
      <c r="O181" s="69"/>
      <c r="P181" s="69"/>
      <c r="Q181" s="69"/>
      <c r="R181" s="69"/>
      <c r="S181" s="69"/>
      <c r="T181" s="70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8" t="s">
        <v>125</v>
      </c>
      <c r="AU181" s="18" t="s">
        <v>84</v>
      </c>
    </row>
    <row r="182" s="2" customFormat="1">
      <c r="A182" s="31"/>
      <c r="B182" s="32"/>
      <c r="C182" s="31"/>
      <c r="D182" s="180" t="s">
        <v>207</v>
      </c>
      <c r="E182" s="31"/>
      <c r="F182" s="206" t="s">
        <v>208</v>
      </c>
      <c r="G182" s="31"/>
      <c r="H182" s="31"/>
      <c r="I182" s="31"/>
      <c r="J182" s="31"/>
      <c r="K182" s="31"/>
      <c r="L182" s="32"/>
      <c r="M182" s="182"/>
      <c r="N182" s="183"/>
      <c r="O182" s="69"/>
      <c r="P182" s="69"/>
      <c r="Q182" s="69"/>
      <c r="R182" s="69"/>
      <c r="S182" s="69"/>
      <c r="T182" s="70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8" t="s">
        <v>207</v>
      </c>
      <c r="AU182" s="18" t="s">
        <v>84</v>
      </c>
    </row>
    <row r="183" s="13" customFormat="1">
      <c r="A183" s="13"/>
      <c r="B183" s="184"/>
      <c r="C183" s="13"/>
      <c r="D183" s="180" t="s">
        <v>127</v>
      </c>
      <c r="E183" s="185" t="s">
        <v>1</v>
      </c>
      <c r="F183" s="186" t="s">
        <v>209</v>
      </c>
      <c r="G183" s="13"/>
      <c r="H183" s="187">
        <v>3</v>
      </c>
      <c r="I183" s="13"/>
      <c r="J183" s="13"/>
      <c r="K183" s="13"/>
      <c r="L183" s="184"/>
      <c r="M183" s="188"/>
      <c r="N183" s="189"/>
      <c r="O183" s="189"/>
      <c r="P183" s="189"/>
      <c r="Q183" s="189"/>
      <c r="R183" s="189"/>
      <c r="S183" s="189"/>
      <c r="T183" s="19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5" t="s">
        <v>127</v>
      </c>
      <c r="AU183" s="185" t="s">
        <v>84</v>
      </c>
      <c r="AV183" s="13" t="s">
        <v>84</v>
      </c>
      <c r="AW183" s="13" t="s">
        <v>30</v>
      </c>
      <c r="AX183" s="13" t="s">
        <v>82</v>
      </c>
      <c r="AY183" s="185" t="s">
        <v>117</v>
      </c>
    </row>
    <row r="184" s="2" customFormat="1" ht="16.5" customHeight="1">
      <c r="A184" s="31"/>
      <c r="B184" s="167"/>
      <c r="C184" s="168" t="s">
        <v>223</v>
      </c>
      <c r="D184" s="168" t="s">
        <v>119</v>
      </c>
      <c r="E184" s="169" t="s">
        <v>224</v>
      </c>
      <c r="F184" s="170" t="s">
        <v>225</v>
      </c>
      <c r="G184" s="171" t="s">
        <v>176</v>
      </c>
      <c r="H184" s="172">
        <v>15</v>
      </c>
      <c r="I184" s="173">
        <v>303</v>
      </c>
      <c r="J184" s="173">
        <f>ROUND(I184*H184,2)</f>
        <v>4545</v>
      </c>
      <c r="K184" s="170" t="s">
        <v>131</v>
      </c>
      <c r="L184" s="32"/>
      <c r="M184" s="174" t="s">
        <v>1</v>
      </c>
      <c r="N184" s="175" t="s">
        <v>40</v>
      </c>
      <c r="O184" s="176">
        <v>0.87</v>
      </c>
      <c r="P184" s="176">
        <f>O184*H184</f>
        <v>13.050000000000001</v>
      </c>
      <c r="Q184" s="176">
        <v>6.0000000000000002E-05</v>
      </c>
      <c r="R184" s="176">
        <f>Q184*H184</f>
        <v>0.00089999999999999998</v>
      </c>
      <c r="S184" s="176">
        <v>0</v>
      </c>
      <c r="T184" s="177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78" t="s">
        <v>123</v>
      </c>
      <c r="AT184" s="178" t="s">
        <v>119</v>
      </c>
      <c r="AU184" s="178" t="s">
        <v>84</v>
      </c>
      <c r="AY184" s="18" t="s">
        <v>117</v>
      </c>
      <c r="BE184" s="179">
        <f>IF(N184="základní",J184,0)</f>
        <v>4545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8" t="s">
        <v>82</v>
      </c>
      <c r="BK184" s="179">
        <f>ROUND(I184*H184,2)</f>
        <v>4545</v>
      </c>
      <c r="BL184" s="18" t="s">
        <v>123</v>
      </c>
      <c r="BM184" s="178" t="s">
        <v>226</v>
      </c>
    </row>
    <row r="185" s="2" customFormat="1">
      <c r="A185" s="31"/>
      <c r="B185" s="32"/>
      <c r="C185" s="31"/>
      <c r="D185" s="180" t="s">
        <v>125</v>
      </c>
      <c r="E185" s="31"/>
      <c r="F185" s="181" t="s">
        <v>227</v>
      </c>
      <c r="G185" s="31"/>
      <c r="H185" s="31"/>
      <c r="I185" s="31"/>
      <c r="J185" s="31"/>
      <c r="K185" s="31"/>
      <c r="L185" s="32"/>
      <c r="M185" s="182"/>
      <c r="N185" s="183"/>
      <c r="O185" s="69"/>
      <c r="P185" s="69"/>
      <c r="Q185" s="69"/>
      <c r="R185" s="69"/>
      <c r="S185" s="69"/>
      <c r="T185" s="70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8" t="s">
        <v>125</v>
      </c>
      <c r="AU185" s="18" t="s">
        <v>84</v>
      </c>
    </row>
    <row r="186" s="13" customFormat="1">
      <c r="A186" s="13"/>
      <c r="B186" s="184"/>
      <c r="C186" s="13"/>
      <c r="D186" s="180" t="s">
        <v>127</v>
      </c>
      <c r="E186" s="185" t="s">
        <v>1</v>
      </c>
      <c r="F186" s="186" t="s">
        <v>228</v>
      </c>
      <c r="G186" s="13"/>
      <c r="H186" s="187">
        <v>15</v>
      </c>
      <c r="I186" s="13"/>
      <c r="J186" s="13"/>
      <c r="K186" s="13"/>
      <c r="L186" s="184"/>
      <c r="M186" s="188"/>
      <c r="N186" s="189"/>
      <c r="O186" s="189"/>
      <c r="P186" s="189"/>
      <c r="Q186" s="189"/>
      <c r="R186" s="189"/>
      <c r="S186" s="189"/>
      <c r="T186" s="19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5" t="s">
        <v>127</v>
      </c>
      <c r="AU186" s="185" t="s">
        <v>84</v>
      </c>
      <c r="AV186" s="13" t="s">
        <v>84</v>
      </c>
      <c r="AW186" s="13" t="s">
        <v>30</v>
      </c>
      <c r="AX186" s="13" t="s">
        <v>82</v>
      </c>
      <c r="AY186" s="185" t="s">
        <v>117</v>
      </c>
    </row>
    <row r="187" s="2" customFormat="1" ht="16.5" customHeight="1">
      <c r="A187" s="31"/>
      <c r="B187" s="167"/>
      <c r="C187" s="191" t="s">
        <v>229</v>
      </c>
      <c r="D187" s="191" t="s">
        <v>153</v>
      </c>
      <c r="E187" s="192" t="s">
        <v>230</v>
      </c>
      <c r="F187" s="193" t="s">
        <v>231</v>
      </c>
      <c r="G187" s="194" t="s">
        <v>232</v>
      </c>
      <c r="H187" s="195">
        <v>45</v>
      </c>
      <c r="I187" s="196">
        <v>160</v>
      </c>
      <c r="J187" s="196">
        <f>ROUND(I187*H187,2)</f>
        <v>7200</v>
      </c>
      <c r="K187" s="193" t="s">
        <v>1</v>
      </c>
      <c r="L187" s="197"/>
      <c r="M187" s="198" t="s">
        <v>1</v>
      </c>
      <c r="N187" s="199" t="s">
        <v>40</v>
      </c>
      <c r="O187" s="176">
        <v>0</v>
      </c>
      <c r="P187" s="176">
        <f>O187*H187</f>
        <v>0</v>
      </c>
      <c r="Q187" s="176">
        <v>0.0070000000000000001</v>
      </c>
      <c r="R187" s="176">
        <f>Q187*H187</f>
        <v>0.315</v>
      </c>
      <c r="S187" s="176">
        <v>0</v>
      </c>
      <c r="T187" s="177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78" t="s">
        <v>157</v>
      </c>
      <c r="AT187" s="178" t="s">
        <v>153</v>
      </c>
      <c r="AU187" s="178" t="s">
        <v>84</v>
      </c>
      <c r="AY187" s="18" t="s">
        <v>117</v>
      </c>
      <c r="BE187" s="179">
        <f>IF(N187="základní",J187,0)</f>
        <v>7200</v>
      </c>
      <c r="BF187" s="179">
        <f>IF(N187="snížená",J187,0)</f>
        <v>0</v>
      </c>
      <c r="BG187" s="179">
        <f>IF(N187="zákl. přenesená",J187,0)</f>
        <v>0</v>
      </c>
      <c r="BH187" s="179">
        <f>IF(N187="sníž. přenesená",J187,0)</f>
        <v>0</v>
      </c>
      <c r="BI187" s="179">
        <f>IF(N187="nulová",J187,0)</f>
        <v>0</v>
      </c>
      <c r="BJ187" s="18" t="s">
        <v>82</v>
      </c>
      <c r="BK187" s="179">
        <f>ROUND(I187*H187,2)</f>
        <v>7200</v>
      </c>
      <c r="BL187" s="18" t="s">
        <v>123</v>
      </c>
      <c r="BM187" s="178" t="s">
        <v>233</v>
      </c>
    </row>
    <row r="188" s="2" customFormat="1">
      <c r="A188" s="31"/>
      <c r="B188" s="32"/>
      <c r="C188" s="31"/>
      <c r="D188" s="180" t="s">
        <v>125</v>
      </c>
      <c r="E188" s="31"/>
      <c r="F188" s="181" t="s">
        <v>231</v>
      </c>
      <c r="G188" s="31"/>
      <c r="H188" s="31"/>
      <c r="I188" s="31"/>
      <c r="J188" s="31"/>
      <c r="K188" s="31"/>
      <c r="L188" s="32"/>
      <c r="M188" s="182"/>
      <c r="N188" s="183"/>
      <c r="O188" s="69"/>
      <c r="P188" s="69"/>
      <c r="Q188" s="69"/>
      <c r="R188" s="69"/>
      <c r="S188" s="69"/>
      <c r="T188" s="70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8" t="s">
        <v>125</v>
      </c>
      <c r="AU188" s="18" t="s">
        <v>84</v>
      </c>
    </row>
    <row r="189" s="13" customFormat="1">
      <c r="A189" s="13"/>
      <c r="B189" s="184"/>
      <c r="C189" s="13"/>
      <c r="D189" s="180" t="s">
        <v>127</v>
      </c>
      <c r="E189" s="185" t="s">
        <v>1</v>
      </c>
      <c r="F189" s="186" t="s">
        <v>234</v>
      </c>
      <c r="G189" s="13"/>
      <c r="H189" s="187">
        <v>45</v>
      </c>
      <c r="I189" s="13"/>
      <c r="J189" s="13"/>
      <c r="K189" s="13"/>
      <c r="L189" s="184"/>
      <c r="M189" s="188"/>
      <c r="N189" s="189"/>
      <c r="O189" s="189"/>
      <c r="P189" s="189"/>
      <c r="Q189" s="189"/>
      <c r="R189" s="189"/>
      <c r="S189" s="189"/>
      <c r="T189" s="19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5" t="s">
        <v>127</v>
      </c>
      <c r="AU189" s="185" t="s">
        <v>84</v>
      </c>
      <c r="AV189" s="13" t="s">
        <v>84</v>
      </c>
      <c r="AW189" s="13" t="s">
        <v>30</v>
      </c>
      <c r="AX189" s="13" t="s">
        <v>82</v>
      </c>
      <c r="AY189" s="185" t="s">
        <v>117</v>
      </c>
    </row>
    <row r="190" s="2" customFormat="1" ht="16.5" customHeight="1">
      <c r="A190" s="31"/>
      <c r="B190" s="167"/>
      <c r="C190" s="191" t="s">
        <v>235</v>
      </c>
      <c r="D190" s="191" t="s">
        <v>153</v>
      </c>
      <c r="E190" s="192" t="s">
        <v>236</v>
      </c>
      <c r="F190" s="193" t="s">
        <v>237</v>
      </c>
      <c r="G190" s="194" t="s">
        <v>232</v>
      </c>
      <c r="H190" s="195">
        <v>15</v>
      </c>
      <c r="I190" s="196">
        <v>200</v>
      </c>
      <c r="J190" s="196">
        <f>ROUND(I190*H190,2)</f>
        <v>3000</v>
      </c>
      <c r="K190" s="193" t="s">
        <v>1</v>
      </c>
      <c r="L190" s="197"/>
      <c r="M190" s="198" t="s">
        <v>1</v>
      </c>
      <c r="N190" s="199" t="s">
        <v>40</v>
      </c>
      <c r="O190" s="176">
        <v>0</v>
      </c>
      <c r="P190" s="176">
        <f>O190*H190</f>
        <v>0</v>
      </c>
      <c r="Q190" s="176">
        <v>0.01</v>
      </c>
      <c r="R190" s="176">
        <f>Q190*H190</f>
        <v>0.14999999999999999</v>
      </c>
      <c r="S190" s="176">
        <v>0</v>
      </c>
      <c r="T190" s="177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78" t="s">
        <v>157</v>
      </c>
      <c r="AT190" s="178" t="s">
        <v>153</v>
      </c>
      <c r="AU190" s="178" t="s">
        <v>84</v>
      </c>
      <c r="AY190" s="18" t="s">
        <v>117</v>
      </c>
      <c r="BE190" s="179">
        <f>IF(N190="základní",J190,0)</f>
        <v>3000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8" t="s">
        <v>82</v>
      </c>
      <c r="BK190" s="179">
        <f>ROUND(I190*H190,2)</f>
        <v>3000</v>
      </c>
      <c r="BL190" s="18" t="s">
        <v>123</v>
      </c>
      <c r="BM190" s="178" t="s">
        <v>238</v>
      </c>
    </row>
    <row r="191" s="2" customFormat="1">
      <c r="A191" s="31"/>
      <c r="B191" s="32"/>
      <c r="C191" s="31"/>
      <c r="D191" s="180" t="s">
        <v>125</v>
      </c>
      <c r="E191" s="31"/>
      <c r="F191" s="181" t="s">
        <v>237</v>
      </c>
      <c r="G191" s="31"/>
      <c r="H191" s="31"/>
      <c r="I191" s="31"/>
      <c r="J191" s="31"/>
      <c r="K191" s="31"/>
      <c r="L191" s="32"/>
      <c r="M191" s="182"/>
      <c r="N191" s="183"/>
      <c r="O191" s="69"/>
      <c r="P191" s="69"/>
      <c r="Q191" s="69"/>
      <c r="R191" s="69"/>
      <c r="S191" s="69"/>
      <c r="T191" s="70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8" t="s">
        <v>125</v>
      </c>
      <c r="AU191" s="18" t="s">
        <v>84</v>
      </c>
    </row>
    <row r="192" s="13" customFormat="1">
      <c r="A192" s="13"/>
      <c r="B192" s="184"/>
      <c r="C192" s="13"/>
      <c r="D192" s="180" t="s">
        <v>127</v>
      </c>
      <c r="E192" s="185" t="s">
        <v>1</v>
      </c>
      <c r="F192" s="186" t="s">
        <v>228</v>
      </c>
      <c r="G192" s="13"/>
      <c r="H192" s="187">
        <v>15</v>
      </c>
      <c r="I192" s="13"/>
      <c r="J192" s="13"/>
      <c r="K192" s="13"/>
      <c r="L192" s="184"/>
      <c r="M192" s="188"/>
      <c r="N192" s="189"/>
      <c r="O192" s="189"/>
      <c r="P192" s="189"/>
      <c r="Q192" s="189"/>
      <c r="R192" s="189"/>
      <c r="S192" s="189"/>
      <c r="T192" s="19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5" t="s">
        <v>127</v>
      </c>
      <c r="AU192" s="185" t="s">
        <v>84</v>
      </c>
      <c r="AV192" s="13" t="s">
        <v>84</v>
      </c>
      <c r="AW192" s="13" t="s">
        <v>30</v>
      </c>
      <c r="AX192" s="13" t="s">
        <v>82</v>
      </c>
      <c r="AY192" s="185" t="s">
        <v>117</v>
      </c>
    </row>
    <row r="193" s="2" customFormat="1" ht="16.5" customHeight="1">
      <c r="A193" s="31"/>
      <c r="B193" s="167"/>
      <c r="C193" s="168" t="s">
        <v>7</v>
      </c>
      <c r="D193" s="168" t="s">
        <v>119</v>
      </c>
      <c r="E193" s="169" t="s">
        <v>239</v>
      </c>
      <c r="F193" s="170" t="s">
        <v>240</v>
      </c>
      <c r="G193" s="171" t="s">
        <v>176</v>
      </c>
      <c r="H193" s="172">
        <v>15</v>
      </c>
      <c r="I193" s="173">
        <v>762</v>
      </c>
      <c r="J193" s="173">
        <f>ROUND(I193*H193,2)</f>
        <v>11430</v>
      </c>
      <c r="K193" s="170" t="s">
        <v>131</v>
      </c>
      <c r="L193" s="32"/>
      <c r="M193" s="174" t="s">
        <v>1</v>
      </c>
      <c r="N193" s="175" t="s">
        <v>40</v>
      </c>
      <c r="O193" s="176">
        <v>1.8009999999999999</v>
      </c>
      <c r="P193" s="176">
        <f>O193*H193</f>
        <v>27.015000000000001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78" t="s">
        <v>123</v>
      </c>
      <c r="AT193" s="178" t="s">
        <v>119</v>
      </c>
      <c r="AU193" s="178" t="s">
        <v>84</v>
      </c>
      <c r="AY193" s="18" t="s">
        <v>117</v>
      </c>
      <c r="BE193" s="179">
        <f>IF(N193="základní",J193,0)</f>
        <v>11430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8" t="s">
        <v>82</v>
      </c>
      <c r="BK193" s="179">
        <f>ROUND(I193*H193,2)</f>
        <v>11430</v>
      </c>
      <c r="BL193" s="18" t="s">
        <v>123</v>
      </c>
      <c r="BM193" s="178" t="s">
        <v>241</v>
      </c>
    </row>
    <row r="194" s="2" customFormat="1">
      <c r="A194" s="31"/>
      <c r="B194" s="32"/>
      <c r="C194" s="31"/>
      <c r="D194" s="180" t="s">
        <v>125</v>
      </c>
      <c r="E194" s="31"/>
      <c r="F194" s="181" t="s">
        <v>242</v>
      </c>
      <c r="G194" s="31"/>
      <c r="H194" s="31"/>
      <c r="I194" s="31"/>
      <c r="J194" s="31"/>
      <c r="K194" s="31"/>
      <c r="L194" s="32"/>
      <c r="M194" s="182"/>
      <c r="N194" s="183"/>
      <c r="O194" s="69"/>
      <c r="P194" s="69"/>
      <c r="Q194" s="69"/>
      <c r="R194" s="69"/>
      <c r="S194" s="69"/>
      <c r="T194" s="70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8" t="s">
        <v>125</v>
      </c>
      <c r="AU194" s="18" t="s">
        <v>84</v>
      </c>
    </row>
    <row r="195" s="13" customFormat="1">
      <c r="A195" s="13"/>
      <c r="B195" s="184"/>
      <c r="C195" s="13"/>
      <c r="D195" s="180" t="s">
        <v>127</v>
      </c>
      <c r="E195" s="185" t="s">
        <v>1</v>
      </c>
      <c r="F195" s="186" t="s">
        <v>243</v>
      </c>
      <c r="G195" s="13"/>
      <c r="H195" s="187">
        <v>15</v>
      </c>
      <c r="I195" s="13"/>
      <c r="J195" s="13"/>
      <c r="K195" s="13"/>
      <c r="L195" s="184"/>
      <c r="M195" s="188"/>
      <c r="N195" s="189"/>
      <c r="O195" s="189"/>
      <c r="P195" s="189"/>
      <c r="Q195" s="189"/>
      <c r="R195" s="189"/>
      <c r="S195" s="189"/>
      <c r="T195" s="19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5" t="s">
        <v>127</v>
      </c>
      <c r="AU195" s="185" t="s">
        <v>84</v>
      </c>
      <c r="AV195" s="13" t="s">
        <v>84</v>
      </c>
      <c r="AW195" s="13" t="s">
        <v>30</v>
      </c>
      <c r="AX195" s="13" t="s">
        <v>82</v>
      </c>
      <c r="AY195" s="185" t="s">
        <v>117</v>
      </c>
    </row>
    <row r="196" s="2" customFormat="1" ht="16.5" customHeight="1">
      <c r="A196" s="31"/>
      <c r="B196" s="167"/>
      <c r="C196" s="168" t="s">
        <v>244</v>
      </c>
      <c r="D196" s="168" t="s">
        <v>119</v>
      </c>
      <c r="E196" s="169" t="s">
        <v>245</v>
      </c>
      <c r="F196" s="170" t="s">
        <v>246</v>
      </c>
      <c r="G196" s="171" t="s">
        <v>176</v>
      </c>
      <c r="H196" s="172">
        <v>60</v>
      </c>
      <c r="I196" s="173">
        <v>83.200000000000003</v>
      </c>
      <c r="J196" s="173">
        <f>ROUND(I196*H196,2)</f>
        <v>4992</v>
      </c>
      <c r="K196" s="170" t="s">
        <v>131</v>
      </c>
      <c r="L196" s="32"/>
      <c r="M196" s="174" t="s">
        <v>1</v>
      </c>
      <c r="N196" s="175" t="s">
        <v>40</v>
      </c>
      <c r="O196" s="176">
        <v>0.24199999999999999</v>
      </c>
      <c r="P196" s="176">
        <f>O196*H196</f>
        <v>14.52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78" t="s">
        <v>123</v>
      </c>
      <c r="AT196" s="178" t="s">
        <v>119</v>
      </c>
      <c r="AU196" s="178" t="s">
        <v>84</v>
      </c>
      <c r="AY196" s="18" t="s">
        <v>117</v>
      </c>
      <c r="BE196" s="179">
        <f>IF(N196="základní",J196,0)</f>
        <v>4992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8" t="s">
        <v>82</v>
      </c>
      <c r="BK196" s="179">
        <f>ROUND(I196*H196,2)</f>
        <v>4992</v>
      </c>
      <c r="BL196" s="18" t="s">
        <v>123</v>
      </c>
      <c r="BM196" s="178" t="s">
        <v>247</v>
      </c>
    </row>
    <row r="197" s="2" customFormat="1">
      <c r="A197" s="31"/>
      <c r="B197" s="32"/>
      <c r="C197" s="31"/>
      <c r="D197" s="180" t="s">
        <v>125</v>
      </c>
      <c r="E197" s="31"/>
      <c r="F197" s="181" t="s">
        <v>248</v>
      </c>
      <c r="G197" s="31"/>
      <c r="H197" s="31"/>
      <c r="I197" s="31"/>
      <c r="J197" s="31"/>
      <c r="K197" s="31"/>
      <c r="L197" s="32"/>
      <c r="M197" s="182"/>
      <c r="N197" s="183"/>
      <c r="O197" s="69"/>
      <c r="P197" s="69"/>
      <c r="Q197" s="69"/>
      <c r="R197" s="69"/>
      <c r="S197" s="69"/>
      <c r="T197" s="70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8" t="s">
        <v>125</v>
      </c>
      <c r="AU197" s="18" t="s">
        <v>84</v>
      </c>
    </row>
    <row r="198" s="13" customFormat="1">
      <c r="A198" s="13"/>
      <c r="B198" s="184"/>
      <c r="C198" s="13"/>
      <c r="D198" s="180" t="s">
        <v>127</v>
      </c>
      <c r="E198" s="185" t="s">
        <v>1</v>
      </c>
      <c r="F198" s="186" t="s">
        <v>249</v>
      </c>
      <c r="G198" s="13"/>
      <c r="H198" s="187">
        <v>60</v>
      </c>
      <c r="I198" s="13"/>
      <c r="J198" s="13"/>
      <c r="K198" s="13"/>
      <c r="L198" s="184"/>
      <c r="M198" s="188"/>
      <c r="N198" s="189"/>
      <c r="O198" s="189"/>
      <c r="P198" s="189"/>
      <c r="Q198" s="189"/>
      <c r="R198" s="189"/>
      <c r="S198" s="189"/>
      <c r="T198" s="19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5" t="s">
        <v>127</v>
      </c>
      <c r="AU198" s="185" t="s">
        <v>84</v>
      </c>
      <c r="AV198" s="13" t="s">
        <v>84</v>
      </c>
      <c r="AW198" s="13" t="s">
        <v>30</v>
      </c>
      <c r="AX198" s="13" t="s">
        <v>82</v>
      </c>
      <c r="AY198" s="185" t="s">
        <v>117</v>
      </c>
    </row>
    <row r="199" s="2" customFormat="1" ht="21.75" customHeight="1">
      <c r="A199" s="31"/>
      <c r="B199" s="167"/>
      <c r="C199" s="168" t="s">
        <v>250</v>
      </c>
      <c r="D199" s="168" t="s">
        <v>119</v>
      </c>
      <c r="E199" s="169" t="s">
        <v>251</v>
      </c>
      <c r="F199" s="170" t="s">
        <v>252</v>
      </c>
      <c r="G199" s="171" t="s">
        <v>148</v>
      </c>
      <c r="H199" s="172">
        <v>163.5</v>
      </c>
      <c r="I199" s="173">
        <v>2.3100000000000001</v>
      </c>
      <c r="J199" s="173">
        <f>ROUND(I199*H199,2)</f>
        <v>377.69</v>
      </c>
      <c r="K199" s="170" t="s">
        <v>131</v>
      </c>
      <c r="L199" s="32"/>
      <c r="M199" s="174" t="s">
        <v>1</v>
      </c>
      <c r="N199" s="175" t="s">
        <v>40</v>
      </c>
      <c r="O199" s="176">
        <v>0.0040000000000000001</v>
      </c>
      <c r="P199" s="176">
        <f>O199*H199</f>
        <v>0.65400000000000003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78" t="s">
        <v>123</v>
      </c>
      <c r="AT199" s="178" t="s">
        <v>119</v>
      </c>
      <c r="AU199" s="178" t="s">
        <v>84</v>
      </c>
      <c r="AY199" s="18" t="s">
        <v>117</v>
      </c>
      <c r="BE199" s="179">
        <f>IF(N199="základní",J199,0)</f>
        <v>377.69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8" t="s">
        <v>82</v>
      </c>
      <c r="BK199" s="179">
        <f>ROUND(I199*H199,2)</f>
        <v>377.69</v>
      </c>
      <c r="BL199" s="18" t="s">
        <v>123</v>
      </c>
      <c r="BM199" s="178" t="s">
        <v>253</v>
      </c>
    </row>
    <row r="200" s="2" customFormat="1">
      <c r="A200" s="31"/>
      <c r="B200" s="32"/>
      <c r="C200" s="31"/>
      <c r="D200" s="180" t="s">
        <v>125</v>
      </c>
      <c r="E200" s="31"/>
      <c r="F200" s="181" t="s">
        <v>254</v>
      </c>
      <c r="G200" s="31"/>
      <c r="H200" s="31"/>
      <c r="I200" s="31"/>
      <c r="J200" s="31"/>
      <c r="K200" s="31"/>
      <c r="L200" s="32"/>
      <c r="M200" s="182"/>
      <c r="N200" s="183"/>
      <c r="O200" s="69"/>
      <c r="P200" s="69"/>
      <c r="Q200" s="69"/>
      <c r="R200" s="69"/>
      <c r="S200" s="69"/>
      <c r="T200" s="70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8" t="s">
        <v>125</v>
      </c>
      <c r="AU200" s="18" t="s">
        <v>84</v>
      </c>
    </row>
    <row r="201" s="13" customFormat="1">
      <c r="A201" s="13"/>
      <c r="B201" s="184"/>
      <c r="C201" s="13"/>
      <c r="D201" s="180" t="s">
        <v>127</v>
      </c>
      <c r="E201" s="185" t="s">
        <v>1</v>
      </c>
      <c r="F201" s="186" t="s">
        <v>255</v>
      </c>
      <c r="G201" s="13"/>
      <c r="H201" s="187">
        <v>141</v>
      </c>
      <c r="I201" s="13"/>
      <c r="J201" s="13"/>
      <c r="K201" s="13"/>
      <c r="L201" s="184"/>
      <c r="M201" s="188"/>
      <c r="N201" s="189"/>
      <c r="O201" s="189"/>
      <c r="P201" s="189"/>
      <c r="Q201" s="189"/>
      <c r="R201" s="189"/>
      <c r="S201" s="189"/>
      <c r="T201" s="19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5" t="s">
        <v>127</v>
      </c>
      <c r="AU201" s="185" t="s">
        <v>84</v>
      </c>
      <c r="AV201" s="13" t="s">
        <v>84</v>
      </c>
      <c r="AW201" s="13" t="s">
        <v>30</v>
      </c>
      <c r="AX201" s="13" t="s">
        <v>75</v>
      </c>
      <c r="AY201" s="185" t="s">
        <v>117</v>
      </c>
    </row>
    <row r="202" s="13" customFormat="1">
      <c r="A202" s="13"/>
      <c r="B202" s="184"/>
      <c r="C202" s="13"/>
      <c r="D202" s="180" t="s">
        <v>127</v>
      </c>
      <c r="E202" s="185" t="s">
        <v>1</v>
      </c>
      <c r="F202" s="186" t="s">
        <v>256</v>
      </c>
      <c r="G202" s="13"/>
      <c r="H202" s="187">
        <v>22.5</v>
      </c>
      <c r="I202" s="13"/>
      <c r="J202" s="13"/>
      <c r="K202" s="13"/>
      <c r="L202" s="184"/>
      <c r="M202" s="188"/>
      <c r="N202" s="189"/>
      <c r="O202" s="189"/>
      <c r="P202" s="189"/>
      <c r="Q202" s="189"/>
      <c r="R202" s="189"/>
      <c r="S202" s="189"/>
      <c r="T202" s="19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5" t="s">
        <v>127</v>
      </c>
      <c r="AU202" s="185" t="s">
        <v>84</v>
      </c>
      <c r="AV202" s="13" t="s">
        <v>84</v>
      </c>
      <c r="AW202" s="13" t="s">
        <v>30</v>
      </c>
      <c r="AX202" s="13" t="s">
        <v>75</v>
      </c>
      <c r="AY202" s="185" t="s">
        <v>117</v>
      </c>
    </row>
    <row r="203" s="15" customFormat="1">
      <c r="A203" s="15"/>
      <c r="B203" s="207"/>
      <c r="C203" s="15"/>
      <c r="D203" s="180" t="s">
        <v>127</v>
      </c>
      <c r="E203" s="208" t="s">
        <v>1</v>
      </c>
      <c r="F203" s="209" t="s">
        <v>257</v>
      </c>
      <c r="G203" s="15"/>
      <c r="H203" s="210">
        <v>163.5</v>
      </c>
      <c r="I203" s="15"/>
      <c r="J203" s="15"/>
      <c r="K203" s="15"/>
      <c r="L203" s="207"/>
      <c r="M203" s="211"/>
      <c r="N203" s="212"/>
      <c r="O203" s="212"/>
      <c r="P203" s="212"/>
      <c r="Q203" s="212"/>
      <c r="R203" s="212"/>
      <c r="S203" s="212"/>
      <c r="T203" s="21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08" t="s">
        <v>127</v>
      </c>
      <c r="AU203" s="208" t="s">
        <v>84</v>
      </c>
      <c r="AV203" s="15" t="s">
        <v>123</v>
      </c>
      <c r="AW203" s="15" t="s">
        <v>30</v>
      </c>
      <c r="AX203" s="15" t="s">
        <v>82</v>
      </c>
      <c r="AY203" s="208" t="s">
        <v>117</v>
      </c>
    </row>
    <row r="204" s="2" customFormat="1" ht="16.5" customHeight="1">
      <c r="A204" s="31"/>
      <c r="B204" s="167"/>
      <c r="C204" s="168" t="s">
        <v>258</v>
      </c>
      <c r="D204" s="168" t="s">
        <v>119</v>
      </c>
      <c r="E204" s="169" t="s">
        <v>259</v>
      </c>
      <c r="F204" s="170" t="s">
        <v>260</v>
      </c>
      <c r="G204" s="171" t="s">
        <v>148</v>
      </c>
      <c r="H204" s="172">
        <v>15</v>
      </c>
      <c r="I204" s="173">
        <v>41.200000000000003</v>
      </c>
      <c r="J204" s="173">
        <f>ROUND(I204*H204,2)</f>
        <v>618</v>
      </c>
      <c r="K204" s="170" t="s">
        <v>131</v>
      </c>
      <c r="L204" s="32"/>
      <c r="M204" s="174" t="s">
        <v>1</v>
      </c>
      <c r="N204" s="175" t="s">
        <v>40</v>
      </c>
      <c r="O204" s="176">
        <v>0.113</v>
      </c>
      <c r="P204" s="176">
        <f>O204*H204</f>
        <v>1.6950000000000001</v>
      </c>
      <c r="Q204" s="176">
        <v>0</v>
      </c>
      <c r="R204" s="176">
        <f>Q204*H204</f>
        <v>0</v>
      </c>
      <c r="S204" s="176">
        <v>0</v>
      </c>
      <c r="T204" s="177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78" t="s">
        <v>123</v>
      </c>
      <c r="AT204" s="178" t="s">
        <v>119</v>
      </c>
      <c r="AU204" s="178" t="s">
        <v>84</v>
      </c>
      <c r="AY204" s="18" t="s">
        <v>117</v>
      </c>
      <c r="BE204" s="179">
        <f>IF(N204="základní",J204,0)</f>
        <v>618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8" t="s">
        <v>82</v>
      </c>
      <c r="BK204" s="179">
        <f>ROUND(I204*H204,2)</f>
        <v>618</v>
      </c>
      <c r="BL204" s="18" t="s">
        <v>123</v>
      </c>
      <c r="BM204" s="178" t="s">
        <v>261</v>
      </c>
    </row>
    <row r="205" s="2" customFormat="1">
      <c r="A205" s="31"/>
      <c r="B205" s="32"/>
      <c r="C205" s="31"/>
      <c r="D205" s="180" t="s">
        <v>125</v>
      </c>
      <c r="E205" s="31"/>
      <c r="F205" s="181" t="s">
        <v>262</v>
      </c>
      <c r="G205" s="31"/>
      <c r="H205" s="31"/>
      <c r="I205" s="31"/>
      <c r="J205" s="31"/>
      <c r="K205" s="31"/>
      <c r="L205" s="32"/>
      <c r="M205" s="182"/>
      <c r="N205" s="183"/>
      <c r="O205" s="69"/>
      <c r="P205" s="69"/>
      <c r="Q205" s="69"/>
      <c r="R205" s="69"/>
      <c r="S205" s="69"/>
      <c r="T205" s="70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8" t="s">
        <v>125</v>
      </c>
      <c r="AU205" s="18" t="s">
        <v>84</v>
      </c>
    </row>
    <row r="206" s="13" customFormat="1">
      <c r="A206" s="13"/>
      <c r="B206" s="184"/>
      <c r="C206" s="13"/>
      <c r="D206" s="180" t="s">
        <v>127</v>
      </c>
      <c r="E206" s="185" t="s">
        <v>1</v>
      </c>
      <c r="F206" s="186" t="s">
        <v>263</v>
      </c>
      <c r="G206" s="13"/>
      <c r="H206" s="187">
        <v>15</v>
      </c>
      <c r="I206" s="13"/>
      <c r="J206" s="13"/>
      <c r="K206" s="13"/>
      <c r="L206" s="184"/>
      <c r="M206" s="188"/>
      <c r="N206" s="189"/>
      <c r="O206" s="189"/>
      <c r="P206" s="189"/>
      <c r="Q206" s="189"/>
      <c r="R206" s="189"/>
      <c r="S206" s="189"/>
      <c r="T206" s="19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5" t="s">
        <v>127</v>
      </c>
      <c r="AU206" s="185" t="s">
        <v>84</v>
      </c>
      <c r="AV206" s="13" t="s">
        <v>84</v>
      </c>
      <c r="AW206" s="13" t="s">
        <v>30</v>
      </c>
      <c r="AX206" s="13" t="s">
        <v>82</v>
      </c>
      <c r="AY206" s="185" t="s">
        <v>117</v>
      </c>
    </row>
    <row r="207" s="2" customFormat="1" ht="16.5" customHeight="1">
      <c r="A207" s="31"/>
      <c r="B207" s="167"/>
      <c r="C207" s="191" t="s">
        <v>264</v>
      </c>
      <c r="D207" s="191" t="s">
        <v>153</v>
      </c>
      <c r="E207" s="192" t="s">
        <v>265</v>
      </c>
      <c r="F207" s="193" t="s">
        <v>266</v>
      </c>
      <c r="G207" s="194" t="s">
        <v>122</v>
      </c>
      <c r="H207" s="195">
        <v>1.5</v>
      </c>
      <c r="I207" s="196">
        <v>1250</v>
      </c>
      <c r="J207" s="196">
        <f>ROUND(I207*H207,2)</f>
        <v>1875</v>
      </c>
      <c r="K207" s="193" t="s">
        <v>131</v>
      </c>
      <c r="L207" s="197"/>
      <c r="M207" s="198" t="s">
        <v>1</v>
      </c>
      <c r="N207" s="199" t="s">
        <v>40</v>
      </c>
      <c r="O207" s="176">
        <v>0</v>
      </c>
      <c r="P207" s="176">
        <f>O207*H207</f>
        <v>0</v>
      </c>
      <c r="Q207" s="176">
        <v>0.20000000000000001</v>
      </c>
      <c r="R207" s="176">
        <f>Q207*H207</f>
        <v>0.30000000000000004</v>
      </c>
      <c r="S207" s="176">
        <v>0</v>
      </c>
      <c r="T207" s="177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78" t="s">
        <v>157</v>
      </c>
      <c r="AT207" s="178" t="s">
        <v>153</v>
      </c>
      <c r="AU207" s="178" t="s">
        <v>84</v>
      </c>
      <c r="AY207" s="18" t="s">
        <v>117</v>
      </c>
      <c r="BE207" s="179">
        <f>IF(N207="základní",J207,0)</f>
        <v>1875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8" t="s">
        <v>82</v>
      </c>
      <c r="BK207" s="179">
        <f>ROUND(I207*H207,2)</f>
        <v>1875</v>
      </c>
      <c r="BL207" s="18" t="s">
        <v>123</v>
      </c>
      <c r="BM207" s="178" t="s">
        <v>267</v>
      </c>
    </row>
    <row r="208" s="2" customFormat="1">
      <c r="A208" s="31"/>
      <c r="B208" s="32"/>
      <c r="C208" s="31"/>
      <c r="D208" s="180" t="s">
        <v>125</v>
      </c>
      <c r="E208" s="31"/>
      <c r="F208" s="181" t="s">
        <v>266</v>
      </c>
      <c r="G208" s="31"/>
      <c r="H208" s="31"/>
      <c r="I208" s="31"/>
      <c r="J208" s="31"/>
      <c r="K208" s="31"/>
      <c r="L208" s="32"/>
      <c r="M208" s="182"/>
      <c r="N208" s="183"/>
      <c r="O208" s="69"/>
      <c r="P208" s="69"/>
      <c r="Q208" s="69"/>
      <c r="R208" s="69"/>
      <c r="S208" s="69"/>
      <c r="T208" s="70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8" t="s">
        <v>125</v>
      </c>
      <c r="AU208" s="18" t="s">
        <v>84</v>
      </c>
    </row>
    <row r="209" s="13" customFormat="1">
      <c r="A209" s="13"/>
      <c r="B209" s="184"/>
      <c r="C209" s="13"/>
      <c r="D209" s="180" t="s">
        <v>127</v>
      </c>
      <c r="E209" s="185" t="s">
        <v>1</v>
      </c>
      <c r="F209" s="186" t="s">
        <v>268</v>
      </c>
      <c r="G209" s="13"/>
      <c r="H209" s="187">
        <v>1.5</v>
      </c>
      <c r="I209" s="13"/>
      <c r="J209" s="13"/>
      <c r="K209" s="13"/>
      <c r="L209" s="184"/>
      <c r="M209" s="188"/>
      <c r="N209" s="189"/>
      <c r="O209" s="189"/>
      <c r="P209" s="189"/>
      <c r="Q209" s="189"/>
      <c r="R209" s="189"/>
      <c r="S209" s="189"/>
      <c r="T209" s="19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5" t="s">
        <v>127</v>
      </c>
      <c r="AU209" s="185" t="s">
        <v>84</v>
      </c>
      <c r="AV209" s="13" t="s">
        <v>84</v>
      </c>
      <c r="AW209" s="13" t="s">
        <v>30</v>
      </c>
      <c r="AX209" s="13" t="s">
        <v>82</v>
      </c>
      <c r="AY209" s="185" t="s">
        <v>117</v>
      </c>
    </row>
    <row r="210" s="2" customFormat="1" ht="16.5" customHeight="1">
      <c r="A210" s="31"/>
      <c r="B210" s="167"/>
      <c r="C210" s="168" t="s">
        <v>269</v>
      </c>
      <c r="D210" s="168" t="s">
        <v>119</v>
      </c>
      <c r="E210" s="169" t="s">
        <v>270</v>
      </c>
      <c r="F210" s="170" t="s">
        <v>271</v>
      </c>
      <c r="G210" s="171" t="s">
        <v>137</v>
      </c>
      <c r="H210" s="172">
        <v>0.14999999999999999</v>
      </c>
      <c r="I210" s="173">
        <v>534</v>
      </c>
      <c r="J210" s="173">
        <f>ROUND(I210*H210,2)</f>
        <v>80.099999999999994</v>
      </c>
      <c r="K210" s="170" t="s">
        <v>131</v>
      </c>
      <c r="L210" s="32"/>
      <c r="M210" s="174" t="s">
        <v>1</v>
      </c>
      <c r="N210" s="175" t="s">
        <v>40</v>
      </c>
      <c r="O210" s="176">
        <v>1.603</v>
      </c>
      <c r="P210" s="176">
        <f>O210*H210</f>
        <v>0.24045</v>
      </c>
      <c r="Q210" s="176">
        <v>0</v>
      </c>
      <c r="R210" s="176">
        <f>Q210*H210</f>
        <v>0</v>
      </c>
      <c r="S210" s="176">
        <v>0</v>
      </c>
      <c r="T210" s="177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78" t="s">
        <v>123</v>
      </c>
      <c r="AT210" s="178" t="s">
        <v>119</v>
      </c>
      <c r="AU210" s="178" t="s">
        <v>84</v>
      </c>
      <c r="AY210" s="18" t="s">
        <v>117</v>
      </c>
      <c r="BE210" s="179">
        <f>IF(N210="základní",J210,0)</f>
        <v>80.099999999999994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18" t="s">
        <v>82</v>
      </c>
      <c r="BK210" s="179">
        <f>ROUND(I210*H210,2)</f>
        <v>80.099999999999994</v>
      </c>
      <c r="BL210" s="18" t="s">
        <v>123</v>
      </c>
      <c r="BM210" s="178" t="s">
        <v>272</v>
      </c>
    </row>
    <row r="211" s="2" customFormat="1">
      <c r="A211" s="31"/>
      <c r="B211" s="32"/>
      <c r="C211" s="31"/>
      <c r="D211" s="180" t="s">
        <v>125</v>
      </c>
      <c r="E211" s="31"/>
      <c r="F211" s="181" t="s">
        <v>273</v>
      </c>
      <c r="G211" s="31"/>
      <c r="H211" s="31"/>
      <c r="I211" s="31"/>
      <c r="J211" s="31"/>
      <c r="K211" s="31"/>
      <c r="L211" s="32"/>
      <c r="M211" s="182"/>
      <c r="N211" s="183"/>
      <c r="O211" s="69"/>
      <c r="P211" s="69"/>
      <c r="Q211" s="69"/>
      <c r="R211" s="69"/>
      <c r="S211" s="69"/>
      <c r="T211" s="70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8" t="s">
        <v>125</v>
      </c>
      <c r="AU211" s="18" t="s">
        <v>84</v>
      </c>
    </row>
    <row r="212" s="13" customFormat="1">
      <c r="A212" s="13"/>
      <c r="B212" s="184"/>
      <c r="C212" s="13"/>
      <c r="D212" s="180" t="s">
        <v>127</v>
      </c>
      <c r="E212" s="185" t="s">
        <v>1</v>
      </c>
      <c r="F212" s="186" t="s">
        <v>274</v>
      </c>
      <c r="G212" s="13"/>
      <c r="H212" s="187">
        <v>0.14999999999999999</v>
      </c>
      <c r="I212" s="13"/>
      <c r="J212" s="13"/>
      <c r="K212" s="13"/>
      <c r="L212" s="184"/>
      <c r="M212" s="188"/>
      <c r="N212" s="189"/>
      <c r="O212" s="189"/>
      <c r="P212" s="189"/>
      <c r="Q212" s="189"/>
      <c r="R212" s="189"/>
      <c r="S212" s="189"/>
      <c r="T212" s="19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5" t="s">
        <v>127</v>
      </c>
      <c r="AU212" s="185" t="s">
        <v>84</v>
      </c>
      <c r="AV212" s="13" t="s">
        <v>84</v>
      </c>
      <c r="AW212" s="13" t="s">
        <v>30</v>
      </c>
      <c r="AX212" s="13" t="s">
        <v>82</v>
      </c>
      <c r="AY212" s="185" t="s">
        <v>117</v>
      </c>
    </row>
    <row r="213" s="2" customFormat="1" ht="16.5" customHeight="1">
      <c r="A213" s="31"/>
      <c r="B213" s="167"/>
      <c r="C213" s="191" t="s">
        <v>275</v>
      </c>
      <c r="D213" s="191" t="s">
        <v>153</v>
      </c>
      <c r="E213" s="192" t="s">
        <v>276</v>
      </c>
      <c r="F213" s="193" t="s">
        <v>277</v>
      </c>
      <c r="G213" s="194" t="s">
        <v>156</v>
      </c>
      <c r="H213" s="195">
        <v>150</v>
      </c>
      <c r="I213" s="196">
        <v>30</v>
      </c>
      <c r="J213" s="196">
        <f>ROUND(I213*H213,2)</f>
        <v>4500</v>
      </c>
      <c r="K213" s="193" t="s">
        <v>1</v>
      </c>
      <c r="L213" s="197"/>
      <c r="M213" s="198" t="s">
        <v>1</v>
      </c>
      <c r="N213" s="199" t="s">
        <v>40</v>
      </c>
      <c r="O213" s="176">
        <v>0</v>
      </c>
      <c r="P213" s="176">
        <f>O213*H213</f>
        <v>0</v>
      </c>
      <c r="Q213" s="176">
        <v>0.001</v>
      </c>
      <c r="R213" s="176">
        <f>Q213*H213</f>
        <v>0.14999999999999999</v>
      </c>
      <c r="S213" s="176">
        <v>0</v>
      </c>
      <c r="T213" s="177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78" t="s">
        <v>157</v>
      </c>
      <c r="AT213" s="178" t="s">
        <v>153</v>
      </c>
      <c r="AU213" s="178" t="s">
        <v>84</v>
      </c>
      <c r="AY213" s="18" t="s">
        <v>117</v>
      </c>
      <c r="BE213" s="179">
        <f>IF(N213="základní",J213,0)</f>
        <v>4500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8" t="s">
        <v>82</v>
      </c>
      <c r="BK213" s="179">
        <f>ROUND(I213*H213,2)</f>
        <v>4500</v>
      </c>
      <c r="BL213" s="18" t="s">
        <v>123</v>
      </c>
      <c r="BM213" s="178" t="s">
        <v>278</v>
      </c>
    </row>
    <row r="214" s="2" customFormat="1">
      <c r="A214" s="31"/>
      <c r="B214" s="32"/>
      <c r="C214" s="31"/>
      <c r="D214" s="180" t="s">
        <v>125</v>
      </c>
      <c r="E214" s="31"/>
      <c r="F214" s="181" t="s">
        <v>277</v>
      </c>
      <c r="G214" s="31"/>
      <c r="H214" s="31"/>
      <c r="I214" s="31"/>
      <c r="J214" s="31"/>
      <c r="K214" s="31"/>
      <c r="L214" s="32"/>
      <c r="M214" s="182"/>
      <c r="N214" s="183"/>
      <c r="O214" s="69"/>
      <c r="P214" s="69"/>
      <c r="Q214" s="69"/>
      <c r="R214" s="69"/>
      <c r="S214" s="69"/>
      <c r="T214" s="70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8" t="s">
        <v>125</v>
      </c>
      <c r="AU214" s="18" t="s">
        <v>84</v>
      </c>
    </row>
    <row r="215" s="13" customFormat="1">
      <c r="A215" s="13"/>
      <c r="B215" s="184"/>
      <c r="C215" s="13"/>
      <c r="D215" s="180" t="s">
        <v>127</v>
      </c>
      <c r="E215" s="185" t="s">
        <v>1</v>
      </c>
      <c r="F215" s="186" t="s">
        <v>279</v>
      </c>
      <c r="G215" s="13"/>
      <c r="H215" s="187">
        <v>150</v>
      </c>
      <c r="I215" s="13"/>
      <c r="J215" s="13"/>
      <c r="K215" s="13"/>
      <c r="L215" s="184"/>
      <c r="M215" s="188"/>
      <c r="N215" s="189"/>
      <c r="O215" s="189"/>
      <c r="P215" s="189"/>
      <c r="Q215" s="189"/>
      <c r="R215" s="189"/>
      <c r="S215" s="189"/>
      <c r="T215" s="19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5" t="s">
        <v>127</v>
      </c>
      <c r="AU215" s="185" t="s">
        <v>84</v>
      </c>
      <c r="AV215" s="13" t="s">
        <v>84</v>
      </c>
      <c r="AW215" s="13" t="s">
        <v>30</v>
      </c>
      <c r="AX215" s="13" t="s">
        <v>82</v>
      </c>
      <c r="AY215" s="185" t="s">
        <v>117</v>
      </c>
    </row>
    <row r="216" s="2" customFormat="1" ht="16.5" customHeight="1">
      <c r="A216" s="31"/>
      <c r="B216" s="167"/>
      <c r="C216" s="168" t="s">
        <v>280</v>
      </c>
      <c r="D216" s="168" t="s">
        <v>119</v>
      </c>
      <c r="E216" s="169" t="s">
        <v>281</v>
      </c>
      <c r="F216" s="170" t="s">
        <v>282</v>
      </c>
      <c r="G216" s="171" t="s">
        <v>137</v>
      </c>
      <c r="H216" s="172">
        <v>0.001</v>
      </c>
      <c r="I216" s="173">
        <v>31400</v>
      </c>
      <c r="J216" s="173">
        <f>ROUND(I216*H216,2)</f>
        <v>31.399999999999999</v>
      </c>
      <c r="K216" s="170" t="s">
        <v>131</v>
      </c>
      <c r="L216" s="32"/>
      <c r="M216" s="174" t="s">
        <v>1</v>
      </c>
      <c r="N216" s="175" t="s">
        <v>40</v>
      </c>
      <c r="O216" s="176">
        <v>94.286000000000001</v>
      </c>
      <c r="P216" s="176">
        <f>O216*H216</f>
        <v>0.094286000000000009</v>
      </c>
      <c r="Q216" s="176">
        <v>0</v>
      </c>
      <c r="R216" s="176">
        <f>Q216*H216</f>
        <v>0</v>
      </c>
      <c r="S216" s="176">
        <v>0</v>
      </c>
      <c r="T216" s="177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78" t="s">
        <v>123</v>
      </c>
      <c r="AT216" s="178" t="s">
        <v>119</v>
      </c>
      <c r="AU216" s="178" t="s">
        <v>84</v>
      </c>
      <c r="AY216" s="18" t="s">
        <v>117</v>
      </c>
      <c r="BE216" s="179">
        <f>IF(N216="základní",J216,0)</f>
        <v>31.399999999999999</v>
      </c>
      <c r="BF216" s="179">
        <f>IF(N216="snížená",J216,0)</f>
        <v>0</v>
      </c>
      <c r="BG216" s="179">
        <f>IF(N216="zákl. přenesená",J216,0)</f>
        <v>0</v>
      </c>
      <c r="BH216" s="179">
        <f>IF(N216="sníž. přenesená",J216,0)</f>
        <v>0</v>
      </c>
      <c r="BI216" s="179">
        <f>IF(N216="nulová",J216,0)</f>
        <v>0</v>
      </c>
      <c r="BJ216" s="18" t="s">
        <v>82</v>
      </c>
      <c r="BK216" s="179">
        <f>ROUND(I216*H216,2)</f>
        <v>31.399999999999999</v>
      </c>
      <c r="BL216" s="18" t="s">
        <v>123</v>
      </c>
      <c r="BM216" s="178" t="s">
        <v>283</v>
      </c>
    </row>
    <row r="217" s="2" customFormat="1">
      <c r="A217" s="31"/>
      <c r="B217" s="32"/>
      <c r="C217" s="31"/>
      <c r="D217" s="180" t="s">
        <v>125</v>
      </c>
      <c r="E217" s="31"/>
      <c r="F217" s="181" t="s">
        <v>284</v>
      </c>
      <c r="G217" s="31"/>
      <c r="H217" s="31"/>
      <c r="I217" s="31"/>
      <c r="J217" s="31"/>
      <c r="K217" s="31"/>
      <c r="L217" s="32"/>
      <c r="M217" s="182"/>
      <c r="N217" s="183"/>
      <c r="O217" s="69"/>
      <c r="P217" s="69"/>
      <c r="Q217" s="69"/>
      <c r="R217" s="69"/>
      <c r="S217" s="69"/>
      <c r="T217" s="70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8" t="s">
        <v>125</v>
      </c>
      <c r="AU217" s="18" t="s">
        <v>84</v>
      </c>
    </row>
    <row r="218" s="13" customFormat="1">
      <c r="A218" s="13"/>
      <c r="B218" s="184"/>
      <c r="C218" s="13"/>
      <c r="D218" s="180" t="s">
        <v>127</v>
      </c>
      <c r="E218" s="185" t="s">
        <v>1</v>
      </c>
      <c r="F218" s="186" t="s">
        <v>285</v>
      </c>
      <c r="G218" s="13"/>
      <c r="H218" s="187">
        <v>0.001</v>
      </c>
      <c r="I218" s="13"/>
      <c r="J218" s="13"/>
      <c r="K218" s="13"/>
      <c r="L218" s="184"/>
      <c r="M218" s="188"/>
      <c r="N218" s="189"/>
      <c r="O218" s="189"/>
      <c r="P218" s="189"/>
      <c r="Q218" s="189"/>
      <c r="R218" s="189"/>
      <c r="S218" s="189"/>
      <c r="T218" s="19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5" t="s">
        <v>127</v>
      </c>
      <c r="AU218" s="185" t="s">
        <v>84</v>
      </c>
      <c r="AV218" s="13" t="s">
        <v>84</v>
      </c>
      <c r="AW218" s="13" t="s">
        <v>30</v>
      </c>
      <c r="AX218" s="13" t="s">
        <v>82</v>
      </c>
      <c r="AY218" s="185" t="s">
        <v>117</v>
      </c>
    </row>
    <row r="219" s="2" customFormat="1" ht="16.5" customHeight="1">
      <c r="A219" s="31"/>
      <c r="B219" s="167"/>
      <c r="C219" s="191" t="s">
        <v>286</v>
      </c>
      <c r="D219" s="191" t="s">
        <v>153</v>
      </c>
      <c r="E219" s="192" t="s">
        <v>287</v>
      </c>
      <c r="F219" s="193" t="s">
        <v>288</v>
      </c>
      <c r="G219" s="194" t="s">
        <v>156</v>
      </c>
      <c r="H219" s="195">
        <v>0.59999999999999998</v>
      </c>
      <c r="I219" s="196">
        <v>30</v>
      </c>
      <c r="J219" s="196">
        <f>ROUND(I219*H219,2)</f>
        <v>18</v>
      </c>
      <c r="K219" s="193" t="s">
        <v>1</v>
      </c>
      <c r="L219" s="197"/>
      <c r="M219" s="198" t="s">
        <v>1</v>
      </c>
      <c r="N219" s="199" t="s">
        <v>40</v>
      </c>
      <c r="O219" s="176">
        <v>0</v>
      </c>
      <c r="P219" s="176">
        <f>O219*H219</f>
        <v>0</v>
      </c>
      <c r="Q219" s="176">
        <v>0.001</v>
      </c>
      <c r="R219" s="176">
        <f>Q219*H219</f>
        <v>0.00059999999999999995</v>
      </c>
      <c r="S219" s="176">
        <v>0</v>
      </c>
      <c r="T219" s="177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78" t="s">
        <v>157</v>
      </c>
      <c r="AT219" s="178" t="s">
        <v>153</v>
      </c>
      <c r="AU219" s="178" t="s">
        <v>84</v>
      </c>
      <c r="AY219" s="18" t="s">
        <v>117</v>
      </c>
      <c r="BE219" s="179">
        <f>IF(N219="základní",J219,0)</f>
        <v>18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18" t="s">
        <v>82</v>
      </c>
      <c r="BK219" s="179">
        <f>ROUND(I219*H219,2)</f>
        <v>18</v>
      </c>
      <c r="BL219" s="18" t="s">
        <v>123</v>
      </c>
      <c r="BM219" s="178" t="s">
        <v>289</v>
      </c>
    </row>
    <row r="220" s="2" customFormat="1">
      <c r="A220" s="31"/>
      <c r="B220" s="32"/>
      <c r="C220" s="31"/>
      <c r="D220" s="180" t="s">
        <v>125</v>
      </c>
      <c r="E220" s="31"/>
      <c r="F220" s="181" t="s">
        <v>288</v>
      </c>
      <c r="G220" s="31"/>
      <c r="H220" s="31"/>
      <c r="I220" s="31"/>
      <c r="J220" s="31"/>
      <c r="K220" s="31"/>
      <c r="L220" s="32"/>
      <c r="M220" s="182"/>
      <c r="N220" s="183"/>
      <c r="O220" s="69"/>
      <c r="P220" s="69"/>
      <c r="Q220" s="69"/>
      <c r="R220" s="69"/>
      <c r="S220" s="69"/>
      <c r="T220" s="70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8" t="s">
        <v>125</v>
      </c>
      <c r="AU220" s="18" t="s">
        <v>84</v>
      </c>
    </row>
    <row r="221" s="13" customFormat="1">
      <c r="A221" s="13"/>
      <c r="B221" s="184"/>
      <c r="C221" s="13"/>
      <c r="D221" s="180" t="s">
        <v>127</v>
      </c>
      <c r="E221" s="185" t="s">
        <v>1</v>
      </c>
      <c r="F221" s="186" t="s">
        <v>290</v>
      </c>
      <c r="G221" s="13"/>
      <c r="H221" s="187">
        <v>0.59999999999999998</v>
      </c>
      <c r="I221" s="13"/>
      <c r="J221" s="13"/>
      <c r="K221" s="13"/>
      <c r="L221" s="184"/>
      <c r="M221" s="188"/>
      <c r="N221" s="189"/>
      <c r="O221" s="189"/>
      <c r="P221" s="189"/>
      <c r="Q221" s="189"/>
      <c r="R221" s="189"/>
      <c r="S221" s="189"/>
      <c r="T221" s="19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5" t="s">
        <v>127</v>
      </c>
      <c r="AU221" s="185" t="s">
        <v>84</v>
      </c>
      <c r="AV221" s="13" t="s">
        <v>84</v>
      </c>
      <c r="AW221" s="13" t="s">
        <v>30</v>
      </c>
      <c r="AX221" s="13" t="s">
        <v>82</v>
      </c>
      <c r="AY221" s="185" t="s">
        <v>117</v>
      </c>
    </row>
    <row r="222" s="2" customFormat="1" ht="16.5" customHeight="1">
      <c r="A222" s="31"/>
      <c r="B222" s="167"/>
      <c r="C222" s="168" t="s">
        <v>291</v>
      </c>
      <c r="D222" s="168" t="s">
        <v>119</v>
      </c>
      <c r="E222" s="169" t="s">
        <v>292</v>
      </c>
      <c r="F222" s="170" t="s">
        <v>293</v>
      </c>
      <c r="G222" s="171" t="s">
        <v>148</v>
      </c>
      <c r="H222" s="172">
        <v>376</v>
      </c>
      <c r="I222" s="173">
        <v>4.5099999999999998</v>
      </c>
      <c r="J222" s="173">
        <f>ROUND(I222*H222,2)</f>
        <v>1695.76</v>
      </c>
      <c r="K222" s="170" t="s">
        <v>131</v>
      </c>
      <c r="L222" s="32"/>
      <c r="M222" s="174" t="s">
        <v>1</v>
      </c>
      <c r="N222" s="175" t="s">
        <v>40</v>
      </c>
      <c r="O222" s="176">
        <v>0.010999999999999999</v>
      </c>
      <c r="P222" s="176">
        <f>O222*H222</f>
        <v>4.1360000000000001</v>
      </c>
      <c r="Q222" s="176">
        <v>0</v>
      </c>
      <c r="R222" s="176">
        <f>Q222*H222</f>
        <v>0</v>
      </c>
      <c r="S222" s="176">
        <v>0</v>
      </c>
      <c r="T222" s="177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78" t="s">
        <v>123</v>
      </c>
      <c r="AT222" s="178" t="s">
        <v>119</v>
      </c>
      <c r="AU222" s="178" t="s">
        <v>84</v>
      </c>
      <c r="AY222" s="18" t="s">
        <v>117</v>
      </c>
      <c r="BE222" s="179">
        <f>IF(N222="základní",J222,0)</f>
        <v>1695.76</v>
      </c>
      <c r="BF222" s="179">
        <f>IF(N222="snížená",J222,0)</f>
        <v>0</v>
      </c>
      <c r="BG222" s="179">
        <f>IF(N222="zákl. přenesená",J222,0)</f>
        <v>0</v>
      </c>
      <c r="BH222" s="179">
        <f>IF(N222="sníž. přenesená",J222,0)</f>
        <v>0</v>
      </c>
      <c r="BI222" s="179">
        <f>IF(N222="nulová",J222,0)</f>
        <v>0</v>
      </c>
      <c r="BJ222" s="18" t="s">
        <v>82</v>
      </c>
      <c r="BK222" s="179">
        <f>ROUND(I222*H222,2)</f>
        <v>1695.76</v>
      </c>
      <c r="BL222" s="18" t="s">
        <v>123</v>
      </c>
      <c r="BM222" s="178" t="s">
        <v>294</v>
      </c>
    </row>
    <row r="223" s="2" customFormat="1">
      <c r="A223" s="31"/>
      <c r="B223" s="32"/>
      <c r="C223" s="31"/>
      <c r="D223" s="180" t="s">
        <v>125</v>
      </c>
      <c r="E223" s="31"/>
      <c r="F223" s="181" t="s">
        <v>295</v>
      </c>
      <c r="G223" s="31"/>
      <c r="H223" s="31"/>
      <c r="I223" s="31"/>
      <c r="J223" s="31"/>
      <c r="K223" s="31"/>
      <c r="L223" s="32"/>
      <c r="M223" s="182"/>
      <c r="N223" s="183"/>
      <c r="O223" s="69"/>
      <c r="P223" s="69"/>
      <c r="Q223" s="69"/>
      <c r="R223" s="69"/>
      <c r="S223" s="69"/>
      <c r="T223" s="70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8" t="s">
        <v>125</v>
      </c>
      <c r="AU223" s="18" t="s">
        <v>84</v>
      </c>
    </row>
    <row r="224" s="13" customFormat="1">
      <c r="A224" s="13"/>
      <c r="B224" s="184"/>
      <c r="C224" s="13"/>
      <c r="D224" s="180" t="s">
        <v>127</v>
      </c>
      <c r="E224" s="185" t="s">
        <v>1</v>
      </c>
      <c r="F224" s="186" t="s">
        <v>296</v>
      </c>
      <c r="G224" s="13"/>
      <c r="H224" s="187">
        <v>376</v>
      </c>
      <c r="I224" s="13"/>
      <c r="J224" s="13"/>
      <c r="K224" s="13"/>
      <c r="L224" s="184"/>
      <c r="M224" s="188"/>
      <c r="N224" s="189"/>
      <c r="O224" s="189"/>
      <c r="P224" s="189"/>
      <c r="Q224" s="189"/>
      <c r="R224" s="189"/>
      <c r="S224" s="189"/>
      <c r="T224" s="19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5" t="s">
        <v>127</v>
      </c>
      <c r="AU224" s="185" t="s">
        <v>84</v>
      </c>
      <c r="AV224" s="13" t="s">
        <v>84</v>
      </c>
      <c r="AW224" s="13" t="s">
        <v>30</v>
      </c>
      <c r="AX224" s="13" t="s">
        <v>82</v>
      </c>
      <c r="AY224" s="185" t="s">
        <v>117</v>
      </c>
    </row>
    <row r="225" s="2" customFormat="1" ht="16.5" customHeight="1">
      <c r="A225" s="31"/>
      <c r="B225" s="167"/>
      <c r="C225" s="168" t="s">
        <v>297</v>
      </c>
      <c r="D225" s="168" t="s">
        <v>119</v>
      </c>
      <c r="E225" s="169" t="s">
        <v>298</v>
      </c>
      <c r="F225" s="170" t="s">
        <v>299</v>
      </c>
      <c r="G225" s="171" t="s">
        <v>122</v>
      </c>
      <c r="H225" s="172">
        <v>7.4100000000000001</v>
      </c>
      <c r="I225" s="173">
        <v>344</v>
      </c>
      <c r="J225" s="173">
        <f>ROUND(I225*H225,2)</f>
        <v>2549.04</v>
      </c>
      <c r="K225" s="170" t="s">
        <v>131</v>
      </c>
      <c r="L225" s="32"/>
      <c r="M225" s="174" t="s">
        <v>1</v>
      </c>
      <c r="N225" s="175" t="s">
        <v>40</v>
      </c>
      <c r="O225" s="176">
        <v>0.86099999999999999</v>
      </c>
      <c r="P225" s="176">
        <f>O225*H225</f>
        <v>6.3800100000000004</v>
      </c>
      <c r="Q225" s="176">
        <v>0</v>
      </c>
      <c r="R225" s="176">
        <f>Q225*H225</f>
        <v>0</v>
      </c>
      <c r="S225" s="176">
        <v>0</v>
      </c>
      <c r="T225" s="177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78" t="s">
        <v>123</v>
      </c>
      <c r="AT225" s="178" t="s">
        <v>119</v>
      </c>
      <c r="AU225" s="178" t="s">
        <v>84</v>
      </c>
      <c r="AY225" s="18" t="s">
        <v>117</v>
      </c>
      <c r="BE225" s="179">
        <f>IF(N225="základní",J225,0)</f>
        <v>2549.04</v>
      </c>
      <c r="BF225" s="179">
        <f>IF(N225="snížená",J225,0)</f>
        <v>0</v>
      </c>
      <c r="BG225" s="179">
        <f>IF(N225="zákl. přenesená",J225,0)</f>
        <v>0</v>
      </c>
      <c r="BH225" s="179">
        <f>IF(N225="sníž. přenesená",J225,0)</f>
        <v>0</v>
      </c>
      <c r="BI225" s="179">
        <f>IF(N225="nulová",J225,0)</f>
        <v>0</v>
      </c>
      <c r="BJ225" s="18" t="s">
        <v>82</v>
      </c>
      <c r="BK225" s="179">
        <f>ROUND(I225*H225,2)</f>
        <v>2549.04</v>
      </c>
      <c r="BL225" s="18" t="s">
        <v>123</v>
      </c>
      <c r="BM225" s="178" t="s">
        <v>300</v>
      </c>
    </row>
    <row r="226" s="2" customFormat="1">
      <c r="A226" s="31"/>
      <c r="B226" s="32"/>
      <c r="C226" s="31"/>
      <c r="D226" s="180" t="s">
        <v>125</v>
      </c>
      <c r="E226" s="31"/>
      <c r="F226" s="181" t="s">
        <v>301</v>
      </c>
      <c r="G226" s="31"/>
      <c r="H226" s="31"/>
      <c r="I226" s="31"/>
      <c r="J226" s="31"/>
      <c r="K226" s="31"/>
      <c r="L226" s="32"/>
      <c r="M226" s="182"/>
      <c r="N226" s="183"/>
      <c r="O226" s="69"/>
      <c r="P226" s="69"/>
      <c r="Q226" s="69"/>
      <c r="R226" s="69"/>
      <c r="S226" s="69"/>
      <c r="T226" s="70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8" t="s">
        <v>125</v>
      </c>
      <c r="AU226" s="18" t="s">
        <v>84</v>
      </c>
    </row>
    <row r="227" s="13" customFormat="1">
      <c r="A227" s="13"/>
      <c r="B227" s="184"/>
      <c r="C227" s="13"/>
      <c r="D227" s="180" t="s">
        <v>127</v>
      </c>
      <c r="E227" s="185" t="s">
        <v>1</v>
      </c>
      <c r="F227" s="186" t="s">
        <v>302</v>
      </c>
      <c r="G227" s="13"/>
      <c r="H227" s="187">
        <v>6</v>
      </c>
      <c r="I227" s="13"/>
      <c r="J227" s="13"/>
      <c r="K227" s="13"/>
      <c r="L227" s="184"/>
      <c r="M227" s="188"/>
      <c r="N227" s="189"/>
      <c r="O227" s="189"/>
      <c r="P227" s="189"/>
      <c r="Q227" s="189"/>
      <c r="R227" s="189"/>
      <c r="S227" s="189"/>
      <c r="T227" s="19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5" t="s">
        <v>127</v>
      </c>
      <c r="AU227" s="185" t="s">
        <v>84</v>
      </c>
      <c r="AV227" s="13" t="s">
        <v>84</v>
      </c>
      <c r="AW227" s="13" t="s">
        <v>30</v>
      </c>
      <c r="AX227" s="13" t="s">
        <v>75</v>
      </c>
      <c r="AY227" s="185" t="s">
        <v>117</v>
      </c>
    </row>
    <row r="228" s="13" customFormat="1">
      <c r="A228" s="13"/>
      <c r="B228" s="184"/>
      <c r="C228" s="13"/>
      <c r="D228" s="180" t="s">
        <v>127</v>
      </c>
      <c r="E228" s="185" t="s">
        <v>1</v>
      </c>
      <c r="F228" s="186" t="s">
        <v>303</v>
      </c>
      <c r="G228" s="13"/>
      <c r="H228" s="187">
        <v>1.4099999999999999</v>
      </c>
      <c r="I228" s="13"/>
      <c r="J228" s="13"/>
      <c r="K228" s="13"/>
      <c r="L228" s="184"/>
      <c r="M228" s="188"/>
      <c r="N228" s="189"/>
      <c r="O228" s="189"/>
      <c r="P228" s="189"/>
      <c r="Q228" s="189"/>
      <c r="R228" s="189"/>
      <c r="S228" s="189"/>
      <c r="T228" s="19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5" t="s">
        <v>127</v>
      </c>
      <c r="AU228" s="185" t="s">
        <v>84</v>
      </c>
      <c r="AV228" s="13" t="s">
        <v>84</v>
      </c>
      <c r="AW228" s="13" t="s">
        <v>30</v>
      </c>
      <c r="AX228" s="13" t="s">
        <v>75</v>
      </c>
      <c r="AY228" s="185" t="s">
        <v>117</v>
      </c>
    </row>
    <row r="229" s="15" customFormat="1">
      <c r="A229" s="15"/>
      <c r="B229" s="207"/>
      <c r="C229" s="15"/>
      <c r="D229" s="180" t="s">
        <v>127</v>
      </c>
      <c r="E229" s="208" t="s">
        <v>1</v>
      </c>
      <c r="F229" s="209" t="s">
        <v>257</v>
      </c>
      <c r="G229" s="15"/>
      <c r="H229" s="210">
        <v>7.4100000000000001</v>
      </c>
      <c r="I229" s="15"/>
      <c r="J229" s="15"/>
      <c r="K229" s="15"/>
      <c r="L229" s="207"/>
      <c r="M229" s="211"/>
      <c r="N229" s="212"/>
      <c r="O229" s="212"/>
      <c r="P229" s="212"/>
      <c r="Q229" s="212"/>
      <c r="R229" s="212"/>
      <c r="S229" s="212"/>
      <c r="T229" s="21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08" t="s">
        <v>127</v>
      </c>
      <c r="AU229" s="208" t="s">
        <v>84</v>
      </c>
      <c r="AV229" s="15" t="s">
        <v>123</v>
      </c>
      <c r="AW229" s="15" t="s">
        <v>30</v>
      </c>
      <c r="AX229" s="15" t="s">
        <v>82</v>
      </c>
      <c r="AY229" s="208" t="s">
        <v>117</v>
      </c>
    </row>
    <row r="230" s="2" customFormat="1" ht="16.5" customHeight="1">
      <c r="A230" s="31"/>
      <c r="B230" s="167"/>
      <c r="C230" s="168" t="s">
        <v>304</v>
      </c>
      <c r="D230" s="168" t="s">
        <v>119</v>
      </c>
      <c r="E230" s="169" t="s">
        <v>305</v>
      </c>
      <c r="F230" s="170" t="s">
        <v>306</v>
      </c>
      <c r="G230" s="171" t="s">
        <v>122</v>
      </c>
      <c r="H230" s="172">
        <v>7.4100000000000001</v>
      </c>
      <c r="I230" s="173">
        <v>356</v>
      </c>
      <c r="J230" s="173">
        <f>ROUND(I230*H230,2)</f>
        <v>2637.96</v>
      </c>
      <c r="K230" s="170" t="s">
        <v>1</v>
      </c>
      <c r="L230" s="32"/>
      <c r="M230" s="174" t="s">
        <v>1</v>
      </c>
      <c r="N230" s="175" t="s">
        <v>40</v>
      </c>
      <c r="O230" s="176">
        <v>0.45200000000000001</v>
      </c>
      <c r="P230" s="176">
        <f>O230*H230</f>
        <v>3.3493200000000001</v>
      </c>
      <c r="Q230" s="176">
        <v>0</v>
      </c>
      <c r="R230" s="176">
        <f>Q230*H230</f>
        <v>0</v>
      </c>
      <c r="S230" s="176">
        <v>0</v>
      </c>
      <c r="T230" s="177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78" t="s">
        <v>123</v>
      </c>
      <c r="AT230" s="178" t="s">
        <v>119</v>
      </c>
      <c r="AU230" s="178" t="s">
        <v>84</v>
      </c>
      <c r="AY230" s="18" t="s">
        <v>117</v>
      </c>
      <c r="BE230" s="179">
        <f>IF(N230="základní",J230,0)</f>
        <v>2637.96</v>
      </c>
      <c r="BF230" s="179">
        <f>IF(N230="snížená",J230,0)</f>
        <v>0</v>
      </c>
      <c r="BG230" s="179">
        <f>IF(N230="zákl. přenesená",J230,0)</f>
        <v>0</v>
      </c>
      <c r="BH230" s="179">
        <f>IF(N230="sníž. přenesená",J230,0)</f>
        <v>0</v>
      </c>
      <c r="BI230" s="179">
        <f>IF(N230="nulová",J230,0)</f>
        <v>0</v>
      </c>
      <c r="BJ230" s="18" t="s">
        <v>82</v>
      </c>
      <c r="BK230" s="179">
        <f>ROUND(I230*H230,2)</f>
        <v>2637.96</v>
      </c>
      <c r="BL230" s="18" t="s">
        <v>123</v>
      </c>
      <c r="BM230" s="178" t="s">
        <v>307</v>
      </c>
    </row>
    <row r="231" s="2" customFormat="1">
      <c r="A231" s="31"/>
      <c r="B231" s="32"/>
      <c r="C231" s="31"/>
      <c r="D231" s="180" t="s">
        <v>125</v>
      </c>
      <c r="E231" s="31"/>
      <c r="F231" s="181" t="s">
        <v>308</v>
      </c>
      <c r="G231" s="31"/>
      <c r="H231" s="31"/>
      <c r="I231" s="31"/>
      <c r="J231" s="31"/>
      <c r="K231" s="31"/>
      <c r="L231" s="32"/>
      <c r="M231" s="182"/>
      <c r="N231" s="183"/>
      <c r="O231" s="69"/>
      <c r="P231" s="69"/>
      <c r="Q231" s="69"/>
      <c r="R231" s="69"/>
      <c r="S231" s="69"/>
      <c r="T231" s="70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8" t="s">
        <v>125</v>
      </c>
      <c r="AU231" s="18" t="s">
        <v>84</v>
      </c>
    </row>
    <row r="232" s="13" customFormat="1">
      <c r="A232" s="13"/>
      <c r="B232" s="184"/>
      <c r="C232" s="13"/>
      <c r="D232" s="180" t="s">
        <v>127</v>
      </c>
      <c r="E232" s="185" t="s">
        <v>1</v>
      </c>
      <c r="F232" s="186" t="s">
        <v>309</v>
      </c>
      <c r="G232" s="13"/>
      <c r="H232" s="187">
        <v>7.4100000000000001</v>
      </c>
      <c r="I232" s="13"/>
      <c r="J232" s="13"/>
      <c r="K232" s="13"/>
      <c r="L232" s="184"/>
      <c r="M232" s="188"/>
      <c r="N232" s="189"/>
      <c r="O232" s="189"/>
      <c r="P232" s="189"/>
      <c r="Q232" s="189"/>
      <c r="R232" s="189"/>
      <c r="S232" s="189"/>
      <c r="T232" s="19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5" t="s">
        <v>127</v>
      </c>
      <c r="AU232" s="185" t="s">
        <v>84</v>
      </c>
      <c r="AV232" s="13" t="s">
        <v>84</v>
      </c>
      <c r="AW232" s="13" t="s">
        <v>30</v>
      </c>
      <c r="AX232" s="13" t="s">
        <v>82</v>
      </c>
      <c r="AY232" s="185" t="s">
        <v>117</v>
      </c>
    </row>
    <row r="233" s="12" customFormat="1" ht="22.8" customHeight="1">
      <c r="A233" s="12"/>
      <c r="B233" s="155"/>
      <c r="C233" s="12"/>
      <c r="D233" s="156" t="s">
        <v>74</v>
      </c>
      <c r="E233" s="165" t="s">
        <v>310</v>
      </c>
      <c r="F233" s="165" t="s">
        <v>311</v>
      </c>
      <c r="G233" s="12"/>
      <c r="H233" s="12"/>
      <c r="I233" s="12"/>
      <c r="J233" s="166">
        <f>BK233</f>
        <v>2182.8000000000002</v>
      </c>
      <c r="K233" s="12"/>
      <c r="L233" s="155"/>
      <c r="M233" s="159"/>
      <c r="N233" s="160"/>
      <c r="O233" s="160"/>
      <c r="P233" s="161">
        <f>SUM(P234:P235)</f>
        <v>4.2864200000000006</v>
      </c>
      <c r="Q233" s="160"/>
      <c r="R233" s="161">
        <f>SUM(R234:R235)</f>
        <v>0</v>
      </c>
      <c r="S233" s="160"/>
      <c r="T233" s="162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56" t="s">
        <v>82</v>
      </c>
      <c r="AT233" s="163" t="s">
        <v>74</v>
      </c>
      <c r="AU233" s="163" t="s">
        <v>82</v>
      </c>
      <c r="AY233" s="156" t="s">
        <v>117</v>
      </c>
      <c r="BK233" s="164">
        <f>SUM(BK234:BK235)</f>
        <v>2182.8000000000002</v>
      </c>
    </row>
    <row r="234" s="2" customFormat="1" ht="16.5" customHeight="1">
      <c r="A234" s="31"/>
      <c r="B234" s="167"/>
      <c r="C234" s="168" t="s">
        <v>312</v>
      </c>
      <c r="D234" s="168" t="s">
        <v>119</v>
      </c>
      <c r="E234" s="169" t="s">
        <v>313</v>
      </c>
      <c r="F234" s="170" t="s">
        <v>314</v>
      </c>
      <c r="G234" s="171" t="s">
        <v>137</v>
      </c>
      <c r="H234" s="172">
        <v>2.1400000000000001</v>
      </c>
      <c r="I234" s="173">
        <v>1020</v>
      </c>
      <c r="J234" s="173">
        <f>ROUND(I234*H234,2)</f>
        <v>2182.8000000000002</v>
      </c>
      <c r="K234" s="170" t="s">
        <v>131</v>
      </c>
      <c r="L234" s="32"/>
      <c r="M234" s="174" t="s">
        <v>1</v>
      </c>
      <c r="N234" s="175" t="s">
        <v>40</v>
      </c>
      <c r="O234" s="176">
        <v>2.0030000000000001</v>
      </c>
      <c r="P234" s="176">
        <f>O234*H234</f>
        <v>4.2864200000000006</v>
      </c>
      <c r="Q234" s="176">
        <v>0</v>
      </c>
      <c r="R234" s="176">
        <f>Q234*H234</f>
        <v>0</v>
      </c>
      <c r="S234" s="176">
        <v>0</v>
      </c>
      <c r="T234" s="177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78" t="s">
        <v>123</v>
      </c>
      <c r="AT234" s="178" t="s">
        <v>119</v>
      </c>
      <c r="AU234" s="178" t="s">
        <v>84</v>
      </c>
      <c r="AY234" s="18" t="s">
        <v>117</v>
      </c>
      <c r="BE234" s="179">
        <f>IF(N234="základní",J234,0)</f>
        <v>2182.8000000000002</v>
      </c>
      <c r="BF234" s="179">
        <f>IF(N234="snížená",J234,0)</f>
        <v>0</v>
      </c>
      <c r="BG234" s="179">
        <f>IF(N234="zákl. přenesená",J234,0)</f>
        <v>0</v>
      </c>
      <c r="BH234" s="179">
        <f>IF(N234="sníž. přenesená",J234,0)</f>
        <v>0</v>
      </c>
      <c r="BI234" s="179">
        <f>IF(N234="nulová",J234,0)</f>
        <v>0</v>
      </c>
      <c r="BJ234" s="18" t="s">
        <v>82</v>
      </c>
      <c r="BK234" s="179">
        <f>ROUND(I234*H234,2)</f>
        <v>2182.8000000000002</v>
      </c>
      <c r="BL234" s="18" t="s">
        <v>123</v>
      </c>
      <c r="BM234" s="178" t="s">
        <v>315</v>
      </c>
    </row>
    <row r="235" s="2" customFormat="1">
      <c r="A235" s="31"/>
      <c r="B235" s="32"/>
      <c r="C235" s="31"/>
      <c r="D235" s="180" t="s">
        <v>125</v>
      </c>
      <c r="E235" s="31"/>
      <c r="F235" s="181" t="s">
        <v>316</v>
      </c>
      <c r="G235" s="31"/>
      <c r="H235" s="31"/>
      <c r="I235" s="31"/>
      <c r="J235" s="31"/>
      <c r="K235" s="31"/>
      <c r="L235" s="32"/>
      <c r="M235" s="214"/>
      <c r="N235" s="215"/>
      <c r="O235" s="216"/>
      <c r="P235" s="216"/>
      <c r="Q235" s="216"/>
      <c r="R235" s="216"/>
      <c r="S235" s="216"/>
      <c r="T235" s="217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8" t="s">
        <v>125</v>
      </c>
      <c r="AU235" s="18" t="s">
        <v>84</v>
      </c>
    </row>
    <row r="236" s="2" customFormat="1" ht="6.96" customHeight="1">
      <c r="A236" s="31"/>
      <c r="B236" s="52"/>
      <c r="C236" s="53"/>
      <c r="D236" s="53"/>
      <c r="E236" s="53"/>
      <c r="F236" s="53"/>
      <c r="G236" s="53"/>
      <c r="H236" s="53"/>
      <c r="I236" s="53"/>
      <c r="J236" s="53"/>
      <c r="K236" s="53"/>
      <c r="L236" s="32"/>
      <c r="M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</row>
  </sheetData>
  <autoFilter ref="C122:K235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Dědeček Petr</dc:creator>
  <cp:lastModifiedBy>Dědeček Petr</cp:lastModifiedBy>
  <dcterms:created xsi:type="dcterms:W3CDTF">2022-01-26T11:53:30Z</dcterms:created>
  <dcterms:modified xsi:type="dcterms:W3CDTF">2022-01-26T11:53:32Z</dcterms:modified>
</cp:coreProperties>
</file>