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ZL6 k VV - Dotazy č. 22" sheetId="2" r:id="rId2"/>
    <sheet name="Seznam figur" sheetId="3" r:id="rId3"/>
  </sheets>
  <definedNames>
    <definedName name="_xlnm.Print_Area" localSheetId="0">'Rekapitulace stavby'!$D$4:$AO$36,'Rekapitulace stavby'!$C$42:$AQ$57</definedName>
    <definedName name="_xlnm._FilterDatabase" localSheetId="1" hidden="1">'ZL6 k VV - Dotazy č. 22'!$C$87:$K$102</definedName>
    <definedName name="_xlnm.Print_Area" localSheetId="1">'ZL6 k VV - Dotazy č. 22'!$C$4:$J$41,'ZL6 k VV - Dotazy č. 22'!$C$47:$J$67,'ZL6 k VV - Dotazy č. 22'!$C$73:$K$102</definedName>
    <definedName name="_xlnm.Print_Area" localSheetId="2">'Seznam figur'!$C$4:$G$16</definedName>
    <definedName name="_xlnm.Print_Titles" localSheetId="0">'Rekapitulace stavby'!$52:$52</definedName>
    <definedName name="_xlnm.Print_Titles" localSheetId="1">'ZL6 k VV - Dotazy č. 22'!$87:$87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<sst xmlns="http://schemas.openxmlformats.org/spreadsheetml/2006/main" count="408" uniqueCount="177">
  <si>
    <t>Export Komplet</t>
  </si>
  <si>
    <t>VZ</t>
  </si>
  <si>
    <t>2.0</t>
  </si>
  <si>
    <t>ZAMOK</t>
  </si>
  <si>
    <t>False</t>
  </si>
  <si>
    <t>{ead23957-566b-4ba8-87d1-28f2812601a2}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</si>
  <si>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</si>
  <si>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</si>
  <si>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</si>
  <si>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</si>
  <si>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</si>
  <si>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</si>
  <si>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</si>
  <si>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</si>
  <si>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20220526_1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</si>
  <si>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</si>
  <si>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</si>
  <si>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a celková rekonstrukce domu sociální péče Kralovice - 1.ETAPA, vč. ZL</t>
  </si>
  <si>
    <t>KSO:</t>
  </si>
  <si>
    <t>801 1</t>
  </si>
  <si>
    <t>CC-CZ:</t>
  </si>
  <si>
    <t>12</t>
  </si>
  <si>
    <t>Místo:</t>
  </si>
  <si>
    <t>Plzeňská třída 345, 331 41  Kralovice u Rakovníka</t>
  </si>
  <si>
    <t>Datum:</t>
  </si>
  <si>
    <t>26. 5. 2022</t>
  </si>
  <si>
    <t>Zadavatel:</t>
  </si>
  <si>
    <t>IČ:</t>
  </si>
  <si>
    <t>49748190</t>
  </si>
  <si>
    <t>Dům sociální péče Kralovice, p.o.</t>
  </si>
  <si>
    <t>DIČ:</t>
  </si>
  <si>
    <t>CZ24286923</t>
  </si>
  <si>
    <t>Uchazeč:</t>
  </si>
  <si>
    <t>Vyplň údaj</t>
  </si>
  <si>
    <t>Projektant:</t>
  </si>
  <si>
    <t>24286923</t>
  </si>
  <si>
    <t>Řezanina &amp; Bartoň, s.r.o.</t>
  </si>
  <si>
    <t>True</t>
  </si>
  <si>
    <t>Zpracovatel:</t>
  </si>
  <si>
    <t>0598404</t>
  </si>
  <si>
    <t>BACing s.r.o.</t>
  </si>
  <si>
    <t>CZ0598404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</si>
  <si>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</si>
  <si>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</si>
  <si>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</si>
  <si>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</si>
  <si>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</si>
  <si>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</si>
  <si>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</si>
  <si>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</si>
  <si>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</si>
  <si>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</si>
  <si>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</si>
  <si>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</si>
  <si>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</si>
  <si>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</si>
  <si>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</si>
  <si>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</si>
  <si>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</si>
  <si>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</si>
  <si>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</si>
  <si>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</si>
  <si>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</si>
  <si>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</si>
  <si>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</si>
  <si>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</si>
  <si>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</si>
  <si>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</si>
  <si>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</si>
  <si>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</si>
  <si>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</si>
  <si>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</si>
  <si>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</si>
  <si>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</si>
  <si>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</si>
  <si>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</si>
  <si>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</si>
  <si>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</si>
  <si>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</si>
  <si>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</si>
  <si>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</si>
  <si>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</si>
  <si>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</si>
  <si>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II.</t>
  </si>
  <si>
    <t>Změnové listy dle dotazů ze zadávacího řízení</t>
  </si>
  <si>
    <t>STA</t>
  </si>
  <si>
    <t>1</t>
  </si>
  <si>
    <t>{15428e02-2a9a-4014-ad92-17344be926eb}</t>
  </si>
  <si>
    <t>2</t>
  </si>
  <si>
    <t>/</t>
  </si>
  <si>
    <t>ZL6 k VV</t>
  </si>
  <si>
    <t>Dotazy č. 22</t>
  </si>
  <si>
    <t>Soupis</t>
  </si>
  <si>
    <t>{c955664a-06d0-4b94-8429-4fe8ae590ff8}</t>
  </si>
  <si>
    <t>Skladba_F01bs</t>
  </si>
  <si>
    <t>Skladba F01 bs</t>
  </si>
  <si>
    <t>m2</t>
  </si>
  <si>
    <t>46,9</t>
  </si>
  <si>
    <t>3</t>
  </si>
  <si>
    <t>KRYCÍ LIST SOUPISU PRACÍ</t>
  </si>
  <si>
    <t>Objekt:</t>
  </si>
  <si>
    <t>II. - Změnové listy dle dotazů ze zadávacího řízení</t>
  </si>
  <si>
    <t>Soupis:</t>
  </si>
  <si>
    <t>ZL6 k VV - Dotazy č. 22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</si>
  <si>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</si>
  <si>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</si>
  <si>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</si>
  <si>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</si>
  <si>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</si>
  <si>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713 - Izolace tepelné</t>
  </si>
  <si>
    <t xml:space="preserve">    763 - Konstrukce suché výstavby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</si>
  <si>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</si>
  <si>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</si>
  <si>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</si>
  <si>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</si>
  <si>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</si>
  <si>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</si>
  <si>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</si>
  <si>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</si>
  <si>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</si>
  <si>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</si>
  <si>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</si>
  <si>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</si>
  <si>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</si>
  <si>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</si>
  <si>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</si>
  <si>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</si>
  <si>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</si>
  <si>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</si>
  <si>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293</t>
  </si>
  <si>
    <t>M</t>
  </si>
  <si>
    <t>28375910</t>
  </si>
  <si>
    <t>deska EPS 150 pro konstrukce s vysokým zatížením λ=0,035 tl 60mm</t>
  </si>
  <si>
    <t>CS ÚRS 2022 01</t>
  </si>
  <si>
    <t>32</t>
  </si>
  <si>
    <t>16</t>
  </si>
  <si>
    <t>-1544882241</t>
  </si>
  <si>
    <t>VV</t>
  </si>
  <si>
    <t>Součet</t>
  </si>
  <si>
    <t>4</t>
  </si>
  <si>
    <t>46,9*0,05 'Přepočtené koeficientem množství</t>
  </si>
  <si>
    <t>315</t>
  </si>
  <si>
    <t>K</t>
  </si>
  <si>
    <t>998713203</t>
  </si>
  <si>
    <t>Přesun hmot pro izolace tepelné stanovený procentní sazbou (%) z ceny vodorovná dopravní vzdálenost do 50 m v objektech výšky přes 12 do 24 m</t>
  </si>
  <si>
    <t>%</t>
  </si>
  <si>
    <t>-1661209434</t>
  </si>
  <si>
    <t>Online PSC</t>
  </si>
  <si>
    <t>https://podminky.urs.cz/item/CS_URS_2022_01/998713203</t>
  </si>
  <si>
    <t>763</t>
  </si>
  <si>
    <t>Konstrukce suché výstavby</t>
  </si>
  <si>
    <t>316</t>
  </si>
  <si>
    <t>763172453</t>
  </si>
  <si>
    <t>Montáž dvířek pro konstrukce ze sádrokartonových desek revizních protipožárních pro podhledy velikost (šxv) 400 x 400 mm</t>
  </si>
  <si>
    <t>kus</t>
  </si>
  <si>
    <t>CS ÚRS 2021 02</t>
  </si>
  <si>
    <t>-1055301078</t>
  </si>
  <si>
    <t>https://podminky.urs.cz/item/CS_URS_2021_02/763172453</t>
  </si>
  <si>
    <t>317</t>
  </si>
  <si>
    <t>59030761</t>
  </si>
  <si>
    <t>dvířka revizní protipožární pro stěny a podhledy EI 60  400x400 mm</t>
  </si>
  <si>
    <t>1921355251</t>
  </si>
  <si>
    <t>318</t>
  </si>
  <si>
    <t>998763403</t>
  </si>
  <si>
    <t>Přesun hmot pro konstrukce montované z desek stanovený procentní sazbou (%) z ceny vodorovná dopravní vzdálenost do 50 m v objektech výšky přes 12 do 24 m</t>
  </si>
  <si>
    <t>-3769298</t>
  </si>
  <si>
    <t>https://podminky.urs.cz/item/CS_URS_2021_02/998763403</t>
  </si>
  <si>
    <t>SEZNAM FIGUR</t>
  </si>
  <si>
    <t>Výměra</t>
  </si>
  <si>
    <t xml:space="preserve"> II./ ZL6 k VV</t>
  </si>
  <si>
    <t>Skladba_F01a</t>
  </si>
  <si>
    <t>Skladba F01a</t>
  </si>
  <si>
    <t>Skladba_F01as</t>
  </si>
  <si>
    <t>Skladba F01 as</t>
  </si>
  <si>
    <t>Skladba_F01b</t>
  </si>
  <si>
    <t>Skladba F01b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</si>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</sst>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13203" TargetMode="External" /><Relationship Id="rId2" Type="http://schemas.openxmlformats.org/officeDocument/2006/relationships/hyperlink" Target="https://podminky.urs.cz/item/CS_URS_2021_02/763172453" TargetMode="External" /><Relationship Id="rId3" Type="http://schemas.openxmlformats.org/officeDocument/2006/relationships/hyperlink" Target="https://podminky.urs.cz/item/CS_URS_2021_02/998763403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31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33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33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33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35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31</v>
      </c>
      <c r="AO17" s="21"/>
      <c r="AP17" s="21"/>
      <c r="AQ17" s="21"/>
      <c r="AR17" s="19"/>
      <c r="BE17" s="30"/>
      <c r="BS17" s="16" t="s">
        <v>37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39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40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41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43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47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48</v>
      </c>
      <c r="E29" s="46"/>
      <c r="F29" s="31" t="s">
        <v>49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50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51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52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53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55</v>
      </c>
      <c r="U35" s="53"/>
      <c r="V35" s="53"/>
      <c r="W35" s="53"/>
      <c r="X35" s="55" t="s">
        <v>56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20220526_1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Přístavba a celková rekonstrukce domu sociální péče Kralovice - 1.ETAPA, vč. ZL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Plzeňská třída 345, 331 41  Kralovice u Rakovníka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1" t="str">
        <f>IF(AN8="","",AN8)</f>
        <v>26. 5. 2022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Dům sociální péče Kralovice, p.o.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34</v>
      </c>
      <c r="AJ49" s="39"/>
      <c r="AK49" s="39"/>
      <c r="AL49" s="39"/>
      <c r="AM49" s="72" t="str">
        <f>IF(E17="","",E17)</f>
        <v>Řezanina &amp; Bartoň, s.r.o.</v>
      </c>
      <c r="AN49" s="63"/>
      <c r="AO49" s="63"/>
      <c r="AP49" s="63"/>
      <c r="AQ49" s="39"/>
      <c r="AR49" s="43"/>
      <c r="AS49" s="73" t="s">
        <v>58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32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38</v>
      </c>
      <c r="AJ50" s="39"/>
      <c r="AK50" s="39"/>
      <c r="AL50" s="39"/>
      <c r="AM50" s="72" t="str">
        <f>IF(E20="","",E20)</f>
        <v>BACing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59</v>
      </c>
      <c r="D52" s="86"/>
      <c r="E52" s="86"/>
      <c r="F52" s="86"/>
      <c r="G52" s="86"/>
      <c r="H52" s="87"/>
      <c r="I52" s="88" t="s">
        <v>60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61</v>
      </c>
      <c r="AH52" s="86"/>
      <c r="AI52" s="86"/>
      <c r="AJ52" s="86"/>
      <c r="AK52" s="86"/>
      <c r="AL52" s="86"/>
      <c r="AM52" s="86"/>
      <c r="AN52" s="88" t="s">
        <v>62</v>
      </c>
      <c r="AO52" s="86"/>
      <c r="AP52" s="86"/>
      <c r="AQ52" s="90" t="s">
        <v>63</v>
      </c>
      <c r="AR52" s="43"/>
      <c r="AS52" s="91" t="s">
        <v>64</v>
      </c>
      <c r="AT52" s="92" t="s">
        <v>65</v>
      </c>
      <c r="AU52" s="92" t="s">
        <v>66</v>
      </c>
      <c r="AV52" s="92" t="s">
        <v>67</v>
      </c>
      <c r="AW52" s="92" t="s">
        <v>68</v>
      </c>
      <c r="AX52" s="92" t="s">
        <v>69</v>
      </c>
      <c r="AY52" s="92" t="s">
        <v>70</v>
      </c>
      <c r="AZ52" s="92" t="s">
        <v>71</v>
      </c>
      <c r="BA52" s="92" t="s">
        <v>72</v>
      </c>
      <c r="BB52" s="92" t="s">
        <v>73</v>
      </c>
      <c r="BC52" s="92" t="s">
        <v>74</v>
      </c>
      <c r="BD52" s="93" t="s">
        <v>75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76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77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78</v>
      </c>
      <c r="BT54" s="108" t="s">
        <v>79</v>
      </c>
      <c r="BU54" s="109" t="s">
        <v>80</v>
      </c>
      <c r="BV54" s="108" t="s">
        <v>81</v>
      </c>
      <c r="BW54" s="108" t="s">
        <v>5</v>
      </c>
      <c r="BX54" s="108" t="s">
        <v>82</v>
      </c>
      <c r="CL54" s="108" t="s">
        <v>19</v>
      </c>
    </row>
    <row r="55" spans="1:91" s="7" customFormat="1" ht="24.75" customHeight="1">
      <c r="A55" s="7"/>
      <c r="B55" s="110"/>
      <c r="C55" s="111"/>
      <c r="D55" s="112" t="s">
        <v>83</v>
      </c>
      <c r="E55" s="112"/>
      <c r="F55" s="112"/>
      <c r="G55" s="112"/>
      <c r="H55" s="112"/>
      <c r="I55" s="113"/>
      <c r="J55" s="112" t="s">
        <v>84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ROUND(AG56,2)</f>
        <v>0</v>
      </c>
      <c r="AH55" s="113"/>
      <c r="AI55" s="113"/>
      <c r="AJ55" s="113"/>
      <c r="AK55" s="113"/>
      <c r="AL55" s="113"/>
      <c r="AM55" s="113"/>
      <c r="AN55" s="115">
        <f>SUM(AG55,AT55)</f>
        <v>0</v>
      </c>
      <c r="AO55" s="113"/>
      <c r="AP55" s="113"/>
      <c r="AQ55" s="116" t="s">
        <v>85</v>
      </c>
      <c r="AR55" s="117"/>
      <c r="AS55" s="118">
        <f>ROUND(AS56,2)</f>
        <v>0</v>
      </c>
      <c r="AT55" s="119">
        <f>ROUND(SUM(AV55:AW55),2)</f>
        <v>0</v>
      </c>
      <c r="AU55" s="120">
        <f>ROUND(AU56,5)</f>
        <v>0</v>
      </c>
      <c r="AV55" s="119">
        <f>ROUND(AZ55*L29,2)</f>
        <v>0</v>
      </c>
      <c r="AW55" s="119">
        <f>ROUND(BA55*L30,2)</f>
        <v>0</v>
      </c>
      <c r="AX55" s="119">
        <f>ROUND(BB55*L29,2)</f>
        <v>0</v>
      </c>
      <c r="AY55" s="119">
        <f>ROUND(BC55*L30,2)</f>
        <v>0</v>
      </c>
      <c r="AZ55" s="119">
        <f>ROUND(AZ56,2)</f>
        <v>0</v>
      </c>
      <c r="BA55" s="119">
        <f>ROUND(BA56,2)</f>
        <v>0</v>
      </c>
      <c r="BB55" s="119">
        <f>ROUND(BB56,2)</f>
        <v>0</v>
      </c>
      <c r="BC55" s="119">
        <f>ROUND(BC56,2)</f>
        <v>0</v>
      </c>
      <c r="BD55" s="121">
        <f>ROUND(BD56,2)</f>
        <v>0</v>
      </c>
      <c r="BE55" s="7"/>
      <c r="BS55" s="122" t="s">
        <v>78</v>
      </c>
      <c r="BT55" s="122" t="s">
        <v>86</v>
      </c>
      <c r="BU55" s="122" t="s">
        <v>80</v>
      </c>
      <c r="BV55" s="122" t="s">
        <v>81</v>
      </c>
      <c r="BW55" s="122" t="s">
        <v>87</v>
      </c>
      <c r="BX55" s="122" t="s">
        <v>5</v>
      </c>
      <c r="CL55" s="122" t="s">
        <v>19</v>
      </c>
      <c r="CM55" s="122" t="s">
        <v>88</v>
      </c>
    </row>
    <row r="56" spans="1:90" s="4" customFormat="1" ht="23.25" customHeight="1">
      <c r="A56" s="123" t="s">
        <v>89</v>
      </c>
      <c r="B56" s="62"/>
      <c r="C56" s="124"/>
      <c r="D56" s="124"/>
      <c r="E56" s="125" t="s">
        <v>90</v>
      </c>
      <c r="F56" s="125"/>
      <c r="G56" s="125"/>
      <c r="H56" s="125"/>
      <c r="I56" s="125"/>
      <c r="J56" s="124"/>
      <c r="K56" s="125" t="s">
        <v>91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6">
        <f>'ZL6 k VV - Dotazy č. 22'!J32</f>
        <v>0</v>
      </c>
      <c r="AH56" s="124"/>
      <c r="AI56" s="124"/>
      <c r="AJ56" s="124"/>
      <c r="AK56" s="124"/>
      <c r="AL56" s="124"/>
      <c r="AM56" s="124"/>
      <c r="AN56" s="126">
        <f>SUM(AG56,AT56)</f>
        <v>0</v>
      </c>
      <c r="AO56" s="124"/>
      <c r="AP56" s="124"/>
      <c r="AQ56" s="127" t="s">
        <v>92</v>
      </c>
      <c r="AR56" s="64"/>
      <c r="AS56" s="128">
        <v>0</v>
      </c>
      <c r="AT56" s="129">
        <f>ROUND(SUM(AV56:AW56),2)</f>
        <v>0</v>
      </c>
      <c r="AU56" s="130">
        <f>'ZL6 k VV - Dotazy č. 22'!P88</f>
        <v>0</v>
      </c>
      <c r="AV56" s="129">
        <f>'ZL6 k VV - Dotazy č. 22'!J35</f>
        <v>0</v>
      </c>
      <c r="AW56" s="129">
        <f>'ZL6 k VV - Dotazy č. 22'!J36</f>
        <v>0</v>
      </c>
      <c r="AX56" s="129">
        <f>'ZL6 k VV - Dotazy č. 22'!J37</f>
        <v>0</v>
      </c>
      <c r="AY56" s="129">
        <f>'ZL6 k VV - Dotazy č. 22'!J38</f>
        <v>0</v>
      </c>
      <c r="AZ56" s="129">
        <f>'ZL6 k VV - Dotazy č. 22'!F35</f>
        <v>0</v>
      </c>
      <c r="BA56" s="129">
        <f>'ZL6 k VV - Dotazy č. 22'!F36</f>
        <v>0</v>
      </c>
      <c r="BB56" s="129">
        <f>'ZL6 k VV - Dotazy č. 22'!F37</f>
        <v>0</v>
      </c>
      <c r="BC56" s="129">
        <f>'ZL6 k VV - Dotazy č. 22'!F38</f>
        <v>0</v>
      </c>
      <c r="BD56" s="131">
        <f>'ZL6 k VV - Dotazy č. 22'!F39</f>
        <v>0</v>
      </c>
      <c r="BE56" s="4"/>
      <c r="BT56" s="132" t="s">
        <v>88</v>
      </c>
      <c r="BV56" s="132" t="s">
        <v>81</v>
      </c>
      <c r="BW56" s="132" t="s">
        <v>93</v>
      </c>
      <c r="BX56" s="132" t="s">
        <v>87</v>
      </c>
      <c r="CL56" s="132" t="s">
        <v>19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D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  <mergeCell ref="AR2:BE2"/>
  </mergeCells>
  <hyperlinks>
    <hyperlink ref="A56" location="'ZL6 k VV - Dotazy č. 2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  <c r="AZ2" s="133" t="s">
        <v>94</v>
      </c>
      <c r="BA2" s="133" t="s">
        <v>95</v>
      </c>
      <c r="BB2" s="133" t="s">
        <v>96</v>
      </c>
      <c r="BC2" s="133" t="s">
        <v>97</v>
      </c>
      <c r="BD2" s="133" t="s">
        <v>98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9"/>
      <c r="AT3" s="16" t="s">
        <v>88</v>
      </c>
    </row>
    <row r="4" spans="2:46" s="1" customFormat="1" ht="24.95" customHeight="1">
      <c r="B4" s="19"/>
      <c r="D4" s="136" t="s">
        <v>99</v>
      </c>
      <c r="L4" s="19"/>
      <c r="M4" s="137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8" t="s">
        <v>16</v>
      </c>
      <c r="L6" s="19"/>
    </row>
    <row r="7" spans="2:12" s="1" customFormat="1" ht="26.25" customHeight="1">
      <c r="B7" s="19"/>
      <c r="E7" s="139" t="str">
        <f>'Rekapitulace stavby'!K6</f>
        <v>Přístavba a celková rekonstrukce domu sociální péče Kralovice - 1.ETAPA, vč. ZL</v>
      </c>
      <c r="F7" s="138"/>
      <c r="G7" s="138"/>
      <c r="H7" s="138"/>
      <c r="L7" s="19"/>
    </row>
    <row r="8" spans="2:12" s="1" customFormat="1" ht="12" customHeight="1">
      <c r="B8" s="19"/>
      <c r="D8" s="138" t="s">
        <v>100</v>
      </c>
      <c r="L8" s="19"/>
    </row>
    <row r="9" spans="1:31" s="2" customFormat="1" ht="16.5" customHeight="1">
      <c r="A9" s="37"/>
      <c r="B9" s="43"/>
      <c r="C9" s="37"/>
      <c r="D9" s="37"/>
      <c r="E9" s="139" t="s">
        <v>101</v>
      </c>
      <c r="F9" s="37"/>
      <c r="G9" s="37"/>
      <c r="H9" s="37"/>
      <c r="I9" s="37"/>
      <c r="J9" s="37"/>
      <c r="K9" s="37"/>
      <c r="L9" s="140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8" t="s">
        <v>102</v>
      </c>
      <c r="E10" s="37"/>
      <c r="F10" s="37"/>
      <c r="G10" s="37"/>
      <c r="H10" s="37"/>
      <c r="I10" s="37"/>
      <c r="J10" s="37"/>
      <c r="K10" s="37"/>
      <c r="L10" s="14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41" t="s">
        <v>103</v>
      </c>
      <c r="F11" s="37"/>
      <c r="G11" s="37"/>
      <c r="H11" s="37"/>
      <c r="I11" s="37"/>
      <c r="J11" s="37"/>
      <c r="K11" s="37"/>
      <c r="L11" s="140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14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38" t="s">
        <v>18</v>
      </c>
      <c r="E13" s="37"/>
      <c r="F13" s="132" t="s">
        <v>19</v>
      </c>
      <c r="G13" s="37"/>
      <c r="H13" s="37"/>
      <c r="I13" s="138" t="s">
        <v>20</v>
      </c>
      <c r="J13" s="132" t="s">
        <v>77</v>
      </c>
      <c r="K13" s="37"/>
      <c r="L13" s="140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8" t="s">
        <v>22</v>
      </c>
      <c r="E14" s="37"/>
      <c r="F14" s="132" t="s">
        <v>23</v>
      </c>
      <c r="G14" s="37"/>
      <c r="H14" s="37"/>
      <c r="I14" s="138" t="s">
        <v>24</v>
      </c>
      <c r="J14" s="142" t="str">
        <f>'Rekapitulace stavby'!AN8</f>
        <v>26. 5. 2022</v>
      </c>
      <c r="K14" s="37"/>
      <c r="L14" s="140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140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38" t="s">
        <v>26</v>
      </c>
      <c r="E16" s="37"/>
      <c r="F16" s="37"/>
      <c r="G16" s="37"/>
      <c r="H16" s="37"/>
      <c r="I16" s="138" t="s">
        <v>27</v>
      </c>
      <c r="J16" s="132" t="s">
        <v>28</v>
      </c>
      <c r="K16" s="37"/>
      <c r="L16" s="140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32" t="s">
        <v>29</v>
      </c>
      <c r="F17" s="37"/>
      <c r="G17" s="37"/>
      <c r="H17" s="37"/>
      <c r="I17" s="138" t="s">
        <v>30</v>
      </c>
      <c r="J17" s="132" t="s">
        <v>31</v>
      </c>
      <c r="K17" s="37"/>
      <c r="L17" s="140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140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38" t="s">
        <v>32</v>
      </c>
      <c r="E19" s="37"/>
      <c r="F19" s="37"/>
      <c r="G19" s="37"/>
      <c r="H19" s="37"/>
      <c r="I19" s="138" t="s">
        <v>27</v>
      </c>
      <c r="J19" s="32" t="str">
        <f>'Rekapitulace stavby'!AN13</f>
        <v>Vyplň údaj</v>
      </c>
      <c r="K19" s="37"/>
      <c r="L19" s="14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38" t="s">
        <v>30</v>
      </c>
      <c r="J20" s="32" t="str">
        <f>'Rekapitulace stavby'!AN14</f>
        <v>Vyplň údaj</v>
      </c>
      <c r="K20" s="37"/>
      <c r="L20" s="140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140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38" t="s">
        <v>34</v>
      </c>
      <c r="E22" s="37"/>
      <c r="F22" s="37"/>
      <c r="G22" s="37"/>
      <c r="H22" s="37"/>
      <c r="I22" s="138" t="s">
        <v>27</v>
      </c>
      <c r="J22" s="132" t="s">
        <v>35</v>
      </c>
      <c r="K22" s="37"/>
      <c r="L22" s="14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32" t="s">
        <v>36</v>
      </c>
      <c r="F23" s="37"/>
      <c r="G23" s="37"/>
      <c r="H23" s="37"/>
      <c r="I23" s="138" t="s">
        <v>30</v>
      </c>
      <c r="J23" s="132" t="s">
        <v>31</v>
      </c>
      <c r="K23" s="37"/>
      <c r="L23" s="14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140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38" t="s">
        <v>38</v>
      </c>
      <c r="E25" s="37"/>
      <c r="F25" s="37"/>
      <c r="G25" s="37"/>
      <c r="H25" s="37"/>
      <c r="I25" s="138" t="s">
        <v>27</v>
      </c>
      <c r="J25" s="132" t="s">
        <v>39</v>
      </c>
      <c r="K25" s="37"/>
      <c r="L25" s="140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32" t="s">
        <v>40</v>
      </c>
      <c r="F26" s="37"/>
      <c r="G26" s="37"/>
      <c r="H26" s="37"/>
      <c r="I26" s="138" t="s">
        <v>30</v>
      </c>
      <c r="J26" s="132" t="s">
        <v>41</v>
      </c>
      <c r="K26" s="37"/>
      <c r="L26" s="140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140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38" t="s">
        <v>42</v>
      </c>
      <c r="E28" s="37"/>
      <c r="F28" s="37"/>
      <c r="G28" s="37"/>
      <c r="H28" s="37"/>
      <c r="I28" s="37"/>
      <c r="J28" s="37"/>
      <c r="K28" s="37"/>
      <c r="L28" s="140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43"/>
      <c r="B29" s="144"/>
      <c r="C29" s="143"/>
      <c r="D29" s="143"/>
      <c r="E29" s="145" t="s">
        <v>77</v>
      </c>
      <c r="F29" s="145"/>
      <c r="G29" s="145"/>
      <c r="H29" s="145"/>
      <c r="I29" s="143"/>
      <c r="J29" s="143"/>
      <c r="K29" s="143"/>
      <c r="L29" s="146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140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7"/>
      <c r="J31" s="147"/>
      <c r="K31" s="147"/>
      <c r="L31" s="140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8" t="s">
        <v>44</v>
      </c>
      <c r="E32" s="37"/>
      <c r="F32" s="37"/>
      <c r="G32" s="37"/>
      <c r="H32" s="37"/>
      <c r="I32" s="37"/>
      <c r="J32" s="149">
        <f>ROUND(J88,2)</f>
        <v>0</v>
      </c>
      <c r="K32" s="37"/>
      <c r="L32" s="14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7"/>
      <c r="E33" s="147"/>
      <c r="F33" s="147"/>
      <c r="G33" s="147"/>
      <c r="H33" s="147"/>
      <c r="I33" s="147"/>
      <c r="J33" s="147"/>
      <c r="K33" s="147"/>
      <c r="L33" s="140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0" t="s">
        <v>46</v>
      </c>
      <c r="G34" s="37"/>
      <c r="H34" s="37"/>
      <c r="I34" s="150" t="s">
        <v>45</v>
      </c>
      <c r="J34" s="150" t="s">
        <v>47</v>
      </c>
      <c r="K34" s="37"/>
      <c r="L34" s="140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1" t="s">
        <v>48</v>
      </c>
      <c r="E35" s="138" t="s">
        <v>49</v>
      </c>
      <c r="F35" s="152">
        <f>ROUND((SUM(BE88:BE102)),2)</f>
        <v>0</v>
      </c>
      <c r="G35" s="37"/>
      <c r="H35" s="37"/>
      <c r="I35" s="153">
        <v>0.21</v>
      </c>
      <c r="J35" s="152">
        <f>ROUND(((SUM(BE88:BE102))*I35),2)</f>
        <v>0</v>
      </c>
      <c r="K35" s="37"/>
      <c r="L35" s="14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8" t="s">
        <v>50</v>
      </c>
      <c r="F36" s="152">
        <f>ROUND((SUM(BF88:BF102)),2)</f>
        <v>0</v>
      </c>
      <c r="G36" s="37"/>
      <c r="H36" s="37"/>
      <c r="I36" s="153">
        <v>0.15</v>
      </c>
      <c r="J36" s="152">
        <f>ROUND(((SUM(BF88:BF102))*I36),2)</f>
        <v>0</v>
      </c>
      <c r="K36" s="37"/>
      <c r="L36" s="140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8" t="s">
        <v>51</v>
      </c>
      <c r="F37" s="152">
        <f>ROUND((SUM(BG88:BG102)),2)</f>
        <v>0</v>
      </c>
      <c r="G37" s="37"/>
      <c r="H37" s="37"/>
      <c r="I37" s="153">
        <v>0.21</v>
      </c>
      <c r="J37" s="152">
        <f>0</f>
        <v>0</v>
      </c>
      <c r="K37" s="37"/>
      <c r="L37" s="140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8" t="s">
        <v>52</v>
      </c>
      <c r="F38" s="152">
        <f>ROUND((SUM(BH88:BH102)),2)</f>
        <v>0</v>
      </c>
      <c r="G38" s="37"/>
      <c r="H38" s="37"/>
      <c r="I38" s="153">
        <v>0.15</v>
      </c>
      <c r="J38" s="152">
        <f>0</f>
        <v>0</v>
      </c>
      <c r="K38" s="37"/>
      <c r="L38" s="140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8" t="s">
        <v>53</v>
      </c>
      <c r="F39" s="152">
        <f>ROUND((SUM(BI88:BI102)),2)</f>
        <v>0</v>
      </c>
      <c r="G39" s="37"/>
      <c r="H39" s="37"/>
      <c r="I39" s="153">
        <v>0</v>
      </c>
      <c r="J39" s="152">
        <f>0</f>
        <v>0</v>
      </c>
      <c r="K39" s="37"/>
      <c r="L39" s="140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140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4"/>
      <c r="D41" s="155" t="s">
        <v>54</v>
      </c>
      <c r="E41" s="156"/>
      <c r="F41" s="156"/>
      <c r="G41" s="157" t="s">
        <v>55</v>
      </c>
      <c r="H41" s="158" t="s">
        <v>56</v>
      </c>
      <c r="I41" s="156"/>
      <c r="J41" s="159">
        <f>SUM(J32:J39)</f>
        <v>0</v>
      </c>
      <c r="K41" s="160"/>
      <c r="L41" s="140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40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40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104</v>
      </c>
      <c r="D47" s="39"/>
      <c r="E47" s="39"/>
      <c r="F47" s="39"/>
      <c r="G47" s="39"/>
      <c r="H47" s="39"/>
      <c r="I47" s="39"/>
      <c r="J47" s="39"/>
      <c r="K47" s="39"/>
      <c r="L47" s="140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4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4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6.25" customHeight="1">
      <c r="A50" s="37"/>
      <c r="B50" s="38"/>
      <c r="C50" s="39"/>
      <c r="D50" s="39"/>
      <c r="E50" s="165" t="str">
        <f>E7</f>
        <v>Přístavba a celková rekonstrukce domu sociální péče Kralovice - 1.ETAPA, vč. ZL</v>
      </c>
      <c r="F50" s="31"/>
      <c r="G50" s="31"/>
      <c r="H50" s="31"/>
      <c r="I50" s="39"/>
      <c r="J50" s="39"/>
      <c r="K50" s="39"/>
      <c r="L50" s="14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0"/>
      <c r="C51" s="31" t="s">
        <v>100</v>
      </c>
      <c r="D51" s="21"/>
      <c r="E51" s="21"/>
      <c r="F51" s="21"/>
      <c r="G51" s="21"/>
      <c r="H51" s="21"/>
      <c r="I51" s="21"/>
      <c r="J51" s="21"/>
      <c r="K51" s="21"/>
      <c r="L51" s="19"/>
    </row>
    <row r="52" spans="1:31" s="2" customFormat="1" ht="16.5" customHeight="1">
      <c r="A52" s="37"/>
      <c r="B52" s="38"/>
      <c r="C52" s="39"/>
      <c r="D52" s="39"/>
      <c r="E52" s="165" t="s">
        <v>101</v>
      </c>
      <c r="F52" s="39"/>
      <c r="G52" s="39"/>
      <c r="H52" s="39"/>
      <c r="I52" s="39"/>
      <c r="J52" s="39"/>
      <c r="K52" s="39"/>
      <c r="L52" s="140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102</v>
      </c>
      <c r="D53" s="39"/>
      <c r="E53" s="39"/>
      <c r="F53" s="39"/>
      <c r="G53" s="39"/>
      <c r="H53" s="39"/>
      <c r="I53" s="39"/>
      <c r="J53" s="39"/>
      <c r="K53" s="39"/>
      <c r="L53" s="140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68" t="str">
        <f>E11</f>
        <v>ZL6 k VV - Dotazy č. 22</v>
      </c>
      <c r="F54" s="39"/>
      <c r="G54" s="39"/>
      <c r="H54" s="39"/>
      <c r="I54" s="39"/>
      <c r="J54" s="39"/>
      <c r="K54" s="39"/>
      <c r="L54" s="14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40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22</v>
      </c>
      <c r="D56" s="39"/>
      <c r="E56" s="39"/>
      <c r="F56" s="26" t="str">
        <f>F14</f>
        <v xml:space="preserve">Plzeňská třída 345, 331 41  Kralovice u Rakovníka</v>
      </c>
      <c r="G56" s="39"/>
      <c r="H56" s="39"/>
      <c r="I56" s="31" t="s">
        <v>24</v>
      </c>
      <c r="J56" s="71" t="str">
        <f>IF(J14="","",J14)</f>
        <v>26. 5. 2022</v>
      </c>
      <c r="K56" s="39"/>
      <c r="L56" s="140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40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25.65" customHeight="1">
      <c r="A58" s="37"/>
      <c r="B58" s="38"/>
      <c r="C58" s="31" t="s">
        <v>26</v>
      </c>
      <c r="D58" s="39"/>
      <c r="E58" s="39"/>
      <c r="F58" s="26" t="str">
        <f>E17</f>
        <v>Dům sociální péče Kralovice, p.o.</v>
      </c>
      <c r="G58" s="39"/>
      <c r="H58" s="39"/>
      <c r="I58" s="31" t="s">
        <v>34</v>
      </c>
      <c r="J58" s="35" t="str">
        <f>E23</f>
        <v>Řezanina &amp; Bartoň, s.r.o.</v>
      </c>
      <c r="K58" s="39"/>
      <c r="L58" s="140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32</v>
      </c>
      <c r="D59" s="39"/>
      <c r="E59" s="39"/>
      <c r="F59" s="26" t="str">
        <f>IF(E20="","",E20)</f>
        <v>Vyplň údaj</v>
      </c>
      <c r="G59" s="39"/>
      <c r="H59" s="39"/>
      <c r="I59" s="31" t="s">
        <v>38</v>
      </c>
      <c r="J59" s="35" t="str">
        <f>E26</f>
        <v>BACing s.r.o.</v>
      </c>
      <c r="K59" s="39"/>
      <c r="L59" s="140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40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66" t="s">
        <v>105</v>
      </c>
      <c r="D61" s="167"/>
      <c r="E61" s="167"/>
      <c r="F61" s="167"/>
      <c r="G61" s="167"/>
      <c r="H61" s="167"/>
      <c r="I61" s="167"/>
      <c r="J61" s="168" t="s">
        <v>106</v>
      </c>
      <c r="K61" s="167"/>
      <c r="L61" s="140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40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69" t="s">
        <v>76</v>
      </c>
      <c r="D63" s="39"/>
      <c r="E63" s="39"/>
      <c r="F63" s="39"/>
      <c r="G63" s="39"/>
      <c r="H63" s="39"/>
      <c r="I63" s="39"/>
      <c r="J63" s="101">
        <f>J88</f>
        <v>0</v>
      </c>
      <c r="K63" s="39"/>
      <c r="L63" s="140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107</v>
      </c>
    </row>
    <row r="64" spans="1:31" s="9" customFormat="1" ht="24.95" customHeight="1">
      <c r="A64" s="9"/>
      <c r="B64" s="170"/>
      <c r="C64" s="171"/>
      <c r="D64" s="172" t="s">
        <v>108</v>
      </c>
      <c r="E64" s="173"/>
      <c r="F64" s="173"/>
      <c r="G64" s="173"/>
      <c r="H64" s="173"/>
      <c r="I64" s="173"/>
      <c r="J64" s="174">
        <f>J89</f>
        <v>0</v>
      </c>
      <c r="K64" s="171"/>
      <c r="L64" s="17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6"/>
      <c r="C65" s="124"/>
      <c r="D65" s="177" t="s">
        <v>109</v>
      </c>
      <c r="E65" s="178"/>
      <c r="F65" s="178"/>
      <c r="G65" s="178"/>
      <c r="H65" s="178"/>
      <c r="I65" s="178"/>
      <c r="J65" s="179">
        <f>J90</f>
        <v>0</v>
      </c>
      <c r="K65" s="124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24"/>
      <c r="D66" s="177" t="s">
        <v>110</v>
      </c>
      <c r="E66" s="178"/>
      <c r="F66" s="178"/>
      <c r="G66" s="178"/>
      <c r="H66" s="178"/>
      <c r="I66" s="178"/>
      <c r="J66" s="179">
        <f>J97</f>
        <v>0</v>
      </c>
      <c r="K66" s="124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40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140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0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2" t="s">
        <v>111</v>
      </c>
      <c r="D73" s="39"/>
      <c r="E73" s="39"/>
      <c r="F73" s="39"/>
      <c r="G73" s="39"/>
      <c r="H73" s="39"/>
      <c r="I73" s="39"/>
      <c r="J73" s="39"/>
      <c r="K73" s="39"/>
      <c r="L73" s="140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4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40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6.25" customHeight="1">
      <c r="A76" s="37"/>
      <c r="B76" s="38"/>
      <c r="C76" s="39"/>
      <c r="D76" s="39"/>
      <c r="E76" s="165" t="str">
        <f>E7</f>
        <v>Přístavba a celková rekonstrukce domu sociální péče Kralovice - 1.ETAPA, vč. ZL</v>
      </c>
      <c r="F76" s="31"/>
      <c r="G76" s="31"/>
      <c r="H76" s="31"/>
      <c r="I76" s="39"/>
      <c r="J76" s="39"/>
      <c r="K76" s="39"/>
      <c r="L76" s="140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2:12" s="1" customFormat="1" ht="12" customHeight="1">
      <c r="B77" s="20"/>
      <c r="C77" s="31" t="s">
        <v>100</v>
      </c>
      <c r="D77" s="21"/>
      <c r="E77" s="21"/>
      <c r="F77" s="21"/>
      <c r="G77" s="21"/>
      <c r="H77" s="21"/>
      <c r="I77" s="21"/>
      <c r="J77" s="21"/>
      <c r="K77" s="21"/>
      <c r="L77" s="19"/>
    </row>
    <row r="78" spans="1:31" s="2" customFormat="1" ht="16.5" customHeight="1">
      <c r="A78" s="37"/>
      <c r="B78" s="38"/>
      <c r="C78" s="39"/>
      <c r="D78" s="39"/>
      <c r="E78" s="165" t="s">
        <v>101</v>
      </c>
      <c r="F78" s="39"/>
      <c r="G78" s="39"/>
      <c r="H78" s="39"/>
      <c r="I78" s="39"/>
      <c r="J78" s="39"/>
      <c r="K78" s="39"/>
      <c r="L78" s="140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102</v>
      </c>
      <c r="D79" s="39"/>
      <c r="E79" s="39"/>
      <c r="F79" s="39"/>
      <c r="G79" s="39"/>
      <c r="H79" s="39"/>
      <c r="I79" s="39"/>
      <c r="J79" s="39"/>
      <c r="K79" s="39"/>
      <c r="L79" s="140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68" t="str">
        <f>E11</f>
        <v>ZL6 k VV - Dotazy č. 22</v>
      </c>
      <c r="F80" s="39"/>
      <c r="G80" s="39"/>
      <c r="H80" s="39"/>
      <c r="I80" s="39"/>
      <c r="J80" s="39"/>
      <c r="K80" s="39"/>
      <c r="L80" s="140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40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22</v>
      </c>
      <c r="D82" s="39"/>
      <c r="E82" s="39"/>
      <c r="F82" s="26" t="str">
        <f>F14</f>
        <v xml:space="preserve">Plzeňská třída 345, 331 41  Kralovice u Rakovníka</v>
      </c>
      <c r="G82" s="39"/>
      <c r="H82" s="39"/>
      <c r="I82" s="31" t="s">
        <v>24</v>
      </c>
      <c r="J82" s="71" t="str">
        <f>IF(J14="","",J14)</f>
        <v>26. 5. 2022</v>
      </c>
      <c r="K82" s="39"/>
      <c r="L82" s="140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40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25.65" customHeight="1">
      <c r="A84" s="37"/>
      <c r="B84" s="38"/>
      <c r="C84" s="31" t="s">
        <v>26</v>
      </c>
      <c r="D84" s="39"/>
      <c r="E84" s="39"/>
      <c r="F84" s="26" t="str">
        <f>E17</f>
        <v>Dům sociální péče Kralovice, p.o.</v>
      </c>
      <c r="G84" s="39"/>
      <c r="H84" s="39"/>
      <c r="I84" s="31" t="s">
        <v>34</v>
      </c>
      <c r="J84" s="35" t="str">
        <f>E23</f>
        <v>Řezanina &amp; Bartoň, s.r.o.</v>
      </c>
      <c r="K84" s="39"/>
      <c r="L84" s="140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15" customHeight="1">
      <c r="A85" s="37"/>
      <c r="B85" s="38"/>
      <c r="C85" s="31" t="s">
        <v>32</v>
      </c>
      <c r="D85" s="39"/>
      <c r="E85" s="39"/>
      <c r="F85" s="26" t="str">
        <f>IF(E20="","",E20)</f>
        <v>Vyplň údaj</v>
      </c>
      <c r="G85" s="39"/>
      <c r="H85" s="39"/>
      <c r="I85" s="31" t="s">
        <v>38</v>
      </c>
      <c r="J85" s="35" t="str">
        <f>E26</f>
        <v>BACing s.r.o.</v>
      </c>
      <c r="K85" s="39"/>
      <c r="L85" s="140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40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81"/>
      <c r="B87" s="182"/>
      <c r="C87" s="183" t="s">
        <v>112</v>
      </c>
      <c r="D87" s="184" t="s">
        <v>63</v>
      </c>
      <c r="E87" s="184" t="s">
        <v>59</v>
      </c>
      <c r="F87" s="184" t="s">
        <v>60</v>
      </c>
      <c r="G87" s="184" t="s">
        <v>113</v>
      </c>
      <c r="H87" s="184" t="s">
        <v>114</v>
      </c>
      <c r="I87" s="184" t="s">
        <v>115</v>
      </c>
      <c r="J87" s="184" t="s">
        <v>106</v>
      </c>
      <c r="K87" s="185" t="s">
        <v>116</v>
      </c>
      <c r="L87" s="186"/>
      <c r="M87" s="91" t="s">
        <v>77</v>
      </c>
      <c r="N87" s="92" t="s">
        <v>48</v>
      </c>
      <c r="O87" s="92" t="s">
        <v>117</v>
      </c>
      <c r="P87" s="92" t="s">
        <v>118</v>
      </c>
      <c r="Q87" s="92" t="s">
        <v>119</v>
      </c>
      <c r="R87" s="92" t="s">
        <v>120</v>
      </c>
      <c r="S87" s="92" t="s">
        <v>121</v>
      </c>
      <c r="T87" s="93" t="s">
        <v>122</v>
      </c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</row>
    <row r="88" spans="1:63" s="2" customFormat="1" ht="22.8" customHeight="1">
      <c r="A88" s="37"/>
      <c r="B88" s="38"/>
      <c r="C88" s="98" t="s">
        <v>123</v>
      </c>
      <c r="D88" s="39"/>
      <c r="E88" s="39"/>
      <c r="F88" s="39"/>
      <c r="G88" s="39"/>
      <c r="H88" s="39"/>
      <c r="I88" s="39"/>
      <c r="J88" s="187">
        <f>BK88</f>
        <v>0</v>
      </c>
      <c r="K88" s="39"/>
      <c r="L88" s="43"/>
      <c r="M88" s="94"/>
      <c r="N88" s="188"/>
      <c r="O88" s="95"/>
      <c r="P88" s="189">
        <f>P89</f>
        <v>0</v>
      </c>
      <c r="Q88" s="95"/>
      <c r="R88" s="189">
        <f>R89</f>
        <v>0.0175002</v>
      </c>
      <c r="S88" s="95"/>
      <c r="T88" s="190">
        <f>T89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78</v>
      </c>
      <c r="AU88" s="16" t="s">
        <v>107</v>
      </c>
      <c r="BK88" s="191">
        <f>BK89</f>
        <v>0</v>
      </c>
    </row>
    <row r="89" spans="1:63" s="12" customFormat="1" ht="25.9" customHeight="1">
      <c r="A89" s="12"/>
      <c r="B89" s="192"/>
      <c r="C89" s="193"/>
      <c r="D89" s="194" t="s">
        <v>78</v>
      </c>
      <c r="E89" s="195" t="s">
        <v>124</v>
      </c>
      <c r="F89" s="195" t="s">
        <v>125</v>
      </c>
      <c r="G89" s="193"/>
      <c r="H89" s="193"/>
      <c r="I89" s="196"/>
      <c r="J89" s="197">
        <f>BK89</f>
        <v>0</v>
      </c>
      <c r="K89" s="193"/>
      <c r="L89" s="198"/>
      <c r="M89" s="199"/>
      <c r="N89" s="200"/>
      <c r="O89" s="200"/>
      <c r="P89" s="201">
        <f>P90+P97</f>
        <v>0</v>
      </c>
      <c r="Q89" s="200"/>
      <c r="R89" s="201">
        <f>R90+R97</f>
        <v>0.0175002</v>
      </c>
      <c r="S89" s="200"/>
      <c r="T89" s="202">
        <f>T90+T97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3" t="s">
        <v>88</v>
      </c>
      <c r="AT89" s="204" t="s">
        <v>78</v>
      </c>
      <c r="AU89" s="204" t="s">
        <v>79</v>
      </c>
      <c r="AY89" s="203" t="s">
        <v>126</v>
      </c>
      <c r="BK89" s="205">
        <f>BK90+BK97</f>
        <v>0</v>
      </c>
    </row>
    <row r="90" spans="1:63" s="12" customFormat="1" ht="22.8" customHeight="1">
      <c r="A90" s="12"/>
      <c r="B90" s="192"/>
      <c r="C90" s="193"/>
      <c r="D90" s="194" t="s">
        <v>78</v>
      </c>
      <c r="E90" s="206" t="s">
        <v>127</v>
      </c>
      <c r="F90" s="206" t="s">
        <v>128</v>
      </c>
      <c r="G90" s="193"/>
      <c r="H90" s="193"/>
      <c r="I90" s="196"/>
      <c r="J90" s="207">
        <f>BK90</f>
        <v>0</v>
      </c>
      <c r="K90" s="193"/>
      <c r="L90" s="198"/>
      <c r="M90" s="199"/>
      <c r="N90" s="200"/>
      <c r="O90" s="200"/>
      <c r="P90" s="201">
        <f>SUM(P91:P96)</f>
        <v>0</v>
      </c>
      <c r="Q90" s="200"/>
      <c r="R90" s="201">
        <f>SUM(R91:R96)</f>
        <v>0.004221</v>
      </c>
      <c r="S90" s="200"/>
      <c r="T90" s="202">
        <f>SUM(T91:T96)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3" t="s">
        <v>88</v>
      </c>
      <c r="AT90" s="204" t="s">
        <v>78</v>
      </c>
      <c r="AU90" s="204" t="s">
        <v>86</v>
      </c>
      <c r="AY90" s="203" t="s">
        <v>126</v>
      </c>
      <c r="BK90" s="205">
        <f>SUM(BK91:BK96)</f>
        <v>0</v>
      </c>
    </row>
    <row r="91" spans="1:65" s="2" customFormat="1" ht="24.15" customHeight="1">
      <c r="A91" s="37"/>
      <c r="B91" s="38"/>
      <c r="C91" s="208" t="s">
        <v>129</v>
      </c>
      <c r="D91" s="208" t="s">
        <v>130</v>
      </c>
      <c r="E91" s="209" t="s">
        <v>131</v>
      </c>
      <c r="F91" s="210" t="s">
        <v>132</v>
      </c>
      <c r="G91" s="211" t="s">
        <v>96</v>
      </c>
      <c r="H91" s="212">
        <v>2.345</v>
      </c>
      <c r="I91" s="213"/>
      <c r="J91" s="214">
        <f>ROUND(I91*H91,2)</f>
        <v>0</v>
      </c>
      <c r="K91" s="210" t="s">
        <v>133</v>
      </c>
      <c r="L91" s="215"/>
      <c r="M91" s="216" t="s">
        <v>77</v>
      </c>
      <c r="N91" s="217" t="s">
        <v>50</v>
      </c>
      <c r="O91" s="83"/>
      <c r="P91" s="218">
        <f>O91*H91</f>
        <v>0</v>
      </c>
      <c r="Q91" s="218">
        <v>0.0018</v>
      </c>
      <c r="R91" s="218">
        <f>Q91*H91</f>
        <v>0.004221</v>
      </c>
      <c r="S91" s="218">
        <v>0</v>
      </c>
      <c r="T91" s="219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20" t="s">
        <v>134</v>
      </c>
      <c r="AT91" s="220" t="s">
        <v>130</v>
      </c>
      <c r="AU91" s="220" t="s">
        <v>88</v>
      </c>
      <c r="AY91" s="16" t="s">
        <v>126</v>
      </c>
      <c r="BE91" s="221">
        <f>IF(N91="základní",J91,0)</f>
        <v>0</v>
      </c>
      <c r="BF91" s="221">
        <f>IF(N91="snížená",J91,0)</f>
        <v>0</v>
      </c>
      <c r="BG91" s="221">
        <f>IF(N91="zákl. přenesená",J91,0)</f>
        <v>0</v>
      </c>
      <c r="BH91" s="221">
        <f>IF(N91="sníž. přenesená",J91,0)</f>
        <v>0</v>
      </c>
      <c r="BI91" s="221">
        <f>IF(N91="nulová",J91,0)</f>
        <v>0</v>
      </c>
      <c r="BJ91" s="16" t="s">
        <v>88</v>
      </c>
      <c r="BK91" s="221">
        <f>ROUND(I91*H91,2)</f>
        <v>0</v>
      </c>
      <c r="BL91" s="16" t="s">
        <v>135</v>
      </c>
      <c r="BM91" s="220" t="s">
        <v>136</v>
      </c>
    </row>
    <row r="92" spans="1:51" s="13" customFormat="1" ht="12">
      <c r="A92" s="13"/>
      <c r="B92" s="222"/>
      <c r="C92" s="223"/>
      <c r="D92" s="224" t="s">
        <v>137</v>
      </c>
      <c r="E92" s="225" t="s">
        <v>77</v>
      </c>
      <c r="F92" s="226" t="s">
        <v>94</v>
      </c>
      <c r="G92" s="223"/>
      <c r="H92" s="227">
        <v>46.9</v>
      </c>
      <c r="I92" s="228"/>
      <c r="J92" s="223"/>
      <c r="K92" s="223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137</v>
      </c>
      <c r="AU92" s="233" t="s">
        <v>88</v>
      </c>
      <c r="AV92" s="13" t="s">
        <v>88</v>
      </c>
      <c r="AW92" s="13" t="s">
        <v>37</v>
      </c>
      <c r="AX92" s="13" t="s">
        <v>79</v>
      </c>
      <c r="AY92" s="233" t="s">
        <v>126</v>
      </c>
    </row>
    <row r="93" spans="1:51" s="14" customFormat="1" ht="12">
      <c r="A93" s="14"/>
      <c r="B93" s="234"/>
      <c r="C93" s="235"/>
      <c r="D93" s="224" t="s">
        <v>137</v>
      </c>
      <c r="E93" s="236" t="s">
        <v>77</v>
      </c>
      <c r="F93" s="237" t="s">
        <v>138</v>
      </c>
      <c r="G93" s="235"/>
      <c r="H93" s="238">
        <v>46.9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137</v>
      </c>
      <c r="AU93" s="244" t="s">
        <v>88</v>
      </c>
      <c r="AV93" s="14" t="s">
        <v>139</v>
      </c>
      <c r="AW93" s="14" t="s">
        <v>37</v>
      </c>
      <c r="AX93" s="14" t="s">
        <v>86</v>
      </c>
      <c r="AY93" s="244" t="s">
        <v>126</v>
      </c>
    </row>
    <row r="94" spans="1:51" s="13" customFormat="1" ht="12">
      <c r="A94" s="13"/>
      <c r="B94" s="222"/>
      <c r="C94" s="223"/>
      <c r="D94" s="224" t="s">
        <v>137</v>
      </c>
      <c r="E94" s="223"/>
      <c r="F94" s="226" t="s">
        <v>140</v>
      </c>
      <c r="G94" s="223"/>
      <c r="H94" s="227">
        <v>2.345</v>
      </c>
      <c r="I94" s="228"/>
      <c r="J94" s="223"/>
      <c r="K94" s="223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137</v>
      </c>
      <c r="AU94" s="233" t="s">
        <v>88</v>
      </c>
      <c r="AV94" s="13" t="s">
        <v>88</v>
      </c>
      <c r="AW94" s="13" t="s">
        <v>4</v>
      </c>
      <c r="AX94" s="13" t="s">
        <v>86</v>
      </c>
      <c r="AY94" s="233" t="s">
        <v>126</v>
      </c>
    </row>
    <row r="95" spans="1:65" s="2" customFormat="1" ht="44.25" customHeight="1">
      <c r="A95" s="37"/>
      <c r="B95" s="38"/>
      <c r="C95" s="245" t="s">
        <v>141</v>
      </c>
      <c r="D95" s="245" t="s">
        <v>142</v>
      </c>
      <c r="E95" s="246" t="s">
        <v>143</v>
      </c>
      <c r="F95" s="247" t="s">
        <v>144</v>
      </c>
      <c r="G95" s="248" t="s">
        <v>145</v>
      </c>
      <c r="H95" s="249"/>
      <c r="I95" s="250"/>
      <c r="J95" s="251">
        <f>ROUND(I95*H95,2)</f>
        <v>0</v>
      </c>
      <c r="K95" s="247" t="s">
        <v>133</v>
      </c>
      <c r="L95" s="43"/>
      <c r="M95" s="252" t="s">
        <v>77</v>
      </c>
      <c r="N95" s="253" t="s">
        <v>50</v>
      </c>
      <c r="O95" s="83"/>
      <c r="P95" s="218">
        <f>O95*H95</f>
        <v>0</v>
      </c>
      <c r="Q95" s="218">
        <v>0</v>
      </c>
      <c r="R95" s="218">
        <f>Q95*H95</f>
        <v>0</v>
      </c>
      <c r="S95" s="218">
        <v>0</v>
      </c>
      <c r="T95" s="219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20" t="s">
        <v>135</v>
      </c>
      <c r="AT95" s="220" t="s">
        <v>142</v>
      </c>
      <c r="AU95" s="220" t="s">
        <v>88</v>
      </c>
      <c r="AY95" s="16" t="s">
        <v>126</v>
      </c>
      <c r="BE95" s="221">
        <f>IF(N95="základní",J95,0)</f>
        <v>0</v>
      </c>
      <c r="BF95" s="221">
        <f>IF(N95="snížená",J95,0)</f>
        <v>0</v>
      </c>
      <c r="BG95" s="221">
        <f>IF(N95="zákl. přenesená",J95,0)</f>
        <v>0</v>
      </c>
      <c r="BH95" s="221">
        <f>IF(N95="sníž. přenesená",J95,0)</f>
        <v>0</v>
      </c>
      <c r="BI95" s="221">
        <f>IF(N95="nulová",J95,0)</f>
        <v>0</v>
      </c>
      <c r="BJ95" s="16" t="s">
        <v>88</v>
      </c>
      <c r="BK95" s="221">
        <f>ROUND(I95*H95,2)</f>
        <v>0</v>
      </c>
      <c r="BL95" s="16" t="s">
        <v>135</v>
      </c>
      <c r="BM95" s="220" t="s">
        <v>146</v>
      </c>
    </row>
    <row r="96" spans="1:47" s="2" customFormat="1" ht="12">
      <c r="A96" s="37"/>
      <c r="B96" s="38"/>
      <c r="C96" s="39"/>
      <c r="D96" s="254" t="s">
        <v>147</v>
      </c>
      <c r="E96" s="39"/>
      <c r="F96" s="255" t="s">
        <v>148</v>
      </c>
      <c r="G96" s="39"/>
      <c r="H96" s="39"/>
      <c r="I96" s="256"/>
      <c r="J96" s="39"/>
      <c r="K96" s="39"/>
      <c r="L96" s="43"/>
      <c r="M96" s="257"/>
      <c r="N96" s="258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147</v>
      </c>
      <c r="AU96" s="16" t="s">
        <v>88</v>
      </c>
    </row>
    <row r="97" spans="1:63" s="12" customFormat="1" ht="22.8" customHeight="1">
      <c r="A97" s="12"/>
      <c r="B97" s="192"/>
      <c r="C97" s="193"/>
      <c r="D97" s="194" t="s">
        <v>78</v>
      </c>
      <c r="E97" s="206" t="s">
        <v>149</v>
      </c>
      <c r="F97" s="206" t="s">
        <v>150</v>
      </c>
      <c r="G97" s="193"/>
      <c r="H97" s="193"/>
      <c r="I97" s="196"/>
      <c r="J97" s="207">
        <f>BK97</f>
        <v>0</v>
      </c>
      <c r="K97" s="193"/>
      <c r="L97" s="198"/>
      <c r="M97" s="199"/>
      <c r="N97" s="200"/>
      <c r="O97" s="200"/>
      <c r="P97" s="201">
        <f>SUM(P98:P102)</f>
        <v>0</v>
      </c>
      <c r="Q97" s="200"/>
      <c r="R97" s="201">
        <f>SUM(R98:R102)</f>
        <v>0.0132792</v>
      </c>
      <c r="S97" s="200"/>
      <c r="T97" s="202">
        <f>SUM(T98:T102)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3" t="s">
        <v>88</v>
      </c>
      <c r="AT97" s="204" t="s">
        <v>78</v>
      </c>
      <c r="AU97" s="204" t="s">
        <v>86</v>
      </c>
      <c r="AY97" s="203" t="s">
        <v>126</v>
      </c>
      <c r="BK97" s="205">
        <f>SUM(BK98:BK102)</f>
        <v>0</v>
      </c>
    </row>
    <row r="98" spans="1:65" s="2" customFormat="1" ht="37.8" customHeight="1">
      <c r="A98" s="37"/>
      <c r="B98" s="38"/>
      <c r="C98" s="245" t="s">
        <v>151</v>
      </c>
      <c r="D98" s="245" t="s">
        <v>142</v>
      </c>
      <c r="E98" s="246" t="s">
        <v>152</v>
      </c>
      <c r="F98" s="247" t="s">
        <v>153</v>
      </c>
      <c r="G98" s="248" t="s">
        <v>154</v>
      </c>
      <c r="H98" s="259">
        <v>2</v>
      </c>
      <c r="I98" s="250"/>
      <c r="J98" s="251">
        <f>ROUND(I98*H98,2)</f>
        <v>0</v>
      </c>
      <c r="K98" s="247" t="s">
        <v>155</v>
      </c>
      <c r="L98" s="43"/>
      <c r="M98" s="252" t="s">
        <v>77</v>
      </c>
      <c r="N98" s="253" t="s">
        <v>50</v>
      </c>
      <c r="O98" s="83"/>
      <c r="P98" s="218">
        <f>O98*H98</f>
        <v>0</v>
      </c>
      <c r="Q98" s="218">
        <v>0.0004396</v>
      </c>
      <c r="R98" s="218">
        <f>Q98*H98</f>
        <v>0.0008792</v>
      </c>
      <c r="S98" s="218">
        <v>0</v>
      </c>
      <c r="T98" s="219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20" t="s">
        <v>135</v>
      </c>
      <c r="AT98" s="220" t="s">
        <v>142</v>
      </c>
      <c r="AU98" s="220" t="s">
        <v>88</v>
      </c>
      <c r="AY98" s="16" t="s">
        <v>126</v>
      </c>
      <c r="BE98" s="221">
        <f>IF(N98="základní",J98,0)</f>
        <v>0</v>
      </c>
      <c r="BF98" s="221">
        <f>IF(N98="snížená",J98,0)</f>
        <v>0</v>
      </c>
      <c r="BG98" s="221">
        <f>IF(N98="zákl. přenesená",J98,0)</f>
        <v>0</v>
      </c>
      <c r="BH98" s="221">
        <f>IF(N98="sníž. přenesená",J98,0)</f>
        <v>0</v>
      </c>
      <c r="BI98" s="221">
        <f>IF(N98="nulová",J98,0)</f>
        <v>0</v>
      </c>
      <c r="BJ98" s="16" t="s">
        <v>88</v>
      </c>
      <c r="BK98" s="221">
        <f>ROUND(I98*H98,2)</f>
        <v>0</v>
      </c>
      <c r="BL98" s="16" t="s">
        <v>135</v>
      </c>
      <c r="BM98" s="220" t="s">
        <v>156</v>
      </c>
    </row>
    <row r="99" spans="1:47" s="2" customFormat="1" ht="12">
      <c r="A99" s="37"/>
      <c r="B99" s="38"/>
      <c r="C99" s="39"/>
      <c r="D99" s="254" t="s">
        <v>147</v>
      </c>
      <c r="E99" s="39"/>
      <c r="F99" s="255" t="s">
        <v>157</v>
      </c>
      <c r="G99" s="39"/>
      <c r="H99" s="39"/>
      <c r="I99" s="256"/>
      <c r="J99" s="39"/>
      <c r="K99" s="39"/>
      <c r="L99" s="43"/>
      <c r="M99" s="257"/>
      <c r="N99" s="258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147</v>
      </c>
      <c r="AU99" s="16" t="s">
        <v>88</v>
      </c>
    </row>
    <row r="100" spans="1:65" s="2" customFormat="1" ht="24.15" customHeight="1">
      <c r="A100" s="37"/>
      <c r="B100" s="38"/>
      <c r="C100" s="208" t="s">
        <v>158</v>
      </c>
      <c r="D100" s="208" t="s">
        <v>130</v>
      </c>
      <c r="E100" s="209" t="s">
        <v>159</v>
      </c>
      <c r="F100" s="210" t="s">
        <v>160</v>
      </c>
      <c r="G100" s="211" t="s">
        <v>154</v>
      </c>
      <c r="H100" s="212">
        <v>2</v>
      </c>
      <c r="I100" s="213"/>
      <c r="J100" s="214">
        <f>ROUND(I100*H100,2)</f>
        <v>0</v>
      </c>
      <c r="K100" s="210" t="s">
        <v>155</v>
      </c>
      <c r="L100" s="215"/>
      <c r="M100" s="216" t="s">
        <v>77</v>
      </c>
      <c r="N100" s="217" t="s">
        <v>50</v>
      </c>
      <c r="O100" s="83"/>
      <c r="P100" s="218">
        <f>O100*H100</f>
        <v>0</v>
      </c>
      <c r="Q100" s="218">
        <v>0.0062</v>
      </c>
      <c r="R100" s="218">
        <f>Q100*H100</f>
        <v>0.0124</v>
      </c>
      <c r="S100" s="218">
        <v>0</v>
      </c>
      <c r="T100" s="219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20" t="s">
        <v>134</v>
      </c>
      <c r="AT100" s="220" t="s">
        <v>130</v>
      </c>
      <c r="AU100" s="220" t="s">
        <v>88</v>
      </c>
      <c r="AY100" s="16" t="s">
        <v>126</v>
      </c>
      <c r="BE100" s="221">
        <f>IF(N100="základní",J100,0)</f>
        <v>0</v>
      </c>
      <c r="BF100" s="221">
        <f>IF(N100="snížená",J100,0)</f>
        <v>0</v>
      </c>
      <c r="BG100" s="221">
        <f>IF(N100="zákl. přenesená",J100,0)</f>
        <v>0</v>
      </c>
      <c r="BH100" s="221">
        <f>IF(N100="sníž. přenesená",J100,0)</f>
        <v>0</v>
      </c>
      <c r="BI100" s="221">
        <f>IF(N100="nulová",J100,0)</f>
        <v>0</v>
      </c>
      <c r="BJ100" s="16" t="s">
        <v>88</v>
      </c>
      <c r="BK100" s="221">
        <f>ROUND(I100*H100,2)</f>
        <v>0</v>
      </c>
      <c r="BL100" s="16" t="s">
        <v>135</v>
      </c>
      <c r="BM100" s="220" t="s">
        <v>161</v>
      </c>
    </row>
    <row r="101" spans="1:65" s="2" customFormat="1" ht="49.05" customHeight="1">
      <c r="A101" s="37"/>
      <c r="B101" s="38"/>
      <c r="C101" s="245" t="s">
        <v>162</v>
      </c>
      <c r="D101" s="245" t="s">
        <v>142</v>
      </c>
      <c r="E101" s="246" t="s">
        <v>163</v>
      </c>
      <c r="F101" s="247" t="s">
        <v>164</v>
      </c>
      <c r="G101" s="248" t="s">
        <v>145</v>
      </c>
      <c r="H101" s="249"/>
      <c r="I101" s="250"/>
      <c r="J101" s="251">
        <f>ROUND(I101*H101,2)</f>
        <v>0</v>
      </c>
      <c r="K101" s="247" t="s">
        <v>155</v>
      </c>
      <c r="L101" s="43"/>
      <c r="M101" s="252" t="s">
        <v>77</v>
      </c>
      <c r="N101" s="253" t="s">
        <v>50</v>
      </c>
      <c r="O101" s="83"/>
      <c r="P101" s="218">
        <f>O101*H101</f>
        <v>0</v>
      </c>
      <c r="Q101" s="218">
        <v>0</v>
      </c>
      <c r="R101" s="218">
        <f>Q101*H101</f>
        <v>0</v>
      </c>
      <c r="S101" s="218">
        <v>0</v>
      </c>
      <c r="T101" s="219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0" t="s">
        <v>135</v>
      </c>
      <c r="AT101" s="220" t="s">
        <v>142</v>
      </c>
      <c r="AU101" s="220" t="s">
        <v>88</v>
      </c>
      <c r="AY101" s="16" t="s">
        <v>126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16" t="s">
        <v>88</v>
      </c>
      <c r="BK101" s="221">
        <f>ROUND(I101*H101,2)</f>
        <v>0</v>
      </c>
      <c r="BL101" s="16" t="s">
        <v>135</v>
      </c>
      <c r="BM101" s="220" t="s">
        <v>165</v>
      </c>
    </row>
    <row r="102" spans="1:47" s="2" customFormat="1" ht="12">
      <c r="A102" s="37"/>
      <c r="B102" s="38"/>
      <c r="C102" s="39"/>
      <c r="D102" s="254" t="s">
        <v>147</v>
      </c>
      <c r="E102" s="39"/>
      <c r="F102" s="255" t="s">
        <v>166</v>
      </c>
      <c r="G102" s="39"/>
      <c r="H102" s="39"/>
      <c r="I102" s="256"/>
      <c r="J102" s="39"/>
      <c r="K102" s="39"/>
      <c r="L102" s="43"/>
      <c r="M102" s="260"/>
      <c r="N102" s="261"/>
      <c r="O102" s="262"/>
      <c r="P102" s="262"/>
      <c r="Q102" s="262"/>
      <c r="R102" s="262"/>
      <c r="S102" s="262"/>
      <c r="T102" s="263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147</v>
      </c>
      <c r="AU102" s="16" t="s">
        <v>88</v>
      </c>
    </row>
    <row r="103" spans="1:31" s="2" customFormat="1" ht="6.95" customHeight="1">
      <c r="A103" s="37"/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43"/>
      <c r="M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</sheetData>
  <sheetProtection password="CC3D" sheet="1" objects="1" scenarios="1" formatColumns="0" formatRows="0" autoFilter="0"/>
  <autoFilter ref="C87:K10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6" r:id="rId1" display="https://podminky.urs.cz/item/CS_URS_2022_01/998713203"/>
    <hyperlink ref="F99" r:id="rId2" display="https://podminky.urs.cz/item/CS_URS_2021_02/763172453"/>
    <hyperlink ref="F102" r:id="rId3" display="https://podminky.urs.cz/item/CS_URS_2021_02/9987634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4"/>
      <c r="C3" s="135"/>
      <c r="D3" s="135"/>
      <c r="E3" s="135"/>
      <c r="F3" s="135"/>
      <c r="G3" s="135"/>
      <c r="H3" s="19"/>
    </row>
    <row r="4" spans="2:8" s="1" customFormat="1" ht="24.95" customHeight="1">
      <c r="B4" s="19"/>
      <c r="C4" s="136" t="s">
        <v>167</v>
      </c>
      <c r="H4" s="19"/>
    </row>
    <row r="5" spans="2:8" s="1" customFormat="1" ht="12" customHeight="1">
      <c r="B5" s="19"/>
      <c r="C5" s="264" t="s">
        <v>13</v>
      </c>
      <c r="D5" s="145" t="s">
        <v>14</v>
      </c>
      <c r="E5" s="1"/>
      <c r="F5" s="1"/>
      <c r="H5" s="19"/>
    </row>
    <row r="6" spans="2:8" s="1" customFormat="1" ht="36.95" customHeight="1">
      <c r="B6" s="19"/>
      <c r="C6" s="265" t="s">
        <v>16</v>
      </c>
      <c r="D6" s="266" t="s">
        <v>17</v>
      </c>
      <c r="E6" s="1"/>
      <c r="F6" s="1"/>
      <c r="H6" s="19"/>
    </row>
    <row r="7" spans="2:8" s="1" customFormat="1" ht="16.5" customHeight="1">
      <c r="B7" s="19"/>
      <c r="C7" s="138" t="s">
        <v>24</v>
      </c>
      <c r="D7" s="142" t="str">
        <f>'Rekapitulace stavby'!AN8</f>
        <v>26. 5. 2022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81"/>
      <c r="B9" s="267"/>
      <c r="C9" s="268" t="s">
        <v>59</v>
      </c>
      <c r="D9" s="269" t="s">
        <v>60</v>
      </c>
      <c r="E9" s="269" t="s">
        <v>113</v>
      </c>
      <c r="F9" s="270" t="s">
        <v>168</v>
      </c>
      <c r="G9" s="181"/>
      <c r="H9" s="267"/>
    </row>
    <row r="10" spans="1:8" s="2" customFormat="1" ht="26.4" customHeight="1">
      <c r="A10" s="37"/>
      <c r="B10" s="43"/>
      <c r="C10" s="271" t="s">
        <v>169</v>
      </c>
      <c r="D10" s="271" t="s">
        <v>91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72" t="s">
        <v>170</v>
      </c>
      <c r="D11" s="273" t="s">
        <v>171</v>
      </c>
      <c r="E11" s="274" t="s">
        <v>96</v>
      </c>
      <c r="F11" s="275">
        <v>307.88</v>
      </c>
      <c r="G11" s="37"/>
      <c r="H11" s="43"/>
    </row>
    <row r="12" spans="1:8" s="2" customFormat="1" ht="16.8" customHeight="1">
      <c r="A12" s="37"/>
      <c r="B12" s="43"/>
      <c r="C12" s="272" t="s">
        <v>172</v>
      </c>
      <c r="D12" s="273" t="s">
        <v>173</v>
      </c>
      <c r="E12" s="274" t="s">
        <v>96</v>
      </c>
      <c r="F12" s="275">
        <v>125.74</v>
      </c>
      <c r="G12" s="37"/>
      <c r="H12" s="43"/>
    </row>
    <row r="13" spans="1:8" s="2" customFormat="1" ht="16.8" customHeight="1">
      <c r="A13" s="37"/>
      <c r="B13" s="43"/>
      <c r="C13" s="272" t="s">
        <v>174</v>
      </c>
      <c r="D13" s="273" t="s">
        <v>175</v>
      </c>
      <c r="E13" s="274" t="s">
        <v>96</v>
      </c>
      <c r="F13" s="275">
        <v>112.33</v>
      </c>
      <c r="G13" s="37"/>
      <c r="H13" s="43"/>
    </row>
    <row r="14" spans="1:8" s="2" customFormat="1" ht="16.8" customHeight="1">
      <c r="A14" s="37"/>
      <c r="B14" s="43"/>
      <c r="C14" s="272" t="s">
        <v>94</v>
      </c>
      <c r="D14" s="273" t="s">
        <v>95</v>
      </c>
      <c r="E14" s="274" t="s">
        <v>96</v>
      </c>
      <c r="F14" s="275">
        <v>46.9</v>
      </c>
      <c r="G14" s="37"/>
      <c r="H14" s="43"/>
    </row>
    <row r="15" spans="1:8" s="2" customFormat="1" ht="16.8" customHeight="1">
      <c r="A15" s="37"/>
      <c r="B15" s="43"/>
      <c r="C15" s="276" t="s">
        <v>176</v>
      </c>
      <c r="D15" s="37"/>
      <c r="E15" s="37"/>
      <c r="F15" s="37"/>
      <c r="G15" s="37"/>
      <c r="H15" s="43"/>
    </row>
    <row r="16" spans="1:8" s="2" customFormat="1" ht="16.8" customHeight="1">
      <c r="A16" s="37"/>
      <c r="B16" s="43"/>
      <c r="C16" s="277" t="s">
        <v>131</v>
      </c>
      <c r="D16" s="277" t="s">
        <v>132</v>
      </c>
      <c r="E16" s="16" t="s">
        <v>96</v>
      </c>
      <c r="F16" s="278">
        <v>2.345</v>
      </c>
      <c r="G16" s="37"/>
      <c r="H16" s="43"/>
    </row>
    <row r="17" spans="1:8" s="2" customFormat="1" ht="7.4" customHeight="1">
      <c r="A17" s="37"/>
      <c r="B17" s="161"/>
      <c r="C17" s="162"/>
      <c r="D17" s="162"/>
      <c r="E17" s="162"/>
      <c r="F17" s="162"/>
      <c r="G17" s="162"/>
      <c r="H17" s="43"/>
    </row>
    <row r="18" spans="1:8" s="2" customFormat="1" ht="12">
      <c r="A18" s="37"/>
      <c r="B18" s="37"/>
      <c r="C18" s="37"/>
      <c r="D18" s="37"/>
      <c r="E18" s="37"/>
      <c r="F18" s="37"/>
      <c r="G18" s="37"/>
      <c r="H18" s="37"/>
    </row>
  </sheetData>
  <sheetProtection password="CC3D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PIGHORSE\Kuba</dc:creator>
  <cp:keywords/>
  <dc:description/>
  <cp:lastModifiedBy>PIGHORSE\Kuba</cp:lastModifiedBy>
  <dcterms:created xsi:type="dcterms:W3CDTF">2022-06-20T13:55:34Z</dcterms:created>
  <dcterms:modified xsi:type="dcterms:W3CDTF">2022-06-20T13:55:37Z</dcterms:modified>
  <cp:category/>
  <cp:version/>
  <cp:contentType/>
  <cp:contentStatus/>
</cp:coreProperties>
</file>