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UE - Chodby a sociální ..." sheetId="2" r:id="rId2"/>
    <sheet name="SOUE1 - ŠKOLA B - Dlažba ..." sheetId="3" r:id="rId3"/>
    <sheet name="SOUE2 - ŠKOLA B - Dlažba ..." sheetId="4" r:id="rId4"/>
    <sheet name="SOUE3 - ŠKOLA B - WC" sheetId="5" r:id="rId5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'SOUE - Chodby a sociální ...'!$C$74:$K$79</definedName>
    <definedName name="_xlnm.Print_Area" localSheetId="1">'SOUE - Chodby a sociální ...'!$C$4:$J$37,'SOUE - Chodby a sociální ...'!$C$43:$J$58,'SOUE - Chodby a sociální ...'!$C$64:$K$79</definedName>
    <definedName name="_xlnm.Print_Titles" localSheetId="1">'SOUE - Chodby a sociální ...'!$74:$74</definedName>
    <definedName name="_xlnm._FilterDatabase" localSheetId="2" hidden="1">'SOUE1 - ŠKOLA B - Dlažba ...'!$C$87:$K$176</definedName>
    <definedName name="_xlnm.Print_Area" localSheetId="2">'SOUE1 - ŠKOLA B - Dlažba ...'!$C$4:$J$39,'SOUE1 - ŠKOLA B - Dlažba ...'!$C$45:$J$69,'SOUE1 - ŠKOLA B - Dlažba ...'!$C$75:$K$176</definedName>
    <definedName name="_xlnm.Print_Titles" localSheetId="2">'SOUE1 - ŠKOLA B - Dlažba ...'!$87:$87</definedName>
    <definedName name="_xlnm._FilterDatabase" localSheetId="3" hidden="1">'SOUE2 - ŠKOLA B - Dlažba ...'!$C$86:$K$168</definedName>
    <definedName name="_xlnm.Print_Area" localSheetId="3">'SOUE2 - ŠKOLA B - Dlažba ...'!$C$4:$J$39,'SOUE2 - ŠKOLA B - Dlažba ...'!$C$45:$J$68,'SOUE2 - ŠKOLA B - Dlažba ...'!$C$74:$K$168</definedName>
    <definedName name="_xlnm.Print_Titles" localSheetId="3">'SOUE2 - ŠKOLA B - Dlažba ...'!$86:$86</definedName>
    <definedName name="_xlnm._FilterDatabase" localSheetId="4" hidden="1">'SOUE3 - ŠKOLA B - WC'!$C$90:$K$184</definedName>
    <definedName name="_xlnm.Print_Area" localSheetId="4">'SOUE3 - ŠKOLA B - WC'!$C$4:$J$39,'SOUE3 - ŠKOLA B - WC'!$C$45:$J$72,'SOUE3 - ŠKOLA B - WC'!$C$78:$K$184</definedName>
    <definedName name="_xlnm.Print_Titles" localSheetId="4">'SOUE3 - ŠKOLA B - WC'!$90:$90</definedName>
  </definedNames>
  <calcPr/>
</workbook>
</file>

<file path=xl/calcChain.xml><?xml version="1.0" encoding="utf-8"?>
<calcChain xmlns="http://schemas.openxmlformats.org/spreadsheetml/2006/main">
  <c i="5" r="J37"/>
  <c r="J36"/>
  <c i="1" r="AY58"/>
  <c i="5" r="J35"/>
  <c i="1" r="AX58"/>
  <c i="5"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64"/>
  <c r="BH164"/>
  <c r="BG164"/>
  <c r="BF164"/>
  <c r="T164"/>
  <c r="T163"/>
  <c r="R164"/>
  <c r="R163"/>
  <c r="P164"/>
  <c r="P163"/>
  <c r="BK164"/>
  <c r="BK163"/>
  <c r="J163"/>
  <c r="J164"/>
  <c r="BE164"/>
  <c r="J71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T152"/>
  <c r="R153"/>
  <c r="R152"/>
  <c r="P153"/>
  <c r="P152"/>
  <c r="BK153"/>
  <c r="BK152"/>
  <c r="J152"/>
  <c r="J153"/>
  <c r="BE153"/>
  <c r="J70"/>
  <c r="BI151"/>
  <c r="BH151"/>
  <c r="BG151"/>
  <c r="BF151"/>
  <c r="T151"/>
  <c r="R151"/>
  <c r="P151"/>
  <c r="BK151"/>
  <c r="J151"/>
  <c r="BE151"/>
  <c r="BI150"/>
  <c r="BH150"/>
  <c r="BG150"/>
  <c r="BF150"/>
  <c r="T150"/>
  <c r="T149"/>
  <c r="R150"/>
  <c r="R149"/>
  <c r="P150"/>
  <c r="P149"/>
  <c r="BK150"/>
  <c r="BK149"/>
  <c r="J149"/>
  <c r="J150"/>
  <c r="BE150"/>
  <c r="J6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T140"/>
  <c r="R141"/>
  <c r="R140"/>
  <c r="P141"/>
  <c r="P140"/>
  <c r="BK141"/>
  <c r="BK140"/>
  <c r="J140"/>
  <c r="J141"/>
  <c r="BE141"/>
  <c r="J68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T126"/>
  <c r="T125"/>
  <c r="R127"/>
  <c r="R126"/>
  <c r="R125"/>
  <c r="P127"/>
  <c r="P126"/>
  <c r="P125"/>
  <c r="BK127"/>
  <c r="BK126"/>
  <c r="J126"/>
  <c r="BK125"/>
  <c r="J125"/>
  <c r="J127"/>
  <c r="BE127"/>
  <c r="J67"/>
  <c r="J66"/>
  <c r="BI124"/>
  <c r="BH124"/>
  <c r="BG124"/>
  <c r="BF124"/>
  <c r="T124"/>
  <c r="R124"/>
  <c r="P124"/>
  <c r="BK124"/>
  <c r="J124"/>
  <c r="BE124"/>
  <c r="BI123"/>
  <c r="BH123"/>
  <c r="BG123"/>
  <c r="BF123"/>
  <c r="T123"/>
  <c r="T122"/>
  <c r="R123"/>
  <c r="R122"/>
  <c r="P123"/>
  <c r="P122"/>
  <c r="BK123"/>
  <c r="BK122"/>
  <c r="J122"/>
  <c r="J123"/>
  <c r="BE123"/>
  <c r="J65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T113"/>
  <c r="R114"/>
  <c r="R113"/>
  <c r="P114"/>
  <c r="P113"/>
  <c r="BK114"/>
  <c r="BK113"/>
  <c r="J113"/>
  <c r="J114"/>
  <c r="BE114"/>
  <c r="J64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3"/>
  <c r="BH103"/>
  <c r="BG103"/>
  <c r="BF103"/>
  <c r="T103"/>
  <c r="T102"/>
  <c r="R103"/>
  <c r="R102"/>
  <c r="P103"/>
  <c r="P102"/>
  <c r="BK103"/>
  <c r="BK102"/>
  <c r="J102"/>
  <c r="J103"/>
  <c r="BE103"/>
  <c r="J63"/>
  <c r="BI101"/>
  <c r="BH101"/>
  <c r="BG101"/>
  <c r="BF101"/>
  <c r="T101"/>
  <c r="R101"/>
  <c r="P101"/>
  <c r="BK101"/>
  <c r="J101"/>
  <c r="BE101"/>
  <c r="BI100"/>
  <c r="BH100"/>
  <c r="BG100"/>
  <c r="BF100"/>
  <c r="T100"/>
  <c r="T99"/>
  <c r="R100"/>
  <c r="R99"/>
  <c r="P100"/>
  <c r="P99"/>
  <c r="BK100"/>
  <c r="BK99"/>
  <c r="J99"/>
  <c r="J100"/>
  <c r="BE100"/>
  <c r="J62"/>
  <c r="BI98"/>
  <c r="BH98"/>
  <c r="BG98"/>
  <c r="BF98"/>
  <c r="T98"/>
  <c r="R98"/>
  <c r="P98"/>
  <c r="BK98"/>
  <c r="J98"/>
  <c r="BE98"/>
  <c r="BI94"/>
  <c r="F37"/>
  <c i="1" r="BD58"/>
  <c i="5" r="BH94"/>
  <c r="F36"/>
  <c i="1" r="BC58"/>
  <c i="5" r="BG94"/>
  <c r="F35"/>
  <c i="1" r="BB58"/>
  <c i="5" r="BF94"/>
  <c r="J34"/>
  <c i="1" r="AW58"/>
  <c i="5" r="F34"/>
  <c i="1" r="BA58"/>
  <c i="5" r="T94"/>
  <c r="T93"/>
  <c r="T92"/>
  <c r="T91"/>
  <c r="R94"/>
  <c r="R93"/>
  <c r="R92"/>
  <c r="R91"/>
  <c r="P94"/>
  <c r="P93"/>
  <c r="P92"/>
  <c r="P91"/>
  <c i="1" r="AU58"/>
  <c i="5" r="BK94"/>
  <c r="BK93"/>
  <c r="J93"/>
  <c r="BK92"/>
  <c r="J92"/>
  <c r="BK91"/>
  <c r="J91"/>
  <c r="J59"/>
  <c r="J30"/>
  <c i="1" r="AG58"/>
  <c i="5" r="J94"/>
  <c r="BE94"/>
  <c r="J33"/>
  <c i="1" r="AV58"/>
  <c i="5" r="F33"/>
  <c i="1" r="AZ58"/>
  <c i="5" r="J61"/>
  <c r="J60"/>
  <c r="F87"/>
  <c r="F85"/>
  <c r="E83"/>
  <c r="F54"/>
  <c r="F52"/>
  <c r="E50"/>
  <c r="J39"/>
  <c r="J24"/>
  <c r="E24"/>
  <c r="J88"/>
  <c r="J55"/>
  <c r="J23"/>
  <c r="J21"/>
  <c r="E21"/>
  <c r="J87"/>
  <c r="J54"/>
  <c r="J20"/>
  <c r="J18"/>
  <c r="E18"/>
  <c r="F88"/>
  <c r="F55"/>
  <c r="J17"/>
  <c r="J12"/>
  <c r="J85"/>
  <c r="J52"/>
  <c r="E7"/>
  <c r="E81"/>
  <c r="E48"/>
  <c i="4" r="J37"/>
  <c r="J36"/>
  <c i="1" r="AY57"/>
  <c i="4" r="J35"/>
  <c i="1" r="AX57"/>
  <c i="4" r="BI166"/>
  <c r="BH166"/>
  <c r="BG166"/>
  <c r="BF166"/>
  <c r="T166"/>
  <c r="T165"/>
  <c r="R166"/>
  <c r="R165"/>
  <c r="P166"/>
  <c r="P165"/>
  <c r="BK166"/>
  <c r="BK165"/>
  <c r="J165"/>
  <c r="J166"/>
  <c r="BE166"/>
  <c r="J67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5"/>
  <c r="BH135"/>
  <c r="BG135"/>
  <c r="BF135"/>
  <c r="T135"/>
  <c r="T134"/>
  <c r="R135"/>
  <c r="R134"/>
  <c r="P135"/>
  <c r="P134"/>
  <c r="BK135"/>
  <c r="BK134"/>
  <c r="J134"/>
  <c r="J135"/>
  <c r="BE135"/>
  <c r="J66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T129"/>
  <c r="T128"/>
  <c r="R130"/>
  <c r="R129"/>
  <c r="R128"/>
  <c r="P130"/>
  <c r="P129"/>
  <c r="P128"/>
  <c r="BK130"/>
  <c r="BK129"/>
  <c r="J129"/>
  <c r="BK128"/>
  <c r="J128"/>
  <c r="J130"/>
  <c r="BE130"/>
  <c r="J65"/>
  <c r="J64"/>
  <c r="BI127"/>
  <c r="BH127"/>
  <c r="BG127"/>
  <c r="BF127"/>
  <c r="T127"/>
  <c r="R127"/>
  <c r="P127"/>
  <c r="BK127"/>
  <c r="J127"/>
  <c r="BE127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T119"/>
  <c r="R120"/>
  <c r="R119"/>
  <c r="P120"/>
  <c r="P119"/>
  <c r="BK120"/>
  <c r="BK119"/>
  <c r="J119"/>
  <c r="J120"/>
  <c r="BE120"/>
  <c r="J63"/>
  <c r="BI115"/>
  <c r="BH115"/>
  <c r="BG115"/>
  <c r="BF115"/>
  <c r="T115"/>
  <c r="R115"/>
  <c r="P115"/>
  <c r="BK115"/>
  <c r="J115"/>
  <c r="BE115"/>
  <c r="BI111"/>
  <c r="BH111"/>
  <c r="BG111"/>
  <c r="BF111"/>
  <c r="T111"/>
  <c r="R111"/>
  <c r="P111"/>
  <c r="BK111"/>
  <c r="J111"/>
  <c r="BE111"/>
  <c r="BI107"/>
  <c r="BH107"/>
  <c r="BG107"/>
  <c r="BF107"/>
  <c r="T107"/>
  <c r="T106"/>
  <c r="R107"/>
  <c r="R106"/>
  <c r="P107"/>
  <c r="P106"/>
  <c r="BK107"/>
  <c r="BK106"/>
  <c r="J106"/>
  <c r="J107"/>
  <c r="BE107"/>
  <c r="J62"/>
  <c r="BI102"/>
  <c r="BH102"/>
  <c r="BG102"/>
  <c r="BF102"/>
  <c r="T102"/>
  <c r="R102"/>
  <c r="P102"/>
  <c r="BK102"/>
  <c r="J102"/>
  <c r="BE102"/>
  <c r="BI98"/>
  <c r="BH98"/>
  <c r="BG98"/>
  <c r="BF98"/>
  <c r="T98"/>
  <c r="R98"/>
  <c r="P98"/>
  <c r="BK98"/>
  <c r="J98"/>
  <c r="BE98"/>
  <c r="BI94"/>
  <c r="BH94"/>
  <c r="BG94"/>
  <c r="BF94"/>
  <c r="T94"/>
  <c r="R94"/>
  <c r="P94"/>
  <c r="BK94"/>
  <c r="J94"/>
  <c r="BE94"/>
  <c r="BI90"/>
  <c r="F37"/>
  <c i="1" r="BD57"/>
  <c i="4" r="BH90"/>
  <c r="F36"/>
  <c i="1" r="BC57"/>
  <c i="4" r="BG90"/>
  <c r="F35"/>
  <c i="1" r="BB57"/>
  <c i="4" r="BF90"/>
  <c r="J34"/>
  <c i="1" r="AW57"/>
  <c i="4" r="F34"/>
  <c i="1" r="BA57"/>
  <c i="4" r="T90"/>
  <c r="T89"/>
  <c r="T88"/>
  <c r="T87"/>
  <c r="R90"/>
  <c r="R89"/>
  <c r="R88"/>
  <c r="R87"/>
  <c r="P90"/>
  <c r="P89"/>
  <c r="P88"/>
  <c r="P87"/>
  <c i="1" r="AU57"/>
  <c i="4" r="BK90"/>
  <c r="BK89"/>
  <c r="J89"/>
  <c r="BK88"/>
  <c r="J88"/>
  <c r="BK87"/>
  <c r="J87"/>
  <c r="J59"/>
  <c r="J30"/>
  <c i="1" r="AG57"/>
  <c i="4" r="J90"/>
  <c r="BE90"/>
  <c r="J33"/>
  <c i="1" r="AV57"/>
  <c i="4" r="F33"/>
  <c i="1" r="AZ57"/>
  <c i="4" r="J61"/>
  <c r="J60"/>
  <c r="F83"/>
  <c r="F81"/>
  <c r="E79"/>
  <c r="F54"/>
  <c r="F52"/>
  <c r="E50"/>
  <c r="J39"/>
  <c r="J24"/>
  <c r="E24"/>
  <c r="J84"/>
  <c r="J55"/>
  <c r="J23"/>
  <c r="J21"/>
  <c r="E21"/>
  <c r="J83"/>
  <c r="J54"/>
  <c r="J20"/>
  <c r="J18"/>
  <c r="E18"/>
  <c r="F84"/>
  <c r="F55"/>
  <c r="J17"/>
  <c r="J12"/>
  <c r="J81"/>
  <c r="J52"/>
  <c r="E7"/>
  <c r="E77"/>
  <c r="E48"/>
  <c i="3" r="J37"/>
  <c r="J36"/>
  <c i="1" r="AY56"/>
  <c i="3" r="J35"/>
  <c i="1" r="AX56"/>
  <c i="3" r="BI174"/>
  <c r="BH174"/>
  <c r="BG174"/>
  <c r="BF174"/>
  <c r="T174"/>
  <c r="T173"/>
  <c r="R174"/>
  <c r="R173"/>
  <c r="P174"/>
  <c r="P173"/>
  <c r="BK174"/>
  <c r="BK173"/>
  <c r="J173"/>
  <c r="J174"/>
  <c r="BE174"/>
  <c r="J68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3"/>
  <c r="BH143"/>
  <c r="BG143"/>
  <c r="BF143"/>
  <c r="T143"/>
  <c r="T142"/>
  <c r="R143"/>
  <c r="R142"/>
  <c r="P143"/>
  <c r="P142"/>
  <c r="BK143"/>
  <c r="BK142"/>
  <c r="J142"/>
  <c r="J143"/>
  <c r="BE143"/>
  <c r="J67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T137"/>
  <c r="T136"/>
  <c r="R138"/>
  <c r="R137"/>
  <c r="R136"/>
  <c r="P138"/>
  <c r="P137"/>
  <c r="P136"/>
  <c r="BK138"/>
  <c r="BK137"/>
  <c r="J137"/>
  <c r="BK136"/>
  <c r="J136"/>
  <c r="J138"/>
  <c r="BE138"/>
  <c r="J66"/>
  <c r="J65"/>
  <c r="BI132"/>
  <c r="BH132"/>
  <c r="BG132"/>
  <c r="BF132"/>
  <c r="T132"/>
  <c r="R132"/>
  <c r="P132"/>
  <c r="BK132"/>
  <c r="J132"/>
  <c r="BE132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T124"/>
  <c r="R125"/>
  <c r="R124"/>
  <c r="P125"/>
  <c r="P124"/>
  <c r="BK125"/>
  <c r="BK124"/>
  <c r="J124"/>
  <c r="J125"/>
  <c r="BE125"/>
  <c r="J64"/>
  <c r="BI123"/>
  <c r="BH123"/>
  <c r="BG123"/>
  <c r="BF123"/>
  <c r="T123"/>
  <c r="R123"/>
  <c r="P123"/>
  <c r="BK123"/>
  <c r="J123"/>
  <c r="BE123"/>
  <c r="BI119"/>
  <c r="BH119"/>
  <c r="BG119"/>
  <c r="BF119"/>
  <c r="T119"/>
  <c r="R119"/>
  <c r="P119"/>
  <c r="BK119"/>
  <c r="J119"/>
  <c r="BE119"/>
  <c r="BI115"/>
  <c r="BH115"/>
  <c r="BG115"/>
  <c r="BF115"/>
  <c r="T115"/>
  <c r="R115"/>
  <c r="P115"/>
  <c r="BK115"/>
  <c r="J115"/>
  <c r="BE115"/>
  <c r="BI111"/>
  <c r="BH111"/>
  <c r="BG111"/>
  <c r="BF111"/>
  <c r="T111"/>
  <c r="T110"/>
  <c r="R111"/>
  <c r="R110"/>
  <c r="P111"/>
  <c r="P110"/>
  <c r="BK111"/>
  <c r="BK110"/>
  <c r="J110"/>
  <c r="J111"/>
  <c r="BE111"/>
  <c r="J63"/>
  <c r="BI106"/>
  <c r="BH106"/>
  <c r="BG106"/>
  <c r="BF106"/>
  <c r="T106"/>
  <c r="R106"/>
  <c r="P106"/>
  <c r="BK106"/>
  <c r="J106"/>
  <c r="BE106"/>
  <c r="BI102"/>
  <c r="BH102"/>
  <c r="BG102"/>
  <c r="BF102"/>
  <c r="T102"/>
  <c r="R102"/>
  <c r="P102"/>
  <c r="BK102"/>
  <c r="J102"/>
  <c r="BE102"/>
  <c r="BI98"/>
  <c r="BH98"/>
  <c r="BG98"/>
  <c r="BF98"/>
  <c r="T98"/>
  <c r="R98"/>
  <c r="P98"/>
  <c r="BK98"/>
  <c r="J98"/>
  <c r="BE98"/>
  <c r="BI94"/>
  <c r="BH94"/>
  <c r="BG94"/>
  <c r="BF94"/>
  <c r="T94"/>
  <c r="R94"/>
  <c r="P94"/>
  <c r="BK94"/>
  <c r="J94"/>
  <c r="BE94"/>
  <c r="BI93"/>
  <c r="BH93"/>
  <c r="BG93"/>
  <c r="BF93"/>
  <c r="T93"/>
  <c r="T92"/>
  <c r="R93"/>
  <c r="R92"/>
  <c r="P93"/>
  <c r="P92"/>
  <c r="BK93"/>
  <c r="BK92"/>
  <c r="J92"/>
  <c r="J93"/>
  <c r="BE93"/>
  <c r="J62"/>
  <c r="BI91"/>
  <c r="F37"/>
  <c i="1" r="BD56"/>
  <c i="3" r="BH91"/>
  <c r="F36"/>
  <c i="1" r="BC56"/>
  <c i="3" r="BG91"/>
  <c r="F35"/>
  <c i="1" r="BB56"/>
  <c i="3" r="BF91"/>
  <c r="J34"/>
  <c i="1" r="AW56"/>
  <c i="3" r="F34"/>
  <c i="1" r="BA56"/>
  <c i="3" r="T91"/>
  <c r="T90"/>
  <c r="T89"/>
  <c r="T88"/>
  <c r="R91"/>
  <c r="R90"/>
  <c r="R89"/>
  <c r="R88"/>
  <c r="P91"/>
  <c r="P90"/>
  <c r="P89"/>
  <c r="P88"/>
  <c i="1" r="AU56"/>
  <c i="3" r="BK91"/>
  <c r="BK90"/>
  <c r="J90"/>
  <c r="BK89"/>
  <c r="J89"/>
  <c r="BK88"/>
  <c r="J88"/>
  <c r="J59"/>
  <c r="J30"/>
  <c i="1" r="AG56"/>
  <c i="3" r="J91"/>
  <c r="BE91"/>
  <c r="J33"/>
  <c i="1" r="AV56"/>
  <c i="3" r="F33"/>
  <c i="1" r="AZ56"/>
  <c i="3" r="J61"/>
  <c r="J60"/>
  <c r="F84"/>
  <c r="F82"/>
  <c r="E80"/>
  <c r="F54"/>
  <c r="F52"/>
  <c r="E50"/>
  <c r="J39"/>
  <c r="J24"/>
  <c r="E24"/>
  <c r="J85"/>
  <c r="J55"/>
  <c r="J23"/>
  <c r="J21"/>
  <c r="E21"/>
  <c r="J84"/>
  <c r="J54"/>
  <c r="J20"/>
  <c r="J18"/>
  <c r="E18"/>
  <c r="F85"/>
  <c r="F55"/>
  <c r="J17"/>
  <c r="J12"/>
  <c r="J82"/>
  <c r="J52"/>
  <c r="E7"/>
  <c r="E78"/>
  <c r="E48"/>
  <c i="2" r="J35"/>
  <c r="J34"/>
  <c i="1" r="AY55"/>
  <c i="2" r="J33"/>
  <c i="1" r="AX55"/>
  <c i="2" r="BI79"/>
  <c r="BH79"/>
  <c r="BG79"/>
  <c r="BF79"/>
  <c r="T79"/>
  <c r="R79"/>
  <c r="P79"/>
  <c r="BK79"/>
  <c r="J79"/>
  <c r="BE79"/>
  <c r="BI78"/>
  <c r="F35"/>
  <c i="1" r="BD55"/>
  <c i="2" r="BH78"/>
  <c r="F34"/>
  <c i="1" r="BC55"/>
  <c i="2" r="BG78"/>
  <c r="F33"/>
  <c i="1" r="BB55"/>
  <c i="2" r="BF78"/>
  <c r="J32"/>
  <c i="1" r="AW55"/>
  <c i="2" r="F32"/>
  <c i="1" r="BA55"/>
  <c i="2" r="T78"/>
  <c r="T77"/>
  <c r="T76"/>
  <c r="T75"/>
  <c r="R78"/>
  <c r="R77"/>
  <c r="R76"/>
  <c r="R75"/>
  <c r="P78"/>
  <c r="P77"/>
  <c r="P76"/>
  <c r="P75"/>
  <c i="1" r="AU55"/>
  <c i="2" r="BK78"/>
  <c r="BK77"/>
  <c r="J77"/>
  <c r="BK76"/>
  <c r="J76"/>
  <c r="BK75"/>
  <c r="J75"/>
  <c r="J55"/>
  <c r="J28"/>
  <c i="1" r="AG55"/>
  <c i="2" r="J78"/>
  <c r="BE78"/>
  <c r="J31"/>
  <c i="1" r="AV55"/>
  <c i="2" r="F31"/>
  <c i="1" r="AZ55"/>
  <c i="2" r="J57"/>
  <c r="J56"/>
  <c r="J72"/>
  <c r="F71"/>
  <c r="F69"/>
  <c r="E67"/>
  <c r="J51"/>
  <c r="F50"/>
  <c r="F48"/>
  <c r="E46"/>
  <c r="J37"/>
  <c r="J19"/>
  <c r="E19"/>
  <c r="J71"/>
  <c r="J50"/>
  <c r="J18"/>
  <c r="J16"/>
  <c r="E16"/>
  <c r="F72"/>
  <c r="F51"/>
  <c r="J15"/>
  <c r="J10"/>
  <c r="J69"/>
  <c r="J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<sst xmlns="http://schemas.openxmlformats.org/spreadsheetml/2006/main">
  <si>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</si>
  <si>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</si>
  <si>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</si>
  <si>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</si>
  <si>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</si>
  <si>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{0c7c174d-5876-4ca9-a975-061ceb82b0fa}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</si>
  <si>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</si>
  <si>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</si>
  <si>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</si>
  <si>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</si>
  <si>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</si>
  <si>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</si>
  <si>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</si>
  <si>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</si>
  <si>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SOUE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</si>
  <si>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</si>
  <si>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</si>
  <si>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Chodby a sociální zařízení pavilon B (1 a 2 patro)</t>
  </si>
  <si>
    <t>KSO:</t>
  </si>
  <si>
    <t>CC-CZ:</t>
  </si>
  <si>
    <t>Místo:</t>
  </si>
  <si>
    <t xml:space="preserve"> </t>
  </si>
  <si>
    <t>Datum:</t>
  </si>
  <si>
    <t>3. 3. 2022</t>
  </si>
  <si>
    <t>Zadavatel:</t>
  </si>
  <si>
    <t>IČ:</t>
  </si>
  <si>
    <t>69456330</t>
  </si>
  <si>
    <t>Střední odborné učiliště elektrotechnické, Plzeň</t>
  </si>
  <si>
    <t>DIČ:</t>
  </si>
  <si>
    <t>CZ69456330</t>
  </si>
  <si>
    <t>Uchazeč:</t>
  </si>
  <si>
    <t>Vyplň údaj</t>
  </si>
  <si>
    <t>Projektant:</t>
  </si>
  <si>
    <t>True</t>
  </si>
  <si>
    <t>Zpracovatel:</t>
  </si>
  <si>
    <t xml:space="preserve">Běle     kontakt    602641557   bele@souepl.cz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</si>
  <si>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</si>
  <si>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</si>
  <si>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</si>
  <si>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</si>
  <si>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</si>
  <si>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</si>
  <si>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</si>
  <si>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</si>
  <si>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</si>
  <si>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</si>
  <si>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</si>
  <si>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</si>
  <si>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</si>
  <si>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</si>
  <si>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</si>
  <si>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</si>
  <si>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</si>
  <si>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</si>
  <si>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</si>
  <si>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</si>
  <si>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</si>
  <si>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</si>
  <si>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</si>
  <si>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</si>
  <si>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</si>
  <si>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</si>
  <si>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</si>
  <si>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</si>
  <si>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</si>
  <si>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</si>
  <si>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</si>
  <si>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</si>
  <si>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</si>
  <si>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</si>
  <si>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</si>
  <si>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</si>
  <si>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</si>
  <si>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</si>
  <si>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</si>
  <si>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</si>
  <si>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</si>
  <si>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</si>
  <si>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SOUE1</t>
  </si>
  <si>
    <t>ŠKOLA B - Dlažba chodby I. NP</t>
  </si>
  <si>
    <t>{d5e6a20d-faa0-4a59-9a07-cf219687c1ca}</t>
  </si>
  <si>
    <t>2</t>
  </si>
  <si>
    <t>SOUE2</t>
  </si>
  <si>
    <t>ŠKOLA B - Dlažba chodby II. NP</t>
  </si>
  <si>
    <t>{19146ee6-2e7b-4d7a-ac75-134d12b67c34}</t>
  </si>
  <si>
    <t>SOUE3</t>
  </si>
  <si>
    <t>ŠKOLA B - WC</t>
  </si>
  <si>
    <t>{0f482d45-2a0b-4a26-8083-a182d5ed19e2}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</si>
  <si>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</si>
  <si>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</si>
  <si>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</si>
  <si>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</si>
  <si>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</si>
  <si>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</si>
  <si>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</si>
  <si>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</si>
  <si>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</si>
  <si>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</si>
  <si>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</si>
  <si>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</si>
  <si>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</si>
  <si>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</si>
  <si>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</si>
  <si>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</si>
  <si>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</si>
  <si>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</si>
  <si>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</si>
  <si>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</si>
  <si>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</si>
  <si>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</si>
  <si>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</si>
  <si>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</si>
  <si>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</si>
  <si>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VRN3</t>
  </si>
  <si>
    <t>Zařízení staveniště</t>
  </si>
  <si>
    <t>K</t>
  </si>
  <si>
    <t>031002000</t>
  </si>
  <si>
    <t>Související práce pro zařízení staveniště</t>
  </si>
  <si>
    <t>…</t>
  </si>
  <si>
    <t>CS ÚRS 2019 01</t>
  </si>
  <si>
    <t>1024</t>
  </si>
  <si>
    <t>1961792552</t>
  </si>
  <si>
    <t>032503000</t>
  </si>
  <si>
    <t>Skládky na staveništi</t>
  </si>
  <si>
    <t>-335510638</t>
  </si>
  <si>
    <t>Objekt:</t>
  </si>
  <si>
    <t>SOUE1 - ŠKOLA B - Dlažba chodby I. NP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</si>
  <si>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</si>
  <si>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</si>
  <si>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</si>
  <si>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</si>
  <si>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</si>
  <si>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</si>
  <si>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766 - Konstrukce truhlářské</t>
  </si>
  <si>
    <t xml:space="preserve">    771 - Podlahy z dlaždic</t>
  </si>
  <si>
    <t xml:space="preserve">    784 - Dokončovací práce - malby a tapety</t>
  </si>
  <si>
    <t>HSV</t>
  </si>
  <si>
    <t>Práce a dodávky HSV</t>
  </si>
  <si>
    <t>3</t>
  </si>
  <si>
    <t>Svislé a kompletní konstrukce</t>
  </si>
  <si>
    <t>30</t>
  </si>
  <si>
    <t>346278101</t>
  </si>
  <si>
    <t>Přizdívky z cihel vápenopískových z cihel plných nebarvených na maltu cementovou M20, tloušťka přizdívky 65 mm</t>
  </si>
  <si>
    <t>m2</t>
  </si>
  <si>
    <t>4</t>
  </si>
  <si>
    <t>-1305875575</t>
  </si>
  <si>
    <t>6</t>
  </si>
  <si>
    <t>Úpravy povrchů, podlahy a osazování výplní</t>
  </si>
  <si>
    <t>31</t>
  </si>
  <si>
    <t>612341121</t>
  </si>
  <si>
    <t xml:space="preserve">Omítka sádrová nebo vápenosádrová vnitřních ploch  nanášená ručně jednovrstvá, tloušťky do 10 mm hladká svislých konstrukcí stěn</t>
  </si>
  <si>
    <t>456133348</t>
  </si>
  <si>
    <t>619995001</t>
  </si>
  <si>
    <t xml:space="preserve">Začištění omítek (s dodáním hmot)  kolem oken, dveří, podlah, obkladů apod.</t>
  </si>
  <si>
    <t>m</t>
  </si>
  <si>
    <t>629818571</t>
  </si>
  <si>
    <t>VV</t>
  </si>
  <si>
    <t>obvod celkem</t>
  </si>
  <si>
    <t>95,75+8+3,4+0,6+10,5</t>
  </si>
  <si>
    <t>Součet</t>
  </si>
  <si>
    <t>23</t>
  </si>
  <si>
    <t>631311115</t>
  </si>
  <si>
    <t xml:space="preserve">Mazanina z betonu  prostého bez zvýšených nároků na prostředí tl. přes 50 do 80 mm tř. C 20/25</t>
  </si>
  <si>
    <t>m3</t>
  </si>
  <si>
    <t>1151324390</t>
  </si>
  <si>
    <t>Plochy chodba + podesta</t>
  </si>
  <si>
    <t>(99,5+8,3+3,55+5,85)*0,08</t>
  </si>
  <si>
    <t>24</t>
  </si>
  <si>
    <t>631319011</t>
  </si>
  <si>
    <t xml:space="preserve">Příplatek k cenám mazanin  za úpravu povrchu mazaniny přehlazením, mazanina tl. přes 50 do 80 mm</t>
  </si>
  <si>
    <t>-941878727</t>
  </si>
  <si>
    <t>25</t>
  </si>
  <si>
    <t>631319231</t>
  </si>
  <si>
    <t xml:space="preserve">Příplatek k cenám betonových mazanin za vyztužení  skleněnými vlákny objemové vyztužení 0,6 kg/m3</t>
  </si>
  <si>
    <t>-1120489560</t>
  </si>
  <si>
    <t>9</t>
  </si>
  <si>
    <t>Ostatní konstrukce a práce, bourání</t>
  </si>
  <si>
    <t>952901111</t>
  </si>
  <si>
    <t xml:space="preserve">Vyčištění budov nebo objektů před předáním do užívání  budov bytové nebo občanské výstavby, světlé výšky podlaží do 4 m</t>
  </si>
  <si>
    <t>1340338891</t>
  </si>
  <si>
    <t>Plocha podlahy</t>
  </si>
  <si>
    <t>(99,5+8,3+3,55+5,85)</t>
  </si>
  <si>
    <t>965041341</t>
  </si>
  <si>
    <t>Bourání mazanin škvárobetonových tl. do 100 mm, plochy přes 4 m2</t>
  </si>
  <si>
    <t>1789241762</t>
  </si>
  <si>
    <t>965081113</t>
  </si>
  <si>
    <t>Bourání podlah z dlaždic bez podkladního lože nebo mazaniny, s jakoukoliv výplní spár půdních, plochy přes 1 m2</t>
  </si>
  <si>
    <t>550992896</t>
  </si>
  <si>
    <t>29</t>
  </si>
  <si>
    <t>978071211</t>
  </si>
  <si>
    <t xml:space="preserve">Odsekání omítky (včetně podkladní) a odstranění tepelné nebo vodotěsné izolace  lepenkové svislé, plochy do 1 m2</t>
  </si>
  <si>
    <t>857744142</t>
  </si>
  <si>
    <t>997</t>
  </si>
  <si>
    <t>Přesun sutě</t>
  </si>
  <si>
    <t>997013117</t>
  </si>
  <si>
    <t xml:space="preserve">Vnitrostaveništní doprava suti a vybouraných hmot  vodorovně do 50 m svisle s použitím mechanizace pro budovy a haly výšky přes 21 do 24 m</t>
  </si>
  <si>
    <t>t</t>
  </si>
  <si>
    <t>-1139666454</t>
  </si>
  <si>
    <t>28</t>
  </si>
  <si>
    <t>997013216</t>
  </si>
  <si>
    <t xml:space="preserve">Vnitrostaveništní doprava suti a vybouraných hmot  vodorovně do 50 m svisle ručně (nošením po schodech) pro budovy a haly výšky přes 18 do 21 m</t>
  </si>
  <si>
    <t>-113801242</t>
  </si>
  <si>
    <t>997013501</t>
  </si>
  <si>
    <t xml:space="preserve">Odvoz suti a vybouraných hmot na skládku nebo meziskládku  se složením, na vzdálenost do 1 km</t>
  </si>
  <si>
    <t>-2117620062</t>
  </si>
  <si>
    <t>7</t>
  </si>
  <si>
    <t>997013509</t>
  </si>
  <si>
    <t xml:space="preserve">Odvoz suti a vybouraných hmot na skládku nebo meziskládku  se složením, na vzdálenost Příplatek k ceně za každý další i započatý 1 km přes 1 km</t>
  </si>
  <si>
    <t>-1416791727</t>
  </si>
  <si>
    <t>Skládka Vysoká</t>
  </si>
  <si>
    <t>21,664*21</t>
  </si>
  <si>
    <t>8</t>
  </si>
  <si>
    <t>997013801</t>
  </si>
  <si>
    <t>Poplatek za uložení stavebního odpadu na skládce (skládkovné) z prostého betonu zatříděného do Katalogu odpadů pod kódem 170 101</t>
  </si>
  <si>
    <t>-2098473354</t>
  </si>
  <si>
    <t>21,664</t>
  </si>
  <si>
    <t>PSV</t>
  </si>
  <si>
    <t>Práce a dodávky PSV</t>
  </si>
  <si>
    <t>766</t>
  </si>
  <si>
    <t>Konstrukce truhlářské</t>
  </si>
  <si>
    <t>32</t>
  </si>
  <si>
    <t>766660002</t>
  </si>
  <si>
    <t>Montáž dveřních křídel dřevěných nebo plastových otevíravých do ocelové zárubně povrchově upravených jednokřídlových, šířky přes 800 mm</t>
  </si>
  <si>
    <t>kus</t>
  </si>
  <si>
    <t>16</t>
  </si>
  <si>
    <t>-255373047</t>
  </si>
  <si>
    <t>33</t>
  </si>
  <si>
    <t>M</t>
  </si>
  <si>
    <t>61160222</t>
  </si>
  <si>
    <t>dveře dřevěné vnitřní hladké plné 1křídlové 900x1970mm</t>
  </si>
  <si>
    <t>-1329041281</t>
  </si>
  <si>
    <t>34</t>
  </si>
  <si>
    <t>766660729</t>
  </si>
  <si>
    <t>Montáž dveřních doplňků dveřního kování interiérového štítku s klikou</t>
  </si>
  <si>
    <t>232731679</t>
  </si>
  <si>
    <t>35</t>
  </si>
  <si>
    <t>54914620</t>
  </si>
  <si>
    <t>kování dveřní vrchní klika včetně rozet a montážního materiálu R PZ nerez PK</t>
  </si>
  <si>
    <t>-574847681</t>
  </si>
  <si>
    <t>771</t>
  </si>
  <si>
    <t>Podlahy z dlaždic</t>
  </si>
  <si>
    <t>771121011</t>
  </si>
  <si>
    <t>Příprava podkladu před provedením dlažby nátěr penetrační na podlahu</t>
  </si>
  <si>
    <t>-407100265</t>
  </si>
  <si>
    <t>10</t>
  </si>
  <si>
    <t>771471810</t>
  </si>
  <si>
    <t xml:space="preserve">Demontáž soklíků z dlaždic keramických  kladených do malty rovných</t>
  </si>
  <si>
    <t>947402433</t>
  </si>
  <si>
    <t>11</t>
  </si>
  <si>
    <t>771474113</t>
  </si>
  <si>
    <t>Montáž soklů z dlaždic keramických lepených flexibilním lepidlem rovných, výšky přes 90 do 120 mm</t>
  </si>
  <si>
    <t>784113842</t>
  </si>
  <si>
    <t>12</t>
  </si>
  <si>
    <t>LSS.TAA35069</t>
  </si>
  <si>
    <t>dlaždice slinutá TAURUS GRANIT, 298 x 298 x 9 mm</t>
  </si>
  <si>
    <t>2143277493</t>
  </si>
  <si>
    <t>P</t>
  </si>
  <si>
    <t>Poznámka k položce:_x000d_
69 Rio Negro, hladký, matný</t>
  </si>
  <si>
    <t>13,0075*1,1 'Přepočtené koeficientem množství</t>
  </si>
  <si>
    <t>13</t>
  </si>
  <si>
    <t>771574264</t>
  </si>
  <si>
    <t>Montáž podlah z dlaždic keramických lepených flexibilním lepidlem maloformátových pro vysoké mechanické zatížení protiskluzných nebo reliéfních (bezbariérových) přes 12 do 19 ks/m2</t>
  </si>
  <si>
    <t>-1414356294</t>
  </si>
  <si>
    <t>14</t>
  </si>
  <si>
    <t>1960307554</t>
  </si>
  <si>
    <t>LSS.BC917905BAJCV1</t>
  </si>
  <si>
    <t>Spárovací hmoty GF BIO</t>
  </si>
  <si>
    <t>kg</t>
  </si>
  <si>
    <t>1687531420</t>
  </si>
  <si>
    <t>Poznámka k položce:_x000d_
balení 5 kg</t>
  </si>
  <si>
    <t>56284511</t>
  </si>
  <si>
    <t>profil dilatační PVC 60x80mm</t>
  </si>
  <si>
    <t>1397669136</t>
  </si>
  <si>
    <t>17</t>
  </si>
  <si>
    <t>771591115</t>
  </si>
  <si>
    <t>Podlahy - dokončovací práce spárování silikonem</t>
  </si>
  <si>
    <t>-2053545250</t>
  </si>
  <si>
    <t>18</t>
  </si>
  <si>
    <t>998771103</t>
  </si>
  <si>
    <t>Přesun hmot pro podlahy z dlaždic stanovený z hmotnosti přesunovaného materiálu vodorovná dopravní vzdálenost do 50 m v objektech výšky přes 12 do 24 m</t>
  </si>
  <si>
    <t>-708520840</t>
  </si>
  <si>
    <t>19</t>
  </si>
  <si>
    <t>998771192</t>
  </si>
  <si>
    <t>Přesun hmot pro podlahy z dlaždic stanovený z hmotnosti přesunovaného materiálu Příplatek k ceně za zvětšený přesun přes vymezenou největší dopravní vzdálenost do 100 m</t>
  </si>
  <si>
    <t>1844954780</t>
  </si>
  <si>
    <t>784</t>
  </si>
  <si>
    <t>Dokončovací práce - malby a tapety</t>
  </si>
  <si>
    <t>36</t>
  </si>
  <si>
    <t>784660111</t>
  </si>
  <si>
    <t>Linkrustace s vrchním nátěrem syntetickým v místnostech výšky do 3,80 m</t>
  </si>
  <si>
    <t>-1854309428</t>
  </si>
  <si>
    <t>obvod chodby</t>
  </si>
  <si>
    <t>(94,1+17+8,3)*1,25</t>
  </si>
  <si>
    <t>SOUE2 - ŠKOLA B - Dlažba chodby II. NP</t>
  </si>
  <si>
    <t>1776264404</t>
  </si>
  <si>
    <t>354549055</t>
  </si>
  <si>
    <t>1230212508</t>
  </si>
  <si>
    <t>26</t>
  </si>
  <si>
    <t>-269991481</t>
  </si>
  <si>
    <t>-294248161</t>
  </si>
  <si>
    <t>1640144005</t>
  </si>
  <si>
    <t>-1122921180</t>
  </si>
  <si>
    <t>-1263266652</t>
  </si>
  <si>
    <t>1605944997</t>
  </si>
  <si>
    <t>452406837</t>
  </si>
  <si>
    <t>1941193468</t>
  </si>
  <si>
    <t>37797349</t>
  </si>
  <si>
    <t>76740295</t>
  </si>
  <si>
    <t>-1137561222</t>
  </si>
  <si>
    <t>-91113667</t>
  </si>
  <si>
    <t>1865766893</t>
  </si>
  <si>
    <t>473242426</t>
  </si>
  <si>
    <t>-1476242596</t>
  </si>
  <si>
    <t>-571224504</t>
  </si>
  <si>
    <t>80985508</t>
  </si>
  <si>
    <t>-1955818127</t>
  </si>
  <si>
    <t>-1746789051</t>
  </si>
  <si>
    <t>65119628</t>
  </si>
  <si>
    <t>-513109552</t>
  </si>
  <si>
    <t>755665925</t>
  </si>
  <si>
    <t>1163944936</t>
  </si>
  <si>
    <t>-381299173</t>
  </si>
  <si>
    <t>-1735427885</t>
  </si>
  <si>
    <t>SOUE3 - ŠKOLA B - WC</t>
  </si>
  <si>
    <t xml:space="preserve">    998 - Přesun hmot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</si>
  <si>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</si>
  <si>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</si>
  <si>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</si>
  <si>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</si>
  <si>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781 - Dokončovací práce - obklady</t>
  </si>
  <si>
    <t>46</t>
  </si>
  <si>
    <t>319201321</t>
  </si>
  <si>
    <t xml:space="preserve">Vyrovnání nerovného povrchu vnitřního i vnějšího zdiva  bez odsekání vadných cihel, maltou (s dodáním hmot) tl. do 30 mm</t>
  </si>
  <si>
    <t>15594431</t>
  </si>
  <si>
    <t>Plocha odstraněných obkladů 3 ks WC</t>
  </si>
  <si>
    <t>3,1*1,85*2</t>
  </si>
  <si>
    <t>48</t>
  </si>
  <si>
    <t>342272215</t>
  </si>
  <si>
    <t>Příčky z pórobetonových tvárnic hladkých na tenké maltové lože objemová hmotnost do 500 kg/m3, tloušťka příčky 75 mm</t>
  </si>
  <si>
    <t>982312332</t>
  </si>
  <si>
    <t>47</t>
  </si>
  <si>
    <t>612135101</t>
  </si>
  <si>
    <t xml:space="preserve">Hrubá výplň rýh maltou  jakékoli šířky rýhy ve stěnách</t>
  </si>
  <si>
    <t>-585468441</t>
  </si>
  <si>
    <t>62</t>
  </si>
  <si>
    <t>-689495920</t>
  </si>
  <si>
    <t>962032230</t>
  </si>
  <si>
    <t xml:space="preserve">Bourání zdiva nadzákladového z cihel nebo tvárnic  z cihel pálených nebo vápenopískových, na maltu vápennou nebo vápenocementovou, objemu do 1 m3</t>
  </si>
  <si>
    <t>-901130107</t>
  </si>
  <si>
    <t xml:space="preserve">Zazdívka svislé kanalizace </t>
  </si>
  <si>
    <t>(0,3+0,4)*3,2*2*0,15</t>
  </si>
  <si>
    <t>972044251</t>
  </si>
  <si>
    <t xml:space="preserve">Vybourání otvorů ve stropech nebo klenbách z dutých tvárnic  bez odstranění podlahy a násypu, plochy do 0,09 m2, tl. přes 100 mm</t>
  </si>
  <si>
    <t>15067631</t>
  </si>
  <si>
    <t>974031123</t>
  </si>
  <si>
    <t xml:space="preserve">Vysekání rýh ve zdivu cihelném na maltu vápennou nebo vápenocementovou  do hl. 30 mm a šířky do 100 mm</t>
  </si>
  <si>
    <t>-1326119217</t>
  </si>
  <si>
    <t>45</t>
  </si>
  <si>
    <t>974082114</t>
  </si>
  <si>
    <t xml:space="preserve">Vysekání rýh pro vodiče  v omítce vápenné nebo vápenocementové stěn, šířky do 70 mm</t>
  </si>
  <si>
    <t>2121057354</t>
  </si>
  <si>
    <t>978059541</t>
  </si>
  <si>
    <t xml:space="preserve">Odsekání obkladů  stěn včetně otlučení podkladní omítky až na zdivo z obkládaček vnitřních, z jakýchkoliv materiálů, plochy přes 1 m2</t>
  </si>
  <si>
    <t>412864939</t>
  </si>
  <si>
    <t>-1675852539</t>
  </si>
  <si>
    <t>27</t>
  </si>
  <si>
    <t>-530431488</t>
  </si>
  <si>
    <t>-1083557788</t>
  </si>
  <si>
    <t>2079194191</t>
  </si>
  <si>
    <t>2,371*21</t>
  </si>
  <si>
    <t>-140873794</t>
  </si>
  <si>
    <t>998</t>
  </si>
  <si>
    <t>Přesun hmot</t>
  </si>
  <si>
    <t>64</t>
  </si>
  <si>
    <t>998011004</t>
  </si>
  <si>
    <t xml:space="preserve">Přesun hmot pro budovy občanské výstavby, bydlení, výrobu a služby  s nosnou svislou konstrukcí zděnou z cihel, tvárnic nebo kamene vodorovná dopravní vzdálenost do 100 m pro budovy výšky přes 24 do 36 m</t>
  </si>
  <si>
    <t>-1708105775</t>
  </si>
  <si>
    <t>65</t>
  </si>
  <si>
    <t>998017004</t>
  </si>
  <si>
    <t xml:space="preserve">Přesun hmot pro budovy občanské výstavby, bydlení, výrobu a služby  s omezením mechanizace vodorovná dopravní vzdálenost do 100 m pro budovy s jakoukoliv nosnou konstrukcí výšky přes 24 do 36 m</t>
  </si>
  <si>
    <t>1410883954</t>
  </si>
  <si>
    <t>721</t>
  </si>
  <si>
    <t>Zdravotechnika - vnitřní kanalizace</t>
  </si>
  <si>
    <t>721171803</t>
  </si>
  <si>
    <t xml:space="preserve">Demontáž potrubí z novodurových trub  odpadních nebo připojovacích do D 75</t>
  </si>
  <si>
    <t>41179884</t>
  </si>
  <si>
    <t>721171808</t>
  </si>
  <si>
    <t xml:space="preserve">Demontáž potrubí z novodurových trub  odpadních nebo připojovacích přes 75 do D 114</t>
  </si>
  <si>
    <t>-1087492335</t>
  </si>
  <si>
    <t>721173723</t>
  </si>
  <si>
    <t>Potrubí z plastových trub polyetylenové svařované připojovací DN 50</t>
  </si>
  <si>
    <t>-63998550</t>
  </si>
  <si>
    <t>721174025</t>
  </si>
  <si>
    <t>Potrubí z plastových trub polypropylenové odpadní (svislé) DN 110</t>
  </si>
  <si>
    <t>-190572535</t>
  </si>
  <si>
    <t>721174043</t>
  </si>
  <si>
    <t>Potrubí z plastových trub polypropylenové připojovací DN 50</t>
  </si>
  <si>
    <t>-169130183</t>
  </si>
  <si>
    <t>721194104</t>
  </si>
  <si>
    <t>Vyměření přípojek na potrubí vyvedení a upevnění odpadních výpustek DN 40</t>
  </si>
  <si>
    <t>-906061815</t>
  </si>
  <si>
    <t>721194105</t>
  </si>
  <si>
    <t>Vyměření přípojek na potrubí vyvedení a upevnění odpadních výpustek DN 50</t>
  </si>
  <si>
    <t>-1852828671</t>
  </si>
  <si>
    <t>721194109</t>
  </si>
  <si>
    <t>Vyměření přípojek na potrubí vyvedení a upevnění odpadních výpustek DN 100</t>
  </si>
  <si>
    <t>-1315893923</t>
  </si>
  <si>
    <t>63</t>
  </si>
  <si>
    <t>721226511</t>
  </si>
  <si>
    <t>Zápachové uzávěrky podomítkové (Pe) s krycí deskou pro pračku a myčku DN 40</t>
  </si>
  <si>
    <t>-1340950636</t>
  </si>
  <si>
    <t>44</t>
  </si>
  <si>
    <t>721290111</t>
  </si>
  <si>
    <t xml:space="preserve">Zkouška těsnosti kanalizace  v objektech vodou do DN 125</t>
  </si>
  <si>
    <t>hod</t>
  </si>
  <si>
    <t>1789050329</t>
  </si>
  <si>
    <t>998721103</t>
  </si>
  <si>
    <t xml:space="preserve">Přesun hmot pro vnitřní kanalizace  stanovený z hmotnosti přesunovaného materiálu vodorovná dopravní vzdálenost do 50 m v objektech výšky přes 12 do 24 m</t>
  </si>
  <si>
    <t>-1527712790</t>
  </si>
  <si>
    <t>61</t>
  </si>
  <si>
    <t>998721181</t>
  </si>
  <si>
    <t xml:space="preserve">Přesun hmot pro vnitřní kanalizace  stanovený z hmotnosti přesunovaného materiálu Příplatek k ceně za přesun prováděný bez použití mechanizace pro jakoukoliv výšku objektu</t>
  </si>
  <si>
    <t>908080475</t>
  </si>
  <si>
    <t>998721192</t>
  </si>
  <si>
    <t xml:space="preserve">Přesun hmot pro vnitřní kanalizace  stanovený z hmotnosti přesunovaného materiálu Příplatek k ceně za zvětšený přesun přes vymezenou největší dopravní vzdálenost do 100 m</t>
  </si>
  <si>
    <t>2038109902</t>
  </si>
  <si>
    <t>722</t>
  </si>
  <si>
    <t>Zdravotechnika - vnitřní vodovod</t>
  </si>
  <si>
    <t>722130802</t>
  </si>
  <si>
    <t xml:space="preserve">Demontáž potrubí z ocelových trubek pozinkovaných  závitových přes 25 do DN 40</t>
  </si>
  <si>
    <t>1448288683</t>
  </si>
  <si>
    <t>722174001</t>
  </si>
  <si>
    <t>Potrubí z plastových trubek z polypropylenu (PPR) svařovaných polyfuzně PN 16 (SDR 7,4) D 16 x 2,2</t>
  </si>
  <si>
    <t>838736844</t>
  </si>
  <si>
    <t>722174002</t>
  </si>
  <si>
    <t>Potrubí z plastových trubek z polypropylenu (PPR) svařovaných polyfuzně PN 16 (SDR 7,4) D 20 x 2,8</t>
  </si>
  <si>
    <t>801799815</t>
  </si>
  <si>
    <t>722220851</t>
  </si>
  <si>
    <t xml:space="preserve">Demontáž armatur závitových  s jedním závitem do G 3/4</t>
  </si>
  <si>
    <t>-20356597</t>
  </si>
  <si>
    <t>22</t>
  </si>
  <si>
    <t>722290234</t>
  </si>
  <si>
    <t xml:space="preserve">Zkoušky, proplach a desinfekce vodovodního potrubí  proplach a desinfekce vodovodního potrubí do DN 80</t>
  </si>
  <si>
    <t>1807354624</t>
  </si>
  <si>
    <t>998722103</t>
  </si>
  <si>
    <t xml:space="preserve">Přesun hmot pro vnitřní vodovod  stanovený z hmotnosti přesunovaného materiálu vodorovná dopravní vzdálenost do 50 m v objektech výšky přes 12 do 24 m</t>
  </si>
  <si>
    <t>-2147452129</t>
  </si>
  <si>
    <t>60</t>
  </si>
  <si>
    <t>998722181</t>
  </si>
  <si>
    <t xml:space="preserve">Přesun hmot pro vnitřní vodovod  stanovený z hmotnosti přesunovaného materiálu Příplatek k ceně za přesun prováděný bez použití mechanizace pro jakoukoliv výšku objektu</t>
  </si>
  <si>
    <t>853656131</t>
  </si>
  <si>
    <t>998722192</t>
  </si>
  <si>
    <t xml:space="preserve">Přesun hmot pro vnitřní vodovod  stanovený z hmotnosti přesunovaného materiálu Příplatek k ceně za zvětšený přesun přes vymezenou největší dopravní vzdálenost do 100 m</t>
  </si>
  <si>
    <t>1613927710</t>
  </si>
  <si>
    <t>725</t>
  </si>
  <si>
    <t>Zdravotechnika - zařizovací předměty</t>
  </si>
  <si>
    <t>725121501</t>
  </si>
  <si>
    <t>Pisoárové záchodky keramické bez splachovací nádrže urinál bez odsávání bez otvoru pro ventil</t>
  </si>
  <si>
    <t>soubor</t>
  </si>
  <si>
    <t>73054771</t>
  </si>
  <si>
    <t>725122817</t>
  </si>
  <si>
    <t xml:space="preserve">Demontáž pisoárů  bez nádrže s rohovým ventilem s 1 záchodkem</t>
  </si>
  <si>
    <t>-2141652111</t>
  </si>
  <si>
    <t>741</t>
  </si>
  <si>
    <t>Elektroinstalace - silnoproud</t>
  </si>
  <si>
    <t>39</t>
  </si>
  <si>
    <t>741120001</t>
  </si>
  <si>
    <t>Montáž vodičů izolovaných měděných bez ukončení uložených pod omítku plných a laněných (CY), průřezu žíly 0,35 až 6 mm2</t>
  </si>
  <si>
    <t>1387343002</t>
  </si>
  <si>
    <t>40</t>
  </si>
  <si>
    <t>34140824</t>
  </si>
  <si>
    <t>vodič silový s Cu jádrem 2,50mm2</t>
  </si>
  <si>
    <t>1682766217</t>
  </si>
  <si>
    <t>41</t>
  </si>
  <si>
    <t>741130001</t>
  </si>
  <si>
    <t>Ukončení vodičů izolovaných s označením a zapojením v rozváděči nebo na přístroji, průřezu žíly do 2,5 mm2</t>
  </si>
  <si>
    <t>-516196668</t>
  </si>
  <si>
    <t>741213811</t>
  </si>
  <si>
    <t>Demontáž kabelu z rozvodnice bez zachování funkčnosti (do suti) silových, průřezu do 4 mm2</t>
  </si>
  <si>
    <t>1691294187</t>
  </si>
  <si>
    <t>42</t>
  </si>
  <si>
    <t>741310232</t>
  </si>
  <si>
    <t>Montáž spínačů jedno nebo dvoupólových polozapuštěných nebo zapuštěných se zapojením vodičů šroubové připojení, pro prostředí normální přepínačů, řazení 5B-časových</t>
  </si>
  <si>
    <t>-1628478954</t>
  </si>
  <si>
    <t>741311805</t>
  </si>
  <si>
    <t>Demontáž spínačů bez zachování funkčnosti (do suti) nástěnných, pro prostředí normální do 10 A, připojení bezšroubové přes 2 svorky do 4 svorek</t>
  </si>
  <si>
    <t>-28678041</t>
  </si>
  <si>
    <t>741312845</t>
  </si>
  <si>
    <t>Demontáž spínačů bez zachování funkčnosti (do suti) speciálních čidel pohybu vestavných</t>
  </si>
  <si>
    <t>-551102675</t>
  </si>
  <si>
    <t>38</t>
  </si>
  <si>
    <t>741313815</t>
  </si>
  <si>
    <t>Demontáž spínačů se zachováním funkčnosti nástěnných, pro prostředí normální do 10 A šroubové připojení přes 2 svorky do 4 svorek</t>
  </si>
  <si>
    <t>-1255904980</t>
  </si>
  <si>
    <t>66</t>
  </si>
  <si>
    <t>998741104</t>
  </si>
  <si>
    <t>Přesun hmot pro silnoproud stanovený z hmotnosti přesunovaného materiálu vodorovná dopravní vzdálenost do 50 m v objektech výšky přes 24 do 36 m</t>
  </si>
  <si>
    <t>919435186</t>
  </si>
  <si>
    <t>67</t>
  </si>
  <si>
    <t>998741192</t>
  </si>
  <si>
    <t>Přesun hmot pro silnoproud stanovený z hmotnosti přesunovaného materiálu Příplatek k ceně za zvětšený přesun přes vymezenou největší dopravní vzdálenost do 100 m</t>
  </si>
  <si>
    <t>-1697207090</t>
  </si>
  <si>
    <t>781</t>
  </si>
  <si>
    <t>Dokončovací práce - obklady</t>
  </si>
  <si>
    <t>49</t>
  </si>
  <si>
    <t>781121011</t>
  </si>
  <si>
    <t>Příprava podkladu před provedením obkladu nátěr penetrační na stěnu</t>
  </si>
  <si>
    <t>396827621</t>
  </si>
  <si>
    <t>Plocha nových obkladů 3 ks WC</t>
  </si>
  <si>
    <t>50</t>
  </si>
  <si>
    <t>781474115</t>
  </si>
  <si>
    <t>Montáž obkladů vnitřních stěn z dlaždic keramických lepených flexibilním lepidlem maloformátových hladkých přes 22 do 25 ks/m2</t>
  </si>
  <si>
    <t>-311827089</t>
  </si>
  <si>
    <t>51</t>
  </si>
  <si>
    <t>59761039</t>
  </si>
  <si>
    <t>obklad keramický hladký přes 22 do 25ks/m2</t>
  </si>
  <si>
    <t>-2042787231</t>
  </si>
  <si>
    <t>11,47*1,1 'Přepočtené koeficientem množství</t>
  </si>
  <si>
    <t>56</t>
  </si>
  <si>
    <t>781477113</t>
  </si>
  <si>
    <t>Montáž obkladů vnitřních stěn z dlaždic keramických Příplatek k cenám za spárování cement bílý</t>
  </si>
  <si>
    <t>369768740</t>
  </si>
  <si>
    <t>52</t>
  </si>
  <si>
    <t>781494111</t>
  </si>
  <si>
    <t>Obklad - dokončující práce profily ukončovací lepené flexibilním lepidlem rohové</t>
  </si>
  <si>
    <t>520834215</t>
  </si>
  <si>
    <t>55</t>
  </si>
  <si>
    <t>781495115</t>
  </si>
  <si>
    <t>Obklad - dokončující práce ostatní práce spárování silikonem</t>
  </si>
  <si>
    <t>-1218471558</t>
  </si>
  <si>
    <t>54</t>
  </si>
  <si>
    <t>781495141</t>
  </si>
  <si>
    <t>Obklad - dokončující práce průnik obkladem kruhový, bez izolace do DN 30</t>
  </si>
  <si>
    <t>-319816112</t>
  </si>
  <si>
    <t>53</t>
  </si>
  <si>
    <t>781495142</t>
  </si>
  <si>
    <t>Obklad - dokončující práce průnik obkladem kruhový, bez izolace přes DN 30 do DN 90</t>
  </si>
  <si>
    <t>1934516739</t>
  </si>
  <si>
    <t>57</t>
  </si>
  <si>
    <t>998781103</t>
  </si>
  <si>
    <t xml:space="preserve">Přesun hmot pro obklady keramické  stanovený z hmotnosti přesunovaného materiálu vodorovná dopravní vzdálenost do 50 m v objektech výšky přes 12 do 24 m</t>
  </si>
  <si>
    <t>1716622875</t>
  </si>
  <si>
    <t>58</t>
  </si>
  <si>
    <t>998781181</t>
  </si>
  <si>
    <t xml:space="preserve">Přesun hmot pro obklady keramické  stanovený z hmotnosti přesunovaného materiálu Příplatek k cenám za přesun prováděný bez použití mechanizace pro jakoukoliv výšku objektu</t>
  </si>
  <si>
    <t>1363091613</t>
  </si>
  <si>
    <t>59</t>
  </si>
  <si>
    <t>998781192</t>
  </si>
  <si>
    <t xml:space="preserve">Přesun hmot pro obklady keramické  stanovený z hmotnosti přesunovaného materiálu Příplatek k cenám za zvětšený přesun přes vymezenou největší dopravní vzdálenost do 100 m</t>
  </si>
  <si>
    <t>-973519377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</si>
</sst>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0" fontId="30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33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4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41</v>
      </c>
      <c r="E29" s="44"/>
      <c r="F29" s="30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9"/>
    </row>
    <row r="30" s="2" customFormat="1" ht="14.4" customHeight="1">
      <c r="B30" s="43"/>
      <c r="C30" s="44"/>
      <c r="D30" s="44"/>
      <c r="E30" s="44"/>
      <c r="F30" s="30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9"/>
    </row>
    <row r="31" hidden="1" s="2" customFormat="1" ht="14.4" customHeight="1">
      <c r="B31" s="43"/>
      <c r="C31" s="44"/>
      <c r="D31" s="44"/>
      <c r="E31" s="44"/>
      <c r="F31" s="30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hidden="1" s="2" customFormat="1" ht="14.4" customHeight="1">
      <c r="B32" s="43"/>
      <c r="C32" s="44"/>
      <c r="D32" s="44"/>
      <c r="E32" s="44"/>
      <c r="F32" s="30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29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13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SOUE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16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Chodby a sociální zařízení pavilon B (1 a 2 patro)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20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22</v>
      </c>
      <c r="AJ47" s="37"/>
      <c r="AK47" s="37"/>
      <c r="AL47" s="37"/>
      <c r="AM47" s="65" t="str">
        <f>IF(AN8= "","",AN8)</f>
        <v>3. 3. 2022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3.65" customHeight="1">
      <c r="B49" s="36"/>
      <c r="C49" s="30" t="s">
        <v>24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>Střední odborné učiliště elektrotechnické, Plzeň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32</v>
      </c>
      <c r="AJ49" s="37"/>
      <c r="AK49" s="37"/>
      <c r="AL49" s="37"/>
      <c r="AM49" s="66" t="str">
        <f>IF(E17="","",E17)</f>
        <v xml:space="preserve"> </v>
      </c>
      <c r="AN49" s="37"/>
      <c r="AO49" s="37"/>
      <c r="AP49" s="37"/>
      <c r="AQ49" s="37"/>
      <c r="AR49" s="41"/>
      <c r="AS49" s="67" t="s">
        <v>51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24.9" customHeight="1">
      <c r="B50" s="36"/>
      <c r="C50" s="30" t="s">
        <v>30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34</v>
      </c>
      <c r="AJ50" s="37"/>
      <c r="AK50" s="37"/>
      <c r="AL50" s="37"/>
      <c r="AM50" s="66" t="str">
        <f>IF(E20="","",E20)</f>
        <v xml:space="preserve">Běle     kontakt    602641557   bele@souepl.cz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52</v>
      </c>
      <c r="D52" s="80"/>
      <c r="E52" s="80"/>
      <c r="F52" s="80"/>
      <c r="G52" s="80"/>
      <c r="H52" s="81"/>
      <c r="I52" s="82" t="s">
        <v>53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54</v>
      </c>
      <c r="AH52" s="80"/>
      <c r="AI52" s="80"/>
      <c r="AJ52" s="80"/>
      <c r="AK52" s="80"/>
      <c r="AL52" s="80"/>
      <c r="AM52" s="80"/>
      <c r="AN52" s="82" t="s">
        <v>55</v>
      </c>
      <c r="AO52" s="80"/>
      <c r="AP52" s="84"/>
      <c r="AQ52" s="85" t="s">
        <v>56</v>
      </c>
      <c r="AR52" s="41"/>
      <c r="AS52" s="86" t="s">
        <v>57</v>
      </c>
      <c r="AT52" s="87" t="s">
        <v>58</v>
      </c>
      <c r="AU52" s="87" t="s">
        <v>59</v>
      </c>
      <c r="AV52" s="87" t="s">
        <v>60</v>
      </c>
      <c r="AW52" s="87" t="s">
        <v>61</v>
      </c>
      <c r="AX52" s="87" t="s">
        <v>62</v>
      </c>
      <c r="AY52" s="87" t="s">
        <v>63</v>
      </c>
      <c r="AZ52" s="87" t="s">
        <v>64</v>
      </c>
      <c r="BA52" s="87" t="s">
        <v>65</v>
      </c>
      <c r="BB52" s="87" t="s">
        <v>66</v>
      </c>
      <c r="BC52" s="87" t="s">
        <v>67</v>
      </c>
      <c r="BD52" s="88" t="s">
        <v>68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69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ROUND(SUM(AG55:AG58),2)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</v>
      </c>
      <c r="AR54" s="98"/>
      <c r="AS54" s="99">
        <f>ROUND(SUM(AS55:AS58),2)</f>
        <v>0</v>
      </c>
      <c r="AT54" s="100">
        <f>ROUND(SUM(AV54:AW54),2)</f>
        <v>0</v>
      </c>
      <c r="AU54" s="101">
        <f>ROUND(SUM(AU55:AU58),5)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ROUND(SUM(AZ55:AZ58),2)</f>
        <v>0</v>
      </c>
      <c r="BA54" s="100">
        <f>ROUND(SUM(BA55:BA58),2)</f>
        <v>0</v>
      </c>
      <c r="BB54" s="100">
        <f>ROUND(SUM(BB55:BB58),2)</f>
        <v>0</v>
      </c>
      <c r="BC54" s="100">
        <f>ROUND(SUM(BC55:BC58),2)</f>
        <v>0</v>
      </c>
      <c r="BD54" s="102">
        <f>ROUND(SUM(BD55:BD58),2)</f>
        <v>0</v>
      </c>
      <c r="BS54" s="103" t="s">
        <v>70</v>
      </c>
      <c r="BT54" s="103" t="s">
        <v>71</v>
      </c>
      <c r="BV54" s="103" t="s">
        <v>72</v>
      </c>
      <c r="BW54" s="103" t="s">
        <v>5</v>
      </c>
      <c r="BX54" s="103" t="s">
        <v>73</v>
      </c>
      <c r="CL54" s="103" t="s">
        <v>1</v>
      </c>
    </row>
    <row r="55" s="5" customFormat="1" ht="27" customHeight="1">
      <c r="A55" s="104" t="s">
        <v>74</v>
      </c>
      <c r="B55" s="105"/>
      <c r="C55" s="106"/>
      <c r="D55" s="107" t="s">
        <v>14</v>
      </c>
      <c r="E55" s="107"/>
      <c r="F55" s="107"/>
      <c r="G55" s="107"/>
      <c r="H55" s="107"/>
      <c r="I55" s="108"/>
      <c r="J55" s="107" t="s">
        <v>17</v>
      </c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9">
        <f>'SOUE - Chodby a sociální ...'!J28</f>
        <v>0</v>
      </c>
      <c r="AH55" s="108"/>
      <c r="AI55" s="108"/>
      <c r="AJ55" s="108"/>
      <c r="AK55" s="108"/>
      <c r="AL55" s="108"/>
      <c r="AM55" s="108"/>
      <c r="AN55" s="109">
        <f>SUM(AG55,AT55)</f>
        <v>0</v>
      </c>
      <c r="AO55" s="108"/>
      <c r="AP55" s="108"/>
      <c r="AQ55" s="110" t="s">
        <v>75</v>
      </c>
      <c r="AR55" s="111"/>
      <c r="AS55" s="112">
        <v>0</v>
      </c>
      <c r="AT55" s="113">
        <f>ROUND(SUM(AV55:AW55),2)</f>
        <v>0</v>
      </c>
      <c r="AU55" s="114">
        <f>'SOUE - Chodby a sociální ...'!P75</f>
        <v>0</v>
      </c>
      <c r="AV55" s="113">
        <f>'SOUE - Chodby a sociální ...'!J31</f>
        <v>0</v>
      </c>
      <c r="AW55" s="113">
        <f>'SOUE - Chodby a sociální ...'!J32</f>
        <v>0</v>
      </c>
      <c r="AX55" s="113">
        <f>'SOUE - Chodby a sociální ...'!J33</f>
        <v>0</v>
      </c>
      <c r="AY55" s="113">
        <f>'SOUE - Chodby a sociální ...'!J34</f>
        <v>0</v>
      </c>
      <c r="AZ55" s="113">
        <f>'SOUE - Chodby a sociální ...'!F31</f>
        <v>0</v>
      </c>
      <c r="BA55" s="113">
        <f>'SOUE - Chodby a sociální ...'!F32</f>
        <v>0</v>
      </c>
      <c r="BB55" s="113">
        <f>'SOUE - Chodby a sociální ...'!F33</f>
        <v>0</v>
      </c>
      <c r="BC55" s="113">
        <f>'SOUE - Chodby a sociální ...'!F34</f>
        <v>0</v>
      </c>
      <c r="BD55" s="115">
        <f>'SOUE - Chodby a sociální ...'!F35</f>
        <v>0</v>
      </c>
      <c r="BT55" s="116" t="s">
        <v>76</v>
      </c>
      <c r="BU55" s="116" t="s">
        <v>77</v>
      </c>
      <c r="BV55" s="116" t="s">
        <v>72</v>
      </c>
      <c r="BW55" s="116" t="s">
        <v>5</v>
      </c>
      <c r="BX55" s="116" t="s">
        <v>73</v>
      </c>
      <c r="CL55" s="116" t="s">
        <v>1</v>
      </c>
    </row>
    <row r="56" s="5" customFormat="1" ht="16.5" customHeight="1">
      <c r="A56" s="104" t="s">
        <v>74</v>
      </c>
      <c r="B56" s="105"/>
      <c r="C56" s="106"/>
      <c r="D56" s="107" t="s">
        <v>78</v>
      </c>
      <c r="E56" s="107"/>
      <c r="F56" s="107"/>
      <c r="G56" s="107"/>
      <c r="H56" s="107"/>
      <c r="I56" s="108"/>
      <c r="J56" s="107" t="s">
        <v>79</v>
      </c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9">
        <f>'SOUE1 - ŠKOLA B - Dlažba ...'!J30</f>
        <v>0</v>
      </c>
      <c r="AH56" s="108"/>
      <c r="AI56" s="108"/>
      <c r="AJ56" s="108"/>
      <c r="AK56" s="108"/>
      <c r="AL56" s="108"/>
      <c r="AM56" s="108"/>
      <c r="AN56" s="109">
        <f>SUM(AG56,AT56)</f>
        <v>0</v>
      </c>
      <c r="AO56" s="108"/>
      <c r="AP56" s="108"/>
      <c r="AQ56" s="110" t="s">
        <v>75</v>
      </c>
      <c r="AR56" s="111"/>
      <c r="AS56" s="112">
        <v>0</v>
      </c>
      <c r="AT56" s="113">
        <f>ROUND(SUM(AV56:AW56),2)</f>
        <v>0</v>
      </c>
      <c r="AU56" s="114">
        <f>'SOUE1 - ŠKOLA B - Dlažba ...'!P88</f>
        <v>0</v>
      </c>
      <c r="AV56" s="113">
        <f>'SOUE1 - ŠKOLA B - Dlažba ...'!J33</f>
        <v>0</v>
      </c>
      <c r="AW56" s="113">
        <f>'SOUE1 - ŠKOLA B - Dlažba ...'!J34</f>
        <v>0</v>
      </c>
      <c r="AX56" s="113">
        <f>'SOUE1 - ŠKOLA B - Dlažba ...'!J35</f>
        <v>0</v>
      </c>
      <c r="AY56" s="113">
        <f>'SOUE1 - ŠKOLA B - Dlažba ...'!J36</f>
        <v>0</v>
      </c>
      <c r="AZ56" s="113">
        <f>'SOUE1 - ŠKOLA B - Dlažba ...'!F33</f>
        <v>0</v>
      </c>
      <c r="BA56" s="113">
        <f>'SOUE1 - ŠKOLA B - Dlažba ...'!F34</f>
        <v>0</v>
      </c>
      <c r="BB56" s="113">
        <f>'SOUE1 - ŠKOLA B - Dlažba ...'!F35</f>
        <v>0</v>
      </c>
      <c r="BC56" s="113">
        <f>'SOUE1 - ŠKOLA B - Dlažba ...'!F36</f>
        <v>0</v>
      </c>
      <c r="BD56" s="115">
        <f>'SOUE1 - ŠKOLA B - Dlažba ...'!F37</f>
        <v>0</v>
      </c>
      <c r="BT56" s="116" t="s">
        <v>76</v>
      </c>
      <c r="BV56" s="116" t="s">
        <v>72</v>
      </c>
      <c r="BW56" s="116" t="s">
        <v>80</v>
      </c>
      <c r="BX56" s="116" t="s">
        <v>5</v>
      </c>
      <c r="CL56" s="116" t="s">
        <v>1</v>
      </c>
      <c r="CM56" s="116" t="s">
        <v>81</v>
      </c>
    </row>
    <row r="57" s="5" customFormat="1" ht="16.5" customHeight="1">
      <c r="A57" s="104" t="s">
        <v>74</v>
      </c>
      <c r="B57" s="105"/>
      <c r="C57" s="106"/>
      <c r="D57" s="107" t="s">
        <v>82</v>
      </c>
      <c r="E57" s="107"/>
      <c r="F57" s="107"/>
      <c r="G57" s="107"/>
      <c r="H57" s="107"/>
      <c r="I57" s="108"/>
      <c r="J57" s="107" t="s">
        <v>83</v>
      </c>
      <c r="K57" s="107"/>
      <c r="L57" s="107"/>
      <c r="M57" s="107"/>
      <c r="N57" s="107"/>
      <c r="O57" s="107"/>
      <c r="P57" s="107"/>
      <c r="Q57" s="107"/>
      <c r="R57" s="107"/>
      <c r="S57" s="107"/>
      <c r="T57" s="107"/>
      <c r="U57" s="107"/>
      <c r="V57" s="107"/>
      <c r="W57" s="107"/>
      <c r="X57" s="107"/>
      <c r="Y57" s="107"/>
      <c r="Z57" s="107"/>
      <c r="AA57" s="107"/>
      <c r="AB57" s="107"/>
      <c r="AC57" s="107"/>
      <c r="AD57" s="107"/>
      <c r="AE57" s="107"/>
      <c r="AF57" s="107"/>
      <c r="AG57" s="109">
        <f>'SOUE2 - ŠKOLA B - Dlažba ...'!J30</f>
        <v>0</v>
      </c>
      <c r="AH57" s="108"/>
      <c r="AI57" s="108"/>
      <c r="AJ57" s="108"/>
      <c r="AK57" s="108"/>
      <c r="AL57" s="108"/>
      <c r="AM57" s="108"/>
      <c r="AN57" s="109">
        <f>SUM(AG57,AT57)</f>
        <v>0</v>
      </c>
      <c r="AO57" s="108"/>
      <c r="AP57" s="108"/>
      <c r="AQ57" s="110" t="s">
        <v>75</v>
      </c>
      <c r="AR57" s="111"/>
      <c r="AS57" s="112">
        <v>0</v>
      </c>
      <c r="AT57" s="113">
        <f>ROUND(SUM(AV57:AW57),2)</f>
        <v>0</v>
      </c>
      <c r="AU57" s="114">
        <f>'SOUE2 - ŠKOLA B - Dlažba ...'!P87</f>
        <v>0</v>
      </c>
      <c r="AV57" s="113">
        <f>'SOUE2 - ŠKOLA B - Dlažba ...'!J33</f>
        <v>0</v>
      </c>
      <c r="AW57" s="113">
        <f>'SOUE2 - ŠKOLA B - Dlažba ...'!J34</f>
        <v>0</v>
      </c>
      <c r="AX57" s="113">
        <f>'SOUE2 - ŠKOLA B - Dlažba ...'!J35</f>
        <v>0</v>
      </c>
      <c r="AY57" s="113">
        <f>'SOUE2 - ŠKOLA B - Dlažba ...'!J36</f>
        <v>0</v>
      </c>
      <c r="AZ57" s="113">
        <f>'SOUE2 - ŠKOLA B - Dlažba ...'!F33</f>
        <v>0</v>
      </c>
      <c r="BA57" s="113">
        <f>'SOUE2 - ŠKOLA B - Dlažba ...'!F34</f>
        <v>0</v>
      </c>
      <c r="BB57" s="113">
        <f>'SOUE2 - ŠKOLA B - Dlažba ...'!F35</f>
        <v>0</v>
      </c>
      <c r="BC57" s="113">
        <f>'SOUE2 - ŠKOLA B - Dlažba ...'!F36</f>
        <v>0</v>
      </c>
      <c r="BD57" s="115">
        <f>'SOUE2 - ŠKOLA B - Dlažba ...'!F37</f>
        <v>0</v>
      </c>
      <c r="BT57" s="116" t="s">
        <v>76</v>
      </c>
      <c r="BV57" s="116" t="s">
        <v>72</v>
      </c>
      <c r="BW57" s="116" t="s">
        <v>84</v>
      </c>
      <c r="BX57" s="116" t="s">
        <v>5</v>
      </c>
      <c r="CL57" s="116" t="s">
        <v>1</v>
      </c>
      <c r="CM57" s="116" t="s">
        <v>81</v>
      </c>
    </row>
    <row r="58" s="5" customFormat="1" ht="16.5" customHeight="1">
      <c r="A58" s="104" t="s">
        <v>74</v>
      </c>
      <c r="B58" s="105"/>
      <c r="C58" s="106"/>
      <c r="D58" s="107" t="s">
        <v>85</v>
      </c>
      <c r="E58" s="107"/>
      <c r="F58" s="107"/>
      <c r="G58" s="107"/>
      <c r="H58" s="107"/>
      <c r="I58" s="108"/>
      <c r="J58" s="107" t="s">
        <v>86</v>
      </c>
      <c r="K58" s="107"/>
      <c r="L58" s="107"/>
      <c r="M58" s="107"/>
      <c r="N58" s="107"/>
      <c r="O58" s="107"/>
      <c r="P58" s="107"/>
      <c r="Q58" s="107"/>
      <c r="R58" s="107"/>
      <c r="S58" s="107"/>
      <c r="T58" s="107"/>
      <c r="U58" s="107"/>
      <c r="V58" s="107"/>
      <c r="W58" s="107"/>
      <c r="X58" s="107"/>
      <c r="Y58" s="107"/>
      <c r="Z58" s="107"/>
      <c r="AA58" s="107"/>
      <c r="AB58" s="107"/>
      <c r="AC58" s="107"/>
      <c r="AD58" s="107"/>
      <c r="AE58" s="107"/>
      <c r="AF58" s="107"/>
      <c r="AG58" s="109">
        <f>'SOUE3 - ŠKOLA B - WC'!J30</f>
        <v>0</v>
      </c>
      <c r="AH58" s="108"/>
      <c r="AI58" s="108"/>
      <c r="AJ58" s="108"/>
      <c r="AK58" s="108"/>
      <c r="AL58" s="108"/>
      <c r="AM58" s="108"/>
      <c r="AN58" s="109">
        <f>SUM(AG58,AT58)</f>
        <v>0</v>
      </c>
      <c r="AO58" s="108"/>
      <c r="AP58" s="108"/>
      <c r="AQ58" s="110" t="s">
        <v>75</v>
      </c>
      <c r="AR58" s="111"/>
      <c r="AS58" s="117">
        <v>0</v>
      </c>
      <c r="AT58" s="118">
        <f>ROUND(SUM(AV58:AW58),2)</f>
        <v>0</v>
      </c>
      <c r="AU58" s="119">
        <f>'SOUE3 - ŠKOLA B - WC'!P91</f>
        <v>0</v>
      </c>
      <c r="AV58" s="118">
        <f>'SOUE3 - ŠKOLA B - WC'!J33</f>
        <v>0</v>
      </c>
      <c r="AW58" s="118">
        <f>'SOUE3 - ŠKOLA B - WC'!J34</f>
        <v>0</v>
      </c>
      <c r="AX58" s="118">
        <f>'SOUE3 - ŠKOLA B - WC'!J35</f>
        <v>0</v>
      </c>
      <c r="AY58" s="118">
        <f>'SOUE3 - ŠKOLA B - WC'!J36</f>
        <v>0</v>
      </c>
      <c r="AZ58" s="118">
        <f>'SOUE3 - ŠKOLA B - WC'!F33</f>
        <v>0</v>
      </c>
      <c r="BA58" s="118">
        <f>'SOUE3 - ŠKOLA B - WC'!F34</f>
        <v>0</v>
      </c>
      <c r="BB58" s="118">
        <f>'SOUE3 - ŠKOLA B - WC'!F35</f>
        <v>0</v>
      </c>
      <c r="BC58" s="118">
        <f>'SOUE3 - ŠKOLA B - WC'!F36</f>
        <v>0</v>
      </c>
      <c r="BD58" s="120">
        <f>'SOUE3 - ŠKOLA B - WC'!F37</f>
        <v>0</v>
      </c>
      <c r="BT58" s="116" t="s">
        <v>76</v>
      </c>
      <c r="BV58" s="116" t="s">
        <v>72</v>
      </c>
      <c r="BW58" s="116" t="s">
        <v>87</v>
      </c>
      <c r="BX58" s="116" t="s">
        <v>5</v>
      </c>
      <c r="CL58" s="116" t="s">
        <v>1</v>
      </c>
      <c r="CM58" s="116" t="s">
        <v>81</v>
      </c>
    </row>
    <row r="59" s="1" customFormat="1" ht="30" customHeight="1"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41"/>
    </row>
    <row r="60" s="1" customFormat="1" ht="6.96" customHeight="1">
      <c r="B60" s="55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41"/>
    </row>
  </sheetData>
  <sheetProtection sheet="1" formatColumns="0" formatRows="0" objects="1" scenarios="1" spinCount="100000" saltValue="+VgRpTqmDWcjTBa6c2DQIkNgEKrC5b3XEVktw4kmWEufHy7FzT1af0RxaOsNLcZRFomTDi1uwJkCHCNM50tsfA==" hashValue="UzyiaylfhiDXyV0tKjnFVr+z2CKoGS5h3ZRf9IRA0zLsCvdqAqFdpjpMl04ybaON7vkvDeYmixNx2lOemVdPUw==" algorithmName="SHA-512" password="CC35"/>
  <mergeCells count="5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</mergeCells>
  <hyperlinks>
    <hyperlink ref="A55" location="'SOUE - Chodby a sociální ...'!C2" display="/"/>
    <hyperlink ref="A56" location="'SOUE1 - ŠKOLA B - Dlažba ...'!C2" display="/"/>
    <hyperlink ref="A57" location="'SOUE2 - ŠKOLA B - Dlažba ...'!C2" display="/"/>
    <hyperlink ref="A58" location="'SOUE3 - ŠKOLA B - WC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1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5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8"/>
      <c r="AT3" s="15" t="s">
        <v>81</v>
      </c>
    </row>
    <row r="4" ht="24.96" customHeight="1">
      <c r="B4" s="18"/>
      <c r="D4" s="125" t="s">
        <v>88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s="1" customFormat="1" ht="12" customHeight="1">
      <c r="B6" s="41"/>
      <c r="D6" s="126" t="s">
        <v>16</v>
      </c>
      <c r="I6" s="127"/>
      <c r="L6" s="41"/>
    </row>
    <row r="7" s="1" customFormat="1" ht="36.96" customHeight="1">
      <c r="B7" s="41"/>
      <c r="E7" s="128" t="s">
        <v>17</v>
      </c>
      <c r="F7" s="1"/>
      <c r="G7" s="1"/>
      <c r="H7" s="1"/>
      <c r="I7" s="127"/>
      <c r="L7" s="41"/>
    </row>
    <row r="8" s="1" customFormat="1">
      <c r="B8" s="41"/>
      <c r="I8" s="127"/>
      <c r="L8" s="41"/>
    </row>
    <row r="9" s="1" customFormat="1" ht="12" customHeight="1">
      <c r="B9" s="41"/>
      <c r="D9" s="126" t="s">
        <v>18</v>
      </c>
      <c r="F9" s="15" t="s">
        <v>1</v>
      </c>
      <c r="I9" s="129" t="s">
        <v>19</v>
      </c>
      <c r="J9" s="15" t="s">
        <v>1</v>
      </c>
      <c r="L9" s="41"/>
    </row>
    <row r="10" s="1" customFormat="1" ht="12" customHeight="1">
      <c r="B10" s="41"/>
      <c r="D10" s="126" t="s">
        <v>20</v>
      </c>
      <c r="F10" s="15" t="s">
        <v>21</v>
      </c>
      <c r="I10" s="129" t="s">
        <v>22</v>
      </c>
      <c r="J10" s="130" t="str">
        <f>'Rekapitulace stavby'!AN8</f>
        <v>3. 3. 2022</v>
      </c>
      <c r="L10" s="41"/>
    </row>
    <row r="11" s="1" customFormat="1" ht="10.8" customHeight="1">
      <c r="B11" s="41"/>
      <c r="I11" s="127"/>
      <c r="L11" s="41"/>
    </row>
    <row r="12" s="1" customFormat="1" ht="12" customHeight="1">
      <c r="B12" s="41"/>
      <c r="D12" s="126" t="s">
        <v>24</v>
      </c>
      <c r="I12" s="129" t="s">
        <v>25</v>
      </c>
      <c r="J12" s="15" t="s">
        <v>26</v>
      </c>
      <c r="L12" s="41"/>
    </row>
    <row r="13" s="1" customFormat="1" ht="18" customHeight="1">
      <c r="B13" s="41"/>
      <c r="E13" s="15" t="s">
        <v>27</v>
      </c>
      <c r="I13" s="129" t="s">
        <v>28</v>
      </c>
      <c r="J13" s="15" t="s">
        <v>29</v>
      </c>
      <c r="L13" s="41"/>
    </row>
    <row r="14" s="1" customFormat="1" ht="6.96" customHeight="1">
      <c r="B14" s="41"/>
      <c r="I14" s="127"/>
      <c r="L14" s="41"/>
    </row>
    <row r="15" s="1" customFormat="1" ht="12" customHeight="1">
      <c r="B15" s="41"/>
      <c r="D15" s="126" t="s">
        <v>30</v>
      </c>
      <c r="I15" s="129" t="s">
        <v>25</v>
      </c>
      <c r="J15" s="31" t="str">
        <f>'Rekapitulace stavby'!AN13</f>
        <v>Vyplň údaj</v>
      </c>
      <c r="L15" s="41"/>
    </row>
    <row r="16" s="1" customFormat="1" ht="18" customHeight="1">
      <c r="B16" s="41"/>
      <c r="E16" s="31" t="str">
        <f>'Rekapitulace stavby'!E14</f>
        <v>Vyplň údaj</v>
      </c>
      <c r="F16" s="15"/>
      <c r="G16" s="15"/>
      <c r="H16" s="15"/>
      <c r="I16" s="129" t="s">
        <v>28</v>
      </c>
      <c r="J16" s="31" t="str">
        <f>'Rekapitulace stavby'!AN14</f>
        <v>Vyplň údaj</v>
      </c>
      <c r="L16" s="41"/>
    </row>
    <row r="17" s="1" customFormat="1" ht="6.96" customHeight="1">
      <c r="B17" s="41"/>
      <c r="I17" s="127"/>
      <c r="L17" s="41"/>
    </row>
    <row r="18" s="1" customFormat="1" ht="12" customHeight="1">
      <c r="B18" s="41"/>
      <c r="D18" s="126" t="s">
        <v>32</v>
      </c>
      <c r="I18" s="129" t="s">
        <v>25</v>
      </c>
      <c r="J18" s="15" t="str">
        <f>IF('Rekapitulace stavby'!AN16="","",'Rekapitulace stavby'!AN16)</f>
        <v/>
      </c>
      <c r="L18" s="41"/>
    </row>
    <row r="19" s="1" customFormat="1" ht="18" customHeight="1">
      <c r="B19" s="41"/>
      <c r="E19" s="15" t="str">
        <f>IF('Rekapitulace stavby'!E17="","",'Rekapitulace stavby'!E17)</f>
        <v xml:space="preserve"> </v>
      </c>
      <c r="I19" s="129" t="s">
        <v>28</v>
      </c>
      <c r="J19" s="15" t="str">
        <f>IF('Rekapitulace stavby'!AN17="","",'Rekapitulace stavby'!AN17)</f>
        <v/>
      </c>
      <c r="L19" s="41"/>
    </row>
    <row r="20" s="1" customFormat="1" ht="6.96" customHeight="1">
      <c r="B20" s="41"/>
      <c r="I20" s="127"/>
      <c r="L20" s="41"/>
    </row>
    <row r="21" s="1" customFormat="1" ht="12" customHeight="1">
      <c r="B21" s="41"/>
      <c r="D21" s="126" t="s">
        <v>34</v>
      </c>
      <c r="I21" s="129" t="s">
        <v>25</v>
      </c>
      <c r="J21" s="15" t="s">
        <v>1</v>
      </c>
      <c r="L21" s="41"/>
    </row>
    <row r="22" s="1" customFormat="1" ht="18" customHeight="1">
      <c r="B22" s="41"/>
      <c r="E22" s="15" t="s">
        <v>35</v>
      </c>
      <c r="I22" s="129" t="s">
        <v>28</v>
      </c>
      <c r="J22" s="15" t="s">
        <v>1</v>
      </c>
      <c r="L22" s="41"/>
    </row>
    <row r="23" s="1" customFormat="1" ht="6.96" customHeight="1">
      <c r="B23" s="41"/>
      <c r="I23" s="127"/>
      <c r="L23" s="41"/>
    </row>
    <row r="24" s="1" customFormat="1" ht="12" customHeight="1">
      <c r="B24" s="41"/>
      <c r="D24" s="126" t="s">
        <v>36</v>
      </c>
      <c r="I24" s="127"/>
      <c r="L24" s="41"/>
    </row>
    <row r="25" s="6" customFormat="1" ht="16.5" customHeight="1">
      <c r="B25" s="131"/>
      <c r="E25" s="132" t="s">
        <v>1</v>
      </c>
      <c r="F25" s="132"/>
      <c r="G25" s="132"/>
      <c r="H25" s="132"/>
      <c r="I25" s="133"/>
      <c r="L25" s="131"/>
    </row>
    <row r="26" s="1" customFormat="1" ht="6.96" customHeight="1">
      <c r="B26" s="41"/>
      <c r="I26" s="127"/>
      <c r="L26" s="41"/>
    </row>
    <row r="27" s="1" customFormat="1" ht="6.96" customHeight="1">
      <c r="B27" s="41"/>
      <c r="D27" s="69"/>
      <c r="E27" s="69"/>
      <c r="F27" s="69"/>
      <c r="G27" s="69"/>
      <c r="H27" s="69"/>
      <c r="I27" s="134"/>
      <c r="J27" s="69"/>
      <c r="K27" s="69"/>
      <c r="L27" s="41"/>
    </row>
    <row r="28" s="1" customFormat="1" ht="25.44" customHeight="1">
      <c r="B28" s="41"/>
      <c r="D28" s="135" t="s">
        <v>37</v>
      </c>
      <c r="I28" s="127"/>
      <c r="J28" s="136">
        <f>ROUND(J75, 2)</f>
        <v>0</v>
      </c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4"/>
      <c r="J29" s="69"/>
      <c r="K29" s="69"/>
      <c r="L29" s="41"/>
    </row>
    <row r="30" s="1" customFormat="1" ht="14.4" customHeight="1">
      <c r="B30" s="41"/>
      <c r="F30" s="137" t="s">
        <v>39</v>
      </c>
      <c r="I30" s="138" t="s">
        <v>38</v>
      </c>
      <c r="J30" s="137" t="s">
        <v>40</v>
      </c>
      <c r="L30" s="41"/>
    </row>
    <row r="31" s="1" customFormat="1" ht="14.4" customHeight="1">
      <c r="B31" s="41"/>
      <c r="D31" s="126" t="s">
        <v>41</v>
      </c>
      <c r="E31" s="126" t="s">
        <v>42</v>
      </c>
      <c r="F31" s="139">
        <f>ROUND((SUM(BE75:BE79)),  2)</f>
        <v>0</v>
      </c>
      <c r="I31" s="140">
        <v>0.20999999999999999</v>
      </c>
      <c r="J31" s="139">
        <f>ROUND(((SUM(BE75:BE79))*I31),  2)</f>
        <v>0</v>
      </c>
      <c r="L31" s="41"/>
    </row>
    <row r="32" s="1" customFormat="1" ht="14.4" customHeight="1">
      <c r="B32" s="41"/>
      <c r="E32" s="126" t="s">
        <v>43</v>
      </c>
      <c r="F32" s="139">
        <f>ROUND((SUM(BF75:BF79)),  2)</f>
        <v>0</v>
      </c>
      <c r="I32" s="140">
        <v>0.14999999999999999</v>
      </c>
      <c r="J32" s="139">
        <f>ROUND(((SUM(BF75:BF79))*I32),  2)</f>
        <v>0</v>
      </c>
      <c r="L32" s="41"/>
    </row>
    <row r="33" hidden="1" s="1" customFormat="1" ht="14.4" customHeight="1">
      <c r="B33" s="41"/>
      <c r="E33" s="126" t="s">
        <v>44</v>
      </c>
      <c r="F33" s="139">
        <f>ROUND((SUM(BG75:BG79)),  2)</f>
        <v>0</v>
      </c>
      <c r="I33" s="140">
        <v>0.20999999999999999</v>
      </c>
      <c r="J33" s="139">
        <f>0</f>
        <v>0</v>
      </c>
      <c r="L33" s="41"/>
    </row>
    <row r="34" hidden="1" s="1" customFormat="1" ht="14.4" customHeight="1">
      <c r="B34" s="41"/>
      <c r="E34" s="126" t="s">
        <v>45</v>
      </c>
      <c r="F34" s="139">
        <f>ROUND((SUM(BH75:BH79)),  2)</f>
        <v>0</v>
      </c>
      <c r="I34" s="140">
        <v>0.14999999999999999</v>
      </c>
      <c r="J34" s="139">
        <f>0</f>
        <v>0</v>
      </c>
      <c r="L34" s="41"/>
    </row>
    <row r="35" hidden="1" s="1" customFormat="1" ht="14.4" customHeight="1">
      <c r="B35" s="41"/>
      <c r="E35" s="126" t="s">
        <v>46</v>
      </c>
      <c r="F35" s="139">
        <f>ROUND((SUM(BI75:BI79)),  2)</f>
        <v>0</v>
      </c>
      <c r="I35" s="140">
        <v>0</v>
      </c>
      <c r="J35" s="139">
        <f>0</f>
        <v>0</v>
      </c>
      <c r="L35" s="41"/>
    </row>
    <row r="36" s="1" customFormat="1" ht="6.96" customHeight="1">
      <c r="B36" s="41"/>
      <c r="I36" s="127"/>
      <c r="L36" s="41"/>
    </row>
    <row r="37" s="1" customFormat="1" ht="25.44" customHeight="1">
      <c r="B37" s="41"/>
      <c r="C37" s="141"/>
      <c r="D37" s="142" t="s">
        <v>47</v>
      </c>
      <c r="E37" s="143"/>
      <c r="F37" s="143"/>
      <c r="G37" s="144" t="s">
        <v>48</v>
      </c>
      <c r="H37" s="145" t="s">
        <v>49</v>
      </c>
      <c r="I37" s="146"/>
      <c r="J37" s="147">
        <f>SUM(J28:J35)</f>
        <v>0</v>
      </c>
      <c r="K37" s="148"/>
      <c r="L37" s="41"/>
    </row>
    <row r="38" s="1" customFormat="1" ht="14.4" customHeight="1">
      <c r="B38" s="149"/>
      <c r="C38" s="150"/>
      <c r="D38" s="150"/>
      <c r="E38" s="150"/>
      <c r="F38" s="150"/>
      <c r="G38" s="150"/>
      <c r="H38" s="150"/>
      <c r="I38" s="151"/>
      <c r="J38" s="150"/>
      <c r="K38" s="150"/>
      <c r="L38" s="41"/>
    </row>
    <row r="42" s="1" customFormat="1" ht="6.96" customHeight="1">
      <c r="B42" s="152"/>
      <c r="C42" s="153"/>
      <c r="D42" s="153"/>
      <c r="E42" s="153"/>
      <c r="F42" s="153"/>
      <c r="G42" s="153"/>
      <c r="H42" s="153"/>
      <c r="I42" s="154"/>
      <c r="J42" s="153"/>
      <c r="K42" s="153"/>
      <c r="L42" s="41"/>
    </row>
    <row r="43" s="1" customFormat="1" ht="24.96" customHeight="1">
      <c r="B43" s="36"/>
      <c r="C43" s="21" t="s">
        <v>89</v>
      </c>
      <c r="D43" s="37"/>
      <c r="E43" s="37"/>
      <c r="F43" s="37"/>
      <c r="G43" s="37"/>
      <c r="H43" s="37"/>
      <c r="I43" s="127"/>
      <c r="J43" s="37"/>
      <c r="K43" s="37"/>
      <c r="L43" s="41"/>
    </row>
    <row r="44" s="1" customFormat="1" ht="6.96" customHeight="1">
      <c r="B44" s="36"/>
      <c r="C44" s="37"/>
      <c r="D44" s="37"/>
      <c r="E44" s="37"/>
      <c r="F44" s="37"/>
      <c r="G44" s="37"/>
      <c r="H44" s="37"/>
      <c r="I44" s="127"/>
      <c r="J44" s="37"/>
      <c r="K44" s="37"/>
      <c r="L44" s="41"/>
    </row>
    <row r="45" s="1" customFormat="1" ht="12" customHeight="1">
      <c r="B45" s="36"/>
      <c r="C45" s="30" t="s">
        <v>16</v>
      </c>
      <c r="D45" s="37"/>
      <c r="E45" s="37"/>
      <c r="F45" s="37"/>
      <c r="G45" s="37"/>
      <c r="H45" s="37"/>
      <c r="I45" s="127"/>
      <c r="J45" s="37"/>
      <c r="K45" s="37"/>
      <c r="L45" s="41"/>
    </row>
    <row r="46" s="1" customFormat="1" ht="16.5" customHeight="1">
      <c r="B46" s="36"/>
      <c r="C46" s="37"/>
      <c r="D46" s="37"/>
      <c r="E46" s="62" t="str">
        <f>E7</f>
        <v>Chodby a sociální zařízení pavilon B (1 a 2 patro)</v>
      </c>
      <c r="F46" s="37"/>
      <c r="G46" s="37"/>
      <c r="H46" s="37"/>
      <c r="I46" s="127"/>
      <c r="J46" s="37"/>
      <c r="K46" s="37"/>
      <c r="L46" s="41"/>
    </row>
    <row r="47" s="1" customFormat="1" ht="6.96" customHeight="1">
      <c r="B47" s="36"/>
      <c r="C47" s="37"/>
      <c r="D47" s="37"/>
      <c r="E47" s="37"/>
      <c r="F47" s="37"/>
      <c r="G47" s="37"/>
      <c r="H47" s="37"/>
      <c r="I47" s="127"/>
      <c r="J47" s="37"/>
      <c r="K47" s="37"/>
      <c r="L47" s="41"/>
    </row>
    <row r="48" s="1" customFormat="1" ht="12" customHeight="1">
      <c r="B48" s="36"/>
      <c r="C48" s="30" t="s">
        <v>20</v>
      </c>
      <c r="D48" s="37"/>
      <c r="E48" s="37"/>
      <c r="F48" s="25" t="str">
        <f>F10</f>
        <v xml:space="preserve"> </v>
      </c>
      <c r="G48" s="37"/>
      <c r="H48" s="37"/>
      <c r="I48" s="129" t="s">
        <v>22</v>
      </c>
      <c r="J48" s="65" t="str">
        <f>IF(J10="","",J10)</f>
        <v>3. 3. 2022</v>
      </c>
      <c r="K48" s="37"/>
      <c r="L48" s="41"/>
    </row>
    <row r="49" s="1" customFormat="1" ht="6.96" customHeight="1">
      <c r="B49" s="36"/>
      <c r="C49" s="37"/>
      <c r="D49" s="37"/>
      <c r="E49" s="37"/>
      <c r="F49" s="37"/>
      <c r="G49" s="37"/>
      <c r="H49" s="37"/>
      <c r="I49" s="127"/>
      <c r="J49" s="37"/>
      <c r="K49" s="37"/>
      <c r="L49" s="41"/>
    </row>
    <row r="50" s="1" customFormat="1" ht="13.65" customHeight="1">
      <c r="B50" s="36"/>
      <c r="C50" s="30" t="s">
        <v>24</v>
      </c>
      <c r="D50" s="37"/>
      <c r="E50" s="37"/>
      <c r="F50" s="25" t="str">
        <f>E13</f>
        <v>Střední odborné učiliště elektrotechnické, Plzeň</v>
      </c>
      <c r="G50" s="37"/>
      <c r="H50" s="37"/>
      <c r="I50" s="129" t="s">
        <v>32</v>
      </c>
      <c r="J50" s="34" t="str">
        <f>E19</f>
        <v xml:space="preserve"> </v>
      </c>
      <c r="K50" s="37"/>
      <c r="L50" s="41"/>
    </row>
    <row r="51" s="1" customFormat="1" ht="38.55" customHeight="1">
      <c r="B51" s="36"/>
      <c r="C51" s="30" t="s">
        <v>30</v>
      </c>
      <c r="D51" s="37"/>
      <c r="E51" s="37"/>
      <c r="F51" s="25" t="str">
        <f>IF(E16="","",E16)</f>
        <v>Vyplň údaj</v>
      </c>
      <c r="G51" s="37"/>
      <c r="H51" s="37"/>
      <c r="I51" s="129" t="s">
        <v>34</v>
      </c>
      <c r="J51" s="34" t="str">
        <f>E22</f>
        <v xml:space="preserve">Běle     kontakt    602641557   bele@souepl.cz</v>
      </c>
      <c r="K51" s="37"/>
      <c r="L51" s="41"/>
    </row>
    <row r="52" s="1" customFormat="1" ht="10.32" customHeight="1">
      <c r="B52" s="36"/>
      <c r="C52" s="37"/>
      <c r="D52" s="37"/>
      <c r="E52" s="37"/>
      <c r="F52" s="37"/>
      <c r="G52" s="37"/>
      <c r="H52" s="37"/>
      <c r="I52" s="127"/>
      <c r="J52" s="37"/>
      <c r="K52" s="37"/>
      <c r="L52" s="41"/>
    </row>
    <row r="53" s="1" customFormat="1" ht="29.28" customHeight="1">
      <c r="B53" s="36"/>
      <c r="C53" s="155" t="s">
        <v>90</v>
      </c>
      <c r="D53" s="156"/>
      <c r="E53" s="156"/>
      <c r="F53" s="156"/>
      <c r="G53" s="156"/>
      <c r="H53" s="156"/>
      <c r="I53" s="157"/>
      <c r="J53" s="158" t="s">
        <v>91</v>
      </c>
      <c r="K53" s="156"/>
      <c r="L53" s="41"/>
    </row>
    <row r="54" s="1" customFormat="1" ht="10.32" customHeight="1">
      <c r="B54" s="36"/>
      <c r="C54" s="37"/>
      <c r="D54" s="37"/>
      <c r="E54" s="37"/>
      <c r="F54" s="37"/>
      <c r="G54" s="37"/>
      <c r="H54" s="37"/>
      <c r="I54" s="127"/>
      <c r="J54" s="37"/>
      <c r="K54" s="37"/>
      <c r="L54" s="41"/>
    </row>
    <row r="55" s="1" customFormat="1" ht="22.8" customHeight="1">
      <c r="B55" s="36"/>
      <c r="C55" s="159" t="s">
        <v>92</v>
      </c>
      <c r="D55" s="37"/>
      <c r="E55" s="37"/>
      <c r="F55" s="37"/>
      <c r="G55" s="37"/>
      <c r="H55" s="37"/>
      <c r="I55" s="127"/>
      <c r="J55" s="96">
        <f>J75</f>
        <v>0</v>
      </c>
      <c r="K55" s="37"/>
      <c r="L55" s="41"/>
      <c r="AU55" s="15" t="s">
        <v>93</v>
      </c>
    </row>
    <row r="56" s="7" customFormat="1" ht="24.96" customHeight="1">
      <c r="B56" s="160"/>
      <c r="C56" s="161"/>
      <c r="D56" s="162" t="s">
        <v>94</v>
      </c>
      <c r="E56" s="163"/>
      <c r="F56" s="163"/>
      <c r="G56" s="163"/>
      <c r="H56" s="163"/>
      <c r="I56" s="164"/>
      <c r="J56" s="165">
        <f>J76</f>
        <v>0</v>
      </c>
      <c r="K56" s="161"/>
      <c r="L56" s="166"/>
    </row>
    <row r="57" s="8" customFormat="1" ht="19.92" customHeight="1">
      <c r="B57" s="167"/>
      <c r="C57" s="168"/>
      <c r="D57" s="169" t="s">
        <v>95</v>
      </c>
      <c r="E57" s="170"/>
      <c r="F57" s="170"/>
      <c r="G57" s="170"/>
      <c r="H57" s="170"/>
      <c r="I57" s="171"/>
      <c r="J57" s="172">
        <f>J77</f>
        <v>0</v>
      </c>
      <c r="K57" s="168"/>
      <c r="L57" s="173"/>
    </row>
    <row r="58" s="1" customFormat="1" ht="21.84" customHeight="1">
      <c r="B58" s="36"/>
      <c r="C58" s="37"/>
      <c r="D58" s="37"/>
      <c r="E58" s="37"/>
      <c r="F58" s="37"/>
      <c r="G58" s="37"/>
      <c r="H58" s="37"/>
      <c r="I58" s="127"/>
      <c r="J58" s="37"/>
      <c r="K58" s="37"/>
      <c r="L58" s="41"/>
    </row>
    <row r="59" s="1" customFormat="1" ht="6.96" customHeight="1">
      <c r="B59" s="55"/>
      <c r="C59" s="56"/>
      <c r="D59" s="56"/>
      <c r="E59" s="56"/>
      <c r="F59" s="56"/>
      <c r="G59" s="56"/>
      <c r="H59" s="56"/>
      <c r="I59" s="151"/>
      <c r="J59" s="56"/>
      <c r="K59" s="56"/>
      <c r="L59" s="41"/>
    </row>
    <row r="63" s="1" customFormat="1" ht="6.96" customHeight="1">
      <c r="B63" s="57"/>
      <c r="C63" s="58"/>
      <c r="D63" s="58"/>
      <c r="E63" s="58"/>
      <c r="F63" s="58"/>
      <c r="G63" s="58"/>
      <c r="H63" s="58"/>
      <c r="I63" s="154"/>
      <c r="J63" s="58"/>
      <c r="K63" s="58"/>
      <c r="L63" s="41"/>
    </row>
    <row r="64" s="1" customFormat="1" ht="24.96" customHeight="1">
      <c r="B64" s="36"/>
      <c r="C64" s="21" t="s">
        <v>96</v>
      </c>
      <c r="D64" s="37"/>
      <c r="E64" s="37"/>
      <c r="F64" s="37"/>
      <c r="G64" s="37"/>
      <c r="H64" s="37"/>
      <c r="I64" s="127"/>
      <c r="J64" s="37"/>
      <c r="K64" s="37"/>
      <c r="L64" s="41"/>
    </row>
    <row r="65" s="1" customFormat="1" ht="6.96" customHeight="1">
      <c r="B65" s="36"/>
      <c r="C65" s="37"/>
      <c r="D65" s="37"/>
      <c r="E65" s="37"/>
      <c r="F65" s="37"/>
      <c r="G65" s="37"/>
      <c r="H65" s="37"/>
      <c r="I65" s="127"/>
      <c r="J65" s="37"/>
      <c r="K65" s="37"/>
      <c r="L65" s="41"/>
    </row>
    <row r="66" s="1" customFormat="1" ht="12" customHeight="1">
      <c r="B66" s="36"/>
      <c r="C66" s="30" t="s">
        <v>16</v>
      </c>
      <c r="D66" s="37"/>
      <c r="E66" s="37"/>
      <c r="F66" s="37"/>
      <c r="G66" s="37"/>
      <c r="H66" s="37"/>
      <c r="I66" s="127"/>
      <c r="J66" s="37"/>
      <c r="K66" s="37"/>
      <c r="L66" s="41"/>
    </row>
    <row r="67" s="1" customFormat="1" ht="16.5" customHeight="1">
      <c r="B67" s="36"/>
      <c r="C67" s="37"/>
      <c r="D67" s="37"/>
      <c r="E67" s="62" t="str">
        <f>E7</f>
        <v>Chodby a sociální zařízení pavilon B (1 a 2 patro)</v>
      </c>
      <c r="F67" s="37"/>
      <c r="G67" s="37"/>
      <c r="H67" s="37"/>
      <c r="I67" s="127"/>
      <c r="J67" s="37"/>
      <c r="K67" s="37"/>
      <c r="L67" s="41"/>
    </row>
    <row r="68" s="1" customFormat="1" ht="6.96" customHeight="1">
      <c r="B68" s="36"/>
      <c r="C68" s="37"/>
      <c r="D68" s="37"/>
      <c r="E68" s="37"/>
      <c r="F68" s="37"/>
      <c r="G68" s="37"/>
      <c r="H68" s="37"/>
      <c r="I68" s="127"/>
      <c r="J68" s="37"/>
      <c r="K68" s="37"/>
      <c r="L68" s="41"/>
    </row>
    <row r="69" s="1" customFormat="1" ht="12" customHeight="1">
      <c r="B69" s="36"/>
      <c r="C69" s="30" t="s">
        <v>20</v>
      </c>
      <c r="D69" s="37"/>
      <c r="E69" s="37"/>
      <c r="F69" s="25" t="str">
        <f>F10</f>
        <v xml:space="preserve"> </v>
      </c>
      <c r="G69" s="37"/>
      <c r="H69" s="37"/>
      <c r="I69" s="129" t="s">
        <v>22</v>
      </c>
      <c r="J69" s="65" t="str">
        <f>IF(J10="","",J10)</f>
        <v>3. 3. 2022</v>
      </c>
      <c r="K69" s="37"/>
      <c r="L69" s="41"/>
    </row>
    <row r="70" s="1" customFormat="1" ht="6.96" customHeight="1">
      <c r="B70" s="36"/>
      <c r="C70" s="37"/>
      <c r="D70" s="37"/>
      <c r="E70" s="37"/>
      <c r="F70" s="37"/>
      <c r="G70" s="37"/>
      <c r="H70" s="37"/>
      <c r="I70" s="127"/>
      <c r="J70" s="37"/>
      <c r="K70" s="37"/>
      <c r="L70" s="41"/>
    </row>
    <row r="71" s="1" customFormat="1" ht="13.65" customHeight="1">
      <c r="B71" s="36"/>
      <c r="C71" s="30" t="s">
        <v>24</v>
      </c>
      <c r="D71" s="37"/>
      <c r="E71" s="37"/>
      <c r="F71" s="25" t="str">
        <f>E13</f>
        <v>Střední odborné učiliště elektrotechnické, Plzeň</v>
      </c>
      <c r="G71" s="37"/>
      <c r="H71" s="37"/>
      <c r="I71" s="129" t="s">
        <v>32</v>
      </c>
      <c r="J71" s="34" t="str">
        <f>E19</f>
        <v xml:space="preserve"> </v>
      </c>
      <c r="K71" s="37"/>
      <c r="L71" s="41"/>
    </row>
    <row r="72" s="1" customFormat="1" ht="38.55" customHeight="1">
      <c r="B72" s="36"/>
      <c r="C72" s="30" t="s">
        <v>30</v>
      </c>
      <c r="D72" s="37"/>
      <c r="E72" s="37"/>
      <c r="F72" s="25" t="str">
        <f>IF(E16="","",E16)</f>
        <v>Vyplň údaj</v>
      </c>
      <c r="G72" s="37"/>
      <c r="H72" s="37"/>
      <c r="I72" s="129" t="s">
        <v>34</v>
      </c>
      <c r="J72" s="34" t="str">
        <f>E22</f>
        <v xml:space="preserve">Běle     kontakt    602641557   bele@souepl.cz</v>
      </c>
      <c r="K72" s="37"/>
      <c r="L72" s="41"/>
    </row>
    <row r="73" s="1" customFormat="1" ht="10.32" customHeight="1">
      <c r="B73" s="36"/>
      <c r="C73" s="37"/>
      <c r="D73" s="37"/>
      <c r="E73" s="37"/>
      <c r="F73" s="37"/>
      <c r="G73" s="37"/>
      <c r="H73" s="37"/>
      <c r="I73" s="127"/>
      <c r="J73" s="37"/>
      <c r="K73" s="37"/>
      <c r="L73" s="41"/>
    </row>
    <row r="74" s="9" customFormat="1" ht="29.28" customHeight="1">
      <c r="B74" s="174"/>
      <c r="C74" s="175" t="s">
        <v>97</v>
      </c>
      <c r="D74" s="176" t="s">
        <v>56</v>
      </c>
      <c r="E74" s="176" t="s">
        <v>52</v>
      </c>
      <c r="F74" s="176" t="s">
        <v>53</v>
      </c>
      <c r="G74" s="176" t="s">
        <v>98</v>
      </c>
      <c r="H74" s="176" t="s">
        <v>99</v>
      </c>
      <c r="I74" s="177" t="s">
        <v>100</v>
      </c>
      <c r="J74" s="178" t="s">
        <v>91</v>
      </c>
      <c r="K74" s="179" t="s">
        <v>101</v>
      </c>
      <c r="L74" s="180"/>
      <c r="M74" s="86" t="s">
        <v>1</v>
      </c>
      <c r="N74" s="87" t="s">
        <v>41</v>
      </c>
      <c r="O74" s="87" t="s">
        <v>102</v>
      </c>
      <c r="P74" s="87" t="s">
        <v>103</v>
      </c>
      <c r="Q74" s="87" t="s">
        <v>104</v>
      </c>
      <c r="R74" s="87" t="s">
        <v>105</v>
      </c>
      <c r="S74" s="87" t="s">
        <v>106</v>
      </c>
      <c r="T74" s="88" t="s">
        <v>107</v>
      </c>
    </row>
    <row r="75" s="1" customFormat="1" ht="22.8" customHeight="1">
      <c r="B75" s="36"/>
      <c r="C75" s="93" t="s">
        <v>108</v>
      </c>
      <c r="D75" s="37"/>
      <c r="E75" s="37"/>
      <c r="F75" s="37"/>
      <c r="G75" s="37"/>
      <c r="H75" s="37"/>
      <c r="I75" s="127"/>
      <c r="J75" s="181">
        <f>BK75</f>
        <v>0</v>
      </c>
      <c r="K75" s="37"/>
      <c r="L75" s="41"/>
      <c r="M75" s="89"/>
      <c r="N75" s="90"/>
      <c r="O75" s="90"/>
      <c r="P75" s="182">
        <f>P76</f>
        <v>0</v>
      </c>
      <c r="Q75" s="90"/>
      <c r="R75" s="182">
        <f>R76</f>
        <v>0</v>
      </c>
      <c r="S75" s="90"/>
      <c r="T75" s="183">
        <f>T76</f>
        <v>0</v>
      </c>
      <c r="AT75" s="15" t="s">
        <v>70</v>
      </c>
      <c r="AU75" s="15" t="s">
        <v>93</v>
      </c>
      <c r="BK75" s="184">
        <f>BK76</f>
        <v>0</v>
      </c>
    </row>
    <row r="76" s="10" customFormat="1" ht="25.92" customHeight="1">
      <c r="B76" s="185"/>
      <c r="C76" s="186"/>
      <c r="D76" s="187" t="s">
        <v>70</v>
      </c>
      <c r="E76" s="188" t="s">
        <v>109</v>
      </c>
      <c r="F76" s="188" t="s">
        <v>110</v>
      </c>
      <c r="G76" s="186"/>
      <c r="H76" s="186"/>
      <c r="I76" s="189"/>
      <c r="J76" s="190">
        <f>BK76</f>
        <v>0</v>
      </c>
      <c r="K76" s="186"/>
      <c r="L76" s="191"/>
      <c r="M76" s="192"/>
      <c r="N76" s="193"/>
      <c r="O76" s="193"/>
      <c r="P76" s="194">
        <f>P77</f>
        <v>0</v>
      </c>
      <c r="Q76" s="193"/>
      <c r="R76" s="194">
        <f>R77</f>
        <v>0</v>
      </c>
      <c r="S76" s="193"/>
      <c r="T76" s="195">
        <f>T77</f>
        <v>0</v>
      </c>
      <c r="AR76" s="196" t="s">
        <v>111</v>
      </c>
      <c r="AT76" s="197" t="s">
        <v>70</v>
      </c>
      <c r="AU76" s="197" t="s">
        <v>71</v>
      </c>
      <c r="AY76" s="196" t="s">
        <v>112</v>
      </c>
      <c r="BK76" s="198">
        <f>BK77</f>
        <v>0</v>
      </c>
    </row>
    <row r="77" s="10" customFormat="1" ht="22.8" customHeight="1">
      <c r="B77" s="185"/>
      <c r="C77" s="186"/>
      <c r="D77" s="187" t="s">
        <v>70</v>
      </c>
      <c r="E77" s="199" t="s">
        <v>113</v>
      </c>
      <c r="F77" s="199" t="s">
        <v>114</v>
      </c>
      <c r="G77" s="186"/>
      <c r="H77" s="186"/>
      <c r="I77" s="189"/>
      <c r="J77" s="200">
        <f>BK77</f>
        <v>0</v>
      </c>
      <c r="K77" s="186"/>
      <c r="L77" s="191"/>
      <c r="M77" s="192"/>
      <c r="N77" s="193"/>
      <c r="O77" s="193"/>
      <c r="P77" s="194">
        <f>SUM(P78:P79)</f>
        <v>0</v>
      </c>
      <c r="Q77" s="193"/>
      <c r="R77" s="194">
        <f>SUM(R78:R79)</f>
        <v>0</v>
      </c>
      <c r="S77" s="193"/>
      <c r="T77" s="195">
        <f>SUM(T78:T79)</f>
        <v>0</v>
      </c>
      <c r="AR77" s="196" t="s">
        <v>111</v>
      </c>
      <c r="AT77" s="197" t="s">
        <v>70</v>
      </c>
      <c r="AU77" s="197" t="s">
        <v>76</v>
      </c>
      <c r="AY77" s="196" t="s">
        <v>112</v>
      </c>
      <c r="BK77" s="198">
        <f>SUM(BK78:BK79)</f>
        <v>0</v>
      </c>
    </row>
    <row r="78" s="1" customFormat="1" ht="16.5" customHeight="1">
      <c r="B78" s="36"/>
      <c r="C78" s="201" t="s">
        <v>81</v>
      </c>
      <c r="D78" s="201" t="s">
        <v>115</v>
      </c>
      <c r="E78" s="202" t="s">
        <v>116</v>
      </c>
      <c r="F78" s="203" t="s">
        <v>117</v>
      </c>
      <c r="G78" s="204" t="s">
        <v>118</v>
      </c>
      <c r="H78" s="205">
        <v>1</v>
      </c>
      <c r="I78" s="206"/>
      <c r="J78" s="207">
        <f>ROUND(I78*H78,2)</f>
        <v>0</v>
      </c>
      <c r="K78" s="203" t="s">
        <v>119</v>
      </c>
      <c r="L78" s="41"/>
      <c r="M78" s="208" t="s">
        <v>1</v>
      </c>
      <c r="N78" s="209" t="s">
        <v>42</v>
      </c>
      <c r="O78" s="77"/>
      <c r="P78" s="210">
        <f>O78*H78</f>
        <v>0</v>
      </c>
      <c r="Q78" s="210">
        <v>0</v>
      </c>
      <c r="R78" s="210">
        <f>Q78*H78</f>
        <v>0</v>
      </c>
      <c r="S78" s="210">
        <v>0</v>
      </c>
      <c r="T78" s="211">
        <f>S78*H78</f>
        <v>0</v>
      </c>
      <c r="AR78" s="15" t="s">
        <v>120</v>
      </c>
      <c r="AT78" s="15" t="s">
        <v>115</v>
      </c>
      <c r="AU78" s="15" t="s">
        <v>81</v>
      </c>
      <c r="AY78" s="15" t="s">
        <v>112</v>
      </c>
      <c r="BE78" s="212">
        <f>IF(N78="základní",J78,0)</f>
        <v>0</v>
      </c>
      <c r="BF78" s="212">
        <f>IF(N78="snížená",J78,0)</f>
        <v>0</v>
      </c>
      <c r="BG78" s="212">
        <f>IF(N78="zákl. přenesená",J78,0)</f>
        <v>0</v>
      </c>
      <c r="BH78" s="212">
        <f>IF(N78="sníž. přenesená",J78,0)</f>
        <v>0</v>
      </c>
      <c r="BI78" s="212">
        <f>IF(N78="nulová",J78,0)</f>
        <v>0</v>
      </c>
      <c r="BJ78" s="15" t="s">
        <v>76</v>
      </c>
      <c r="BK78" s="212">
        <f>ROUND(I78*H78,2)</f>
        <v>0</v>
      </c>
      <c r="BL78" s="15" t="s">
        <v>120</v>
      </c>
      <c r="BM78" s="15" t="s">
        <v>121</v>
      </c>
    </row>
    <row r="79" s="1" customFormat="1" ht="16.5" customHeight="1">
      <c r="B79" s="36"/>
      <c r="C79" s="201" t="s">
        <v>76</v>
      </c>
      <c r="D79" s="201" t="s">
        <v>115</v>
      </c>
      <c r="E79" s="202" t="s">
        <v>122</v>
      </c>
      <c r="F79" s="203" t="s">
        <v>123</v>
      </c>
      <c r="G79" s="204" t="s">
        <v>118</v>
      </c>
      <c r="H79" s="205">
        <v>1</v>
      </c>
      <c r="I79" s="206"/>
      <c r="J79" s="207">
        <f>ROUND(I79*H79,2)</f>
        <v>0</v>
      </c>
      <c r="K79" s="203" t="s">
        <v>119</v>
      </c>
      <c r="L79" s="41"/>
      <c r="M79" s="213" t="s">
        <v>1</v>
      </c>
      <c r="N79" s="214" t="s">
        <v>42</v>
      </c>
      <c r="O79" s="215"/>
      <c r="P79" s="216">
        <f>O79*H79</f>
        <v>0</v>
      </c>
      <c r="Q79" s="216">
        <v>0</v>
      </c>
      <c r="R79" s="216">
        <f>Q79*H79</f>
        <v>0</v>
      </c>
      <c r="S79" s="216">
        <v>0</v>
      </c>
      <c r="T79" s="217">
        <f>S79*H79</f>
        <v>0</v>
      </c>
      <c r="AR79" s="15" t="s">
        <v>120</v>
      </c>
      <c r="AT79" s="15" t="s">
        <v>115</v>
      </c>
      <c r="AU79" s="15" t="s">
        <v>81</v>
      </c>
      <c r="AY79" s="15" t="s">
        <v>112</v>
      </c>
      <c r="BE79" s="212">
        <f>IF(N79="základní",J79,0)</f>
        <v>0</v>
      </c>
      <c r="BF79" s="212">
        <f>IF(N79="snížená",J79,0)</f>
        <v>0</v>
      </c>
      <c r="BG79" s="212">
        <f>IF(N79="zákl. přenesená",J79,0)</f>
        <v>0</v>
      </c>
      <c r="BH79" s="212">
        <f>IF(N79="sníž. přenesená",J79,0)</f>
        <v>0</v>
      </c>
      <c r="BI79" s="212">
        <f>IF(N79="nulová",J79,0)</f>
        <v>0</v>
      </c>
      <c r="BJ79" s="15" t="s">
        <v>76</v>
      </c>
      <c r="BK79" s="212">
        <f>ROUND(I79*H79,2)</f>
        <v>0</v>
      </c>
      <c r="BL79" s="15" t="s">
        <v>120</v>
      </c>
      <c r="BM79" s="15" t="s">
        <v>124</v>
      </c>
    </row>
    <row r="80" s="1" customFormat="1" ht="6.96" customHeight="1">
      <c r="B80" s="55"/>
      <c r="C80" s="56"/>
      <c r="D80" s="56"/>
      <c r="E80" s="56"/>
      <c r="F80" s="56"/>
      <c r="G80" s="56"/>
      <c r="H80" s="56"/>
      <c r="I80" s="151"/>
      <c r="J80" s="56"/>
      <c r="K80" s="56"/>
      <c r="L80" s="41"/>
    </row>
  </sheetData>
  <sheetProtection sheet="1" autoFilter="0" formatColumns="0" formatRows="0" objects="1" scenarios="1" spinCount="100000" saltValue="76+LCNnBjT45gu4W5XDvqZtFJ2EMsRne2Gf0uK+oytBcyL+XbHE+Mfoy1Ne5j49so8ILKP8RMwmF+8sElbJnFQ==" hashValue="r11mSTAuuDx9G5GoeJxD16CbviARPkXgiyG/qAc13zEP60aZxzkcrGg8ZrLbH+TDXWtC4nXvyJzVnQOn3oWMAA==" algorithmName="SHA-512" password="CC35"/>
  <autoFilter ref="C74:K79"/>
  <mergeCells count="6">
    <mergeCell ref="E7:H7"/>
    <mergeCell ref="E16:H16"/>
    <mergeCell ref="E25:H25"/>
    <mergeCell ref="E46:H46"/>
    <mergeCell ref="E67:H6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1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80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8"/>
      <c r="AT3" s="15" t="s">
        <v>81</v>
      </c>
    </row>
    <row r="4" ht="24.96" customHeight="1">
      <c r="B4" s="18"/>
      <c r="D4" s="125" t="s">
        <v>88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6" t="s">
        <v>16</v>
      </c>
      <c r="L6" s="18"/>
    </row>
    <row r="7" ht="16.5" customHeight="1">
      <c r="B7" s="18"/>
      <c r="E7" s="218" t="str">
        <f>'Rekapitulace stavby'!K6</f>
        <v>Chodby a sociální zařízení pavilon B (1 a 2 patro)</v>
      </c>
      <c r="F7" s="126"/>
      <c r="G7" s="126"/>
      <c r="H7" s="126"/>
      <c r="L7" s="18"/>
    </row>
    <row r="8" s="1" customFormat="1" ht="12" customHeight="1">
      <c r="B8" s="41"/>
      <c r="D8" s="126" t="s">
        <v>125</v>
      </c>
      <c r="I8" s="127"/>
      <c r="L8" s="41"/>
    </row>
    <row r="9" s="1" customFormat="1" ht="36.96" customHeight="1">
      <c r="B9" s="41"/>
      <c r="E9" s="128" t="s">
        <v>126</v>
      </c>
      <c r="F9" s="1"/>
      <c r="G9" s="1"/>
      <c r="H9" s="1"/>
      <c r="I9" s="127"/>
      <c r="L9" s="41"/>
    </row>
    <row r="10" s="1" customFormat="1">
      <c r="B10" s="41"/>
      <c r="I10" s="127"/>
      <c r="L10" s="41"/>
    </row>
    <row r="11" s="1" customFormat="1" ht="12" customHeight="1">
      <c r="B11" s="41"/>
      <c r="D11" s="126" t="s">
        <v>18</v>
      </c>
      <c r="F11" s="15" t="s">
        <v>1</v>
      </c>
      <c r="I11" s="129" t="s">
        <v>19</v>
      </c>
      <c r="J11" s="15" t="s">
        <v>1</v>
      </c>
      <c r="L11" s="41"/>
    </row>
    <row r="12" s="1" customFormat="1" ht="12" customHeight="1">
      <c r="B12" s="41"/>
      <c r="D12" s="126" t="s">
        <v>20</v>
      </c>
      <c r="F12" s="15" t="s">
        <v>21</v>
      </c>
      <c r="I12" s="129" t="s">
        <v>22</v>
      </c>
      <c r="J12" s="130" t="str">
        <f>'Rekapitulace stavby'!AN8</f>
        <v>3. 3. 2022</v>
      </c>
      <c r="L12" s="41"/>
    </row>
    <row r="13" s="1" customFormat="1" ht="10.8" customHeight="1">
      <c r="B13" s="41"/>
      <c r="I13" s="127"/>
      <c r="L13" s="41"/>
    </row>
    <row r="14" s="1" customFormat="1" ht="12" customHeight="1">
      <c r="B14" s="41"/>
      <c r="D14" s="126" t="s">
        <v>24</v>
      </c>
      <c r="I14" s="129" t="s">
        <v>25</v>
      </c>
      <c r="J14" s="15" t="s">
        <v>26</v>
      </c>
      <c r="L14" s="41"/>
    </row>
    <row r="15" s="1" customFormat="1" ht="18" customHeight="1">
      <c r="B15" s="41"/>
      <c r="E15" s="15" t="s">
        <v>27</v>
      </c>
      <c r="I15" s="129" t="s">
        <v>28</v>
      </c>
      <c r="J15" s="15" t="s">
        <v>29</v>
      </c>
      <c r="L15" s="41"/>
    </row>
    <row r="16" s="1" customFormat="1" ht="6.96" customHeight="1">
      <c r="B16" s="41"/>
      <c r="I16" s="127"/>
      <c r="L16" s="41"/>
    </row>
    <row r="17" s="1" customFormat="1" ht="12" customHeight="1">
      <c r="B17" s="41"/>
      <c r="D17" s="126" t="s">
        <v>30</v>
      </c>
      <c r="I17" s="129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29" t="s">
        <v>28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7"/>
      <c r="L19" s="41"/>
    </row>
    <row r="20" s="1" customFormat="1" ht="12" customHeight="1">
      <c r="B20" s="41"/>
      <c r="D20" s="126" t="s">
        <v>32</v>
      </c>
      <c r="I20" s="129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29" t="s">
        <v>28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7"/>
      <c r="L22" s="41"/>
    </row>
    <row r="23" s="1" customFormat="1" ht="12" customHeight="1">
      <c r="B23" s="41"/>
      <c r="D23" s="126" t="s">
        <v>34</v>
      </c>
      <c r="I23" s="129" t="s">
        <v>25</v>
      </c>
      <c r="J23" s="15" t="str">
        <f>IF('Rekapitulace stavby'!AN19="","",'Rekapitulace stavby'!AN19)</f>
        <v/>
      </c>
      <c r="L23" s="41"/>
    </row>
    <row r="24" s="1" customFormat="1" ht="18" customHeight="1">
      <c r="B24" s="41"/>
      <c r="E24" s="15" t="str">
        <f>IF('Rekapitulace stavby'!E20="","",'Rekapitulace stavby'!E20)</f>
        <v xml:space="preserve">Běle     kontakt    602641557   bele@souepl.cz</v>
      </c>
      <c r="I24" s="129" t="s">
        <v>28</v>
      </c>
      <c r="J24" s="15" t="str">
        <f>IF('Rekapitulace stavby'!AN20="","",'Rekapitulace stavby'!AN20)</f>
        <v/>
      </c>
      <c r="L24" s="41"/>
    </row>
    <row r="25" s="1" customFormat="1" ht="6.96" customHeight="1">
      <c r="B25" s="41"/>
      <c r="I25" s="127"/>
      <c r="L25" s="41"/>
    </row>
    <row r="26" s="1" customFormat="1" ht="12" customHeight="1">
      <c r="B26" s="41"/>
      <c r="D26" s="126" t="s">
        <v>36</v>
      </c>
      <c r="I26" s="127"/>
      <c r="L26" s="41"/>
    </row>
    <row r="27" s="6" customFormat="1" ht="16.5" customHeight="1">
      <c r="B27" s="131"/>
      <c r="E27" s="132" t="s">
        <v>1</v>
      </c>
      <c r="F27" s="132"/>
      <c r="G27" s="132"/>
      <c r="H27" s="132"/>
      <c r="I27" s="133"/>
      <c r="L27" s="131"/>
    </row>
    <row r="28" s="1" customFormat="1" ht="6.96" customHeight="1">
      <c r="B28" s="41"/>
      <c r="I28" s="127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4"/>
      <c r="J29" s="69"/>
      <c r="K29" s="69"/>
      <c r="L29" s="41"/>
    </row>
    <row r="30" s="1" customFormat="1" ht="25.44" customHeight="1">
      <c r="B30" s="41"/>
      <c r="D30" s="135" t="s">
        <v>37</v>
      </c>
      <c r="I30" s="127"/>
      <c r="J30" s="136">
        <f>ROUND(J88,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4"/>
      <c r="J31" s="69"/>
      <c r="K31" s="69"/>
      <c r="L31" s="41"/>
    </row>
    <row r="32" s="1" customFormat="1" ht="14.4" customHeight="1">
      <c r="B32" s="41"/>
      <c r="F32" s="137" t="s">
        <v>39</v>
      </c>
      <c r="I32" s="138" t="s">
        <v>38</v>
      </c>
      <c r="J32" s="137" t="s">
        <v>40</v>
      </c>
      <c r="L32" s="41"/>
    </row>
    <row r="33" s="1" customFormat="1" ht="14.4" customHeight="1">
      <c r="B33" s="41"/>
      <c r="D33" s="126" t="s">
        <v>41</v>
      </c>
      <c r="E33" s="126" t="s">
        <v>42</v>
      </c>
      <c r="F33" s="139">
        <f>ROUND((SUM(BE88:BE176)),  2)</f>
        <v>0</v>
      </c>
      <c r="I33" s="140">
        <v>0.20999999999999999</v>
      </c>
      <c r="J33" s="139">
        <f>ROUND(((SUM(BE88:BE176))*I33),  2)</f>
        <v>0</v>
      </c>
      <c r="L33" s="41"/>
    </row>
    <row r="34" s="1" customFormat="1" ht="14.4" customHeight="1">
      <c r="B34" s="41"/>
      <c r="E34" s="126" t="s">
        <v>43</v>
      </c>
      <c r="F34" s="139">
        <f>ROUND((SUM(BF88:BF176)),  2)</f>
        <v>0</v>
      </c>
      <c r="I34" s="140">
        <v>0.14999999999999999</v>
      </c>
      <c r="J34" s="139">
        <f>ROUND(((SUM(BF88:BF176))*I34),  2)</f>
        <v>0</v>
      </c>
      <c r="L34" s="41"/>
    </row>
    <row r="35" hidden="1" s="1" customFormat="1" ht="14.4" customHeight="1">
      <c r="B35" s="41"/>
      <c r="E35" s="126" t="s">
        <v>44</v>
      </c>
      <c r="F35" s="139">
        <f>ROUND((SUM(BG88:BG176)),  2)</f>
        <v>0</v>
      </c>
      <c r="I35" s="140">
        <v>0.20999999999999999</v>
      </c>
      <c r="J35" s="139">
        <f>0</f>
        <v>0</v>
      </c>
      <c r="L35" s="41"/>
    </row>
    <row r="36" hidden="1" s="1" customFormat="1" ht="14.4" customHeight="1">
      <c r="B36" s="41"/>
      <c r="E36" s="126" t="s">
        <v>45</v>
      </c>
      <c r="F36" s="139">
        <f>ROUND((SUM(BH88:BH176)),  2)</f>
        <v>0</v>
      </c>
      <c r="I36" s="140">
        <v>0.14999999999999999</v>
      </c>
      <c r="J36" s="139">
        <f>0</f>
        <v>0</v>
      </c>
      <c r="L36" s="41"/>
    </row>
    <row r="37" hidden="1" s="1" customFormat="1" ht="14.4" customHeight="1">
      <c r="B37" s="41"/>
      <c r="E37" s="126" t="s">
        <v>46</v>
      </c>
      <c r="F37" s="139">
        <f>ROUND((SUM(BI88:BI176)),  2)</f>
        <v>0</v>
      </c>
      <c r="I37" s="140">
        <v>0</v>
      </c>
      <c r="J37" s="139">
        <f>0</f>
        <v>0</v>
      </c>
      <c r="L37" s="41"/>
    </row>
    <row r="38" s="1" customFormat="1" ht="6.96" customHeight="1">
      <c r="B38" s="41"/>
      <c r="I38" s="127"/>
      <c r="L38" s="41"/>
    </row>
    <row r="39" s="1" customFormat="1" ht="25.44" customHeight="1">
      <c r="B39" s="41"/>
      <c r="C39" s="141"/>
      <c r="D39" s="142" t="s">
        <v>47</v>
      </c>
      <c r="E39" s="143"/>
      <c r="F39" s="143"/>
      <c r="G39" s="144" t="s">
        <v>48</v>
      </c>
      <c r="H39" s="145" t="s">
        <v>49</v>
      </c>
      <c r="I39" s="146"/>
      <c r="J39" s="147">
        <f>SUM(J30:J37)</f>
        <v>0</v>
      </c>
      <c r="K39" s="148"/>
      <c r="L39" s="41"/>
    </row>
    <row r="40" s="1" customFormat="1" ht="14.4" customHeight="1">
      <c r="B40" s="149"/>
      <c r="C40" s="150"/>
      <c r="D40" s="150"/>
      <c r="E40" s="150"/>
      <c r="F40" s="150"/>
      <c r="G40" s="150"/>
      <c r="H40" s="150"/>
      <c r="I40" s="151"/>
      <c r="J40" s="150"/>
      <c r="K40" s="150"/>
      <c r="L40" s="41"/>
    </row>
    <row r="44" s="1" customFormat="1" ht="6.96" customHeight="1">
      <c r="B44" s="152"/>
      <c r="C44" s="153"/>
      <c r="D44" s="153"/>
      <c r="E44" s="153"/>
      <c r="F44" s="153"/>
      <c r="G44" s="153"/>
      <c r="H44" s="153"/>
      <c r="I44" s="154"/>
      <c r="J44" s="153"/>
      <c r="K44" s="153"/>
      <c r="L44" s="41"/>
    </row>
    <row r="45" s="1" customFormat="1" ht="24.96" customHeight="1">
      <c r="B45" s="36"/>
      <c r="C45" s="21" t="s">
        <v>89</v>
      </c>
      <c r="D45" s="37"/>
      <c r="E45" s="37"/>
      <c r="F45" s="37"/>
      <c r="G45" s="37"/>
      <c r="H45" s="37"/>
      <c r="I45" s="127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7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7"/>
      <c r="J47" s="37"/>
      <c r="K47" s="37"/>
      <c r="L47" s="41"/>
    </row>
    <row r="48" s="1" customFormat="1" ht="16.5" customHeight="1">
      <c r="B48" s="36"/>
      <c r="C48" s="37"/>
      <c r="D48" s="37"/>
      <c r="E48" s="219" t="str">
        <f>E7</f>
        <v>Chodby a sociální zařízení pavilon B (1 a 2 patro)</v>
      </c>
      <c r="F48" s="30"/>
      <c r="G48" s="30"/>
      <c r="H48" s="30"/>
      <c r="I48" s="127"/>
      <c r="J48" s="37"/>
      <c r="K48" s="37"/>
      <c r="L48" s="41"/>
    </row>
    <row r="49" s="1" customFormat="1" ht="12" customHeight="1">
      <c r="B49" s="36"/>
      <c r="C49" s="30" t="s">
        <v>125</v>
      </c>
      <c r="D49" s="37"/>
      <c r="E49" s="37"/>
      <c r="F49" s="37"/>
      <c r="G49" s="37"/>
      <c r="H49" s="37"/>
      <c r="I49" s="127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SOUE1 - ŠKOLA B - Dlažba chodby I. NP</v>
      </c>
      <c r="F50" s="37"/>
      <c r="G50" s="37"/>
      <c r="H50" s="37"/>
      <c r="I50" s="127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7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 xml:space="preserve"> </v>
      </c>
      <c r="G52" s="37"/>
      <c r="H52" s="37"/>
      <c r="I52" s="129" t="s">
        <v>22</v>
      </c>
      <c r="J52" s="65" t="str">
        <f>IF(J12="","",J12)</f>
        <v>3. 3. 2022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7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>Střední odborné učiliště elektrotechnické, Plzeň</v>
      </c>
      <c r="G54" s="37"/>
      <c r="H54" s="37"/>
      <c r="I54" s="129" t="s">
        <v>32</v>
      </c>
      <c r="J54" s="34" t="str">
        <f>E21</f>
        <v xml:space="preserve"> </v>
      </c>
      <c r="K54" s="37"/>
      <c r="L54" s="41"/>
    </row>
    <row r="55" s="1" customFormat="1" ht="38.55" customHeight="1">
      <c r="B55" s="36"/>
      <c r="C55" s="30" t="s">
        <v>30</v>
      </c>
      <c r="D55" s="37"/>
      <c r="E55" s="37"/>
      <c r="F55" s="25" t="str">
        <f>IF(E18="","",E18)</f>
        <v>Vyplň údaj</v>
      </c>
      <c r="G55" s="37"/>
      <c r="H55" s="37"/>
      <c r="I55" s="129" t="s">
        <v>34</v>
      </c>
      <c r="J55" s="34" t="str">
        <f>E24</f>
        <v xml:space="preserve">Běle     kontakt    602641557   bele@souepl.cz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7"/>
      <c r="J56" s="37"/>
      <c r="K56" s="37"/>
      <c r="L56" s="41"/>
    </row>
    <row r="57" s="1" customFormat="1" ht="29.28" customHeight="1">
      <c r="B57" s="36"/>
      <c r="C57" s="155" t="s">
        <v>90</v>
      </c>
      <c r="D57" s="156"/>
      <c r="E57" s="156"/>
      <c r="F57" s="156"/>
      <c r="G57" s="156"/>
      <c r="H57" s="156"/>
      <c r="I57" s="157"/>
      <c r="J57" s="158" t="s">
        <v>91</v>
      </c>
      <c r="K57" s="156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7"/>
      <c r="J58" s="37"/>
      <c r="K58" s="37"/>
      <c r="L58" s="41"/>
    </row>
    <row r="59" s="1" customFormat="1" ht="22.8" customHeight="1">
      <c r="B59" s="36"/>
      <c r="C59" s="159" t="s">
        <v>92</v>
      </c>
      <c r="D59" s="37"/>
      <c r="E59" s="37"/>
      <c r="F59" s="37"/>
      <c r="G59" s="37"/>
      <c r="H59" s="37"/>
      <c r="I59" s="127"/>
      <c r="J59" s="96">
        <f>J88</f>
        <v>0</v>
      </c>
      <c r="K59" s="37"/>
      <c r="L59" s="41"/>
      <c r="AU59" s="15" t="s">
        <v>93</v>
      </c>
    </row>
    <row r="60" s="7" customFormat="1" ht="24.96" customHeight="1">
      <c r="B60" s="160"/>
      <c r="C60" s="161"/>
      <c r="D60" s="162" t="s">
        <v>127</v>
      </c>
      <c r="E60" s="163"/>
      <c r="F60" s="163"/>
      <c r="G60" s="163"/>
      <c r="H60" s="163"/>
      <c r="I60" s="164"/>
      <c r="J60" s="165">
        <f>J89</f>
        <v>0</v>
      </c>
      <c r="K60" s="161"/>
      <c r="L60" s="166"/>
    </row>
    <row r="61" s="8" customFormat="1" ht="19.92" customHeight="1">
      <c r="B61" s="167"/>
      <c r="C61" s="168"/>
      <c r="D61" s="169" t="s">
        <v>128</v>
      </c>
      <c r="E61" s="170"/>
      <c r="F61" s="170"/>
      <c r="G61" s="170"/>
      <c r="H61" s="170"/>
      <c r="I61" s="171"/>
      <c r="J61" s="172">
        <f>J90</f>
        <v>0</v>
      </c>
      <c r="K61" s="168"/>
      <c r="L61" s="173"/>
    </row>
    <row r="62" s="8" customFormat="1" ht="19.92" customHeight="1">
      <c r="B62" s="167"/>
      <c r="C62" s="168"/>
      <c r="D62" s="169" t="s">
        <v>129</v>
      </c>
      <c r="E62" s="170"/>
      <c r="F62" s="170"/>
      <c r="G62" s="170"/>
      <c r="H62" s="170"/>
      <c r="I62" s="171"/>
      <c r="J62" s="172">
        <f>J92</f>
        <v>0</v>
      </c>
      <c r="K62" s="168"/>
      <c r="L62" s="173"/>
    </row>
    <row r="63" s="8" customFormat="1" ht="19.92" customHeight="1">
      <c r="B63" s="167"/>
      <c r="C63" s="168"/>
      <c r="D63" s="169" t="s">
        <v>130</v>
      </c>
      <c r="E63" s="170"/>
      <c r="F63" s="170"/>
      <c r="G63" s="170"/>
      <c r="H63" s="170"/>
      <c r="I63" s="171"/>
      <c r="J63" s="172">
        <f>J110</f>
        <v>0</v>
      </c>
      <c r="K63" s="168"/>
      <c r="L63" s="173"/>
    </row>
    <row r="64" s="8" customFormat="1" ht="19.92" customHeight="1">
      <c r="B64" s="167"/>
      <c r="C64" s="168"/>
      <c r="D64" s="169" t="s">
        <v>131</v>
      </c>
      <c r="E64" s="170"/>
      <c r="F64" s="170"/>
      <c r="G64" s="170"/>
      <c r="H64" s="170"/>
      <c r="I64" s="171"/>
      <c r="J64" s="172">
        <f>J124</f>
        <v>0</v>
      </c>
      <c r="K64" s="168"/>
      <c r="L64" s="173"/>
    </row>
    <row r="65" s="7" customFormat="1" ht="24.96" customHeight="1">
      <c r="B65" s="160"/>
      <c r="C65" s="161"/>
      <c r="D65" s="162" t="s">
        <v>132</v>
      </c>
      <c r="E65" s="163"/>
      <c r="F65" s="163"/>
      <c r="G65" s="163"/>
      <c r="H65" s="163"/>
      <c r="I65" s="164"/>
      <c r="J65" s="165">
        <f>J136</f>
        <v>0</v>
      </c>
      <c r="K65" s="161"/>
      <c r="L65" s="166"/>
    </row>
    <row r="66" s="8" customFormat="1" ht="19.92" customHeight="1">
      <c r="B66" s="167"/>
      <c r="C66" s="168"/>
      <c r="D66" s="169" t="s">
        <v>133</v>
      </c>
      <c r="E66" s="170"/>
      <c r="F66" s="170"/>
      <c r="G66" s="170"/>
      <c r="H66" s="170"/>
      <c r="I66" s="171"/>
      <c r="J66" s="172">
        <f>J137</f>
        <v>0</v>
      </c>
      <c r="K66" s="168"/>
      <c r="L66" s="173"/>
    </row>
    <row r="67" s="8" customFormat="1" ht="19.92" customHeight="1">
      <c r="B67" s="167"/>
      <c r="C67" s="168"/>
      <c r="D67" s="169" t="s">
        <v>134</v>
      </c>
      <c r="E67" s="170"/>
      <c r="F67" s="170"/>
      <c r="G67" s="170"/>
      <c r="H67" s="170"/>
      <c r="I67" s="171"/>
      <c r="J67" s="172">
        <f>J142</f>
        <v>0</v>
      </c>
      <c r="K67" s="168"/>
      <c r="L67" s="173"/>
    </row>
    <row r="68" s="8" customFormat="1" ht="19.92" customHeight="1">
      <c r="B68" s="167"/>
      <c r="C68" s="168"/>
      <c r="D68" s="169" t="s">
        <v>135</v>
      </c>
      <c r="E68" s="170"/>
      <c r="F68" s="170"/>
      <c r="G68" s="170"/>
      <c r="H68" s="170"/>
      <c r="I68" s="171"/>
      <c r="J68" s="172">
        <f>J173</f>
        <v>0</v>
      </c>
      <c r="K68" s="168"/>
      <c r="L68" s="173"/>
    </row>
    <row r="69" s="1" customFormat="1" ht="21.84" customHeight="1">
      <c r="B69" s="36"/>
      <c r="C69" s="37"/>
      <c r="D69" s="37"/>
      <c r="E69" s="37"/>
      <c r="F69" s="37"/>
      <c r="G69" s="37"/>
      <c r="H69" s="37"/>
      <c r="I69" s="127"/>
      <c r="J69" s="37"/>
      <c r="K69" s="37"/>
      <c r="L69" s="41"/>
    </row>
    <row r="70" s="1" customFormat="1" ht="6.96" customHeight="1">
      <c r="B70" s="55"/>
      <c r="C70" s="56"/>
      <c r="D70" s="56"/>
      <c r="E70" s="56"/>
      <c r="F70" s="56"/>
      <c r="G70" s="56"/>
      <c r="H70" s="56"/>
      <c r="I70" s="151"/>
      <c r="J70" s="56"/>
      <c r="K70" s="56"/>
      <c r="L70" s="41"/>
    </row>
    <row r="74" s="1" customFormat="1" ht="6.96" customHeight="1">
      <c r="B74" s="57"/>
      <c r="C74" s="58"/>
      <c r="D74" s="58"/>
      <c r="E74" s="58"/>
      <c r="F74" s="58"/>
      <c r="G74" s="58"/>
      <c r="H74" s="58"/>
      <c r="I74" s="154"/>
      <c r="J74" s="58"/>
      <c r="K74" s="58"/>
      <c r="L74" s="41"/>
    </row>
    <row r="75" s="1" customFormat="1" ht="24.96" customHeight="1">
      <c r="B75" s="36"/>
      <c r="C75" s="21" t="s">
        <v>96</v>
      </c>
      <c r="D75" s="37"/>
      <c r="E75" s="37"/>
      <c r="F75" s="37"/>
      <c r="G75" s="37"/>
      <c r="H75" s="37"/>
      <c r="I75" s="127"/>
      <c r="J75" s="37"/>
      <c r="K75" s="37"/>
      <c r="L75" s="41"/>
    </row>
    <row r="76" s="1" customFormat="1" ht="6.96" customHeight="1">
      <c r="B76" s="36"/>
      <c r="C76" s="37"/>
      <c r="D76" s="37"/>
      <c r="E76" s="37"/>
      <c r="F76" s="37"/>
      <c r="G76" s="37"/>
      <c r="H76" s="37"/>
      <c r="I76" s="127"/>
      <c r="J76" s="37"/>
      <c r="K76" s="37"/>
      <c r="L76" s="41"/>
    </row>
    <row r="77" s="1" customFormat="1" ht="12" customHeight="1">
      <c r="B77" s="36"/>
      <c r="C77" s="30" t="s">
        <v>16</v>
      </c>
      <c r="D77" s="37"/>
      <c r="E77" s="37"/>
      <c r="F77" s="37"/>
      <c r="G77" s="37"/>
      <c r="H77" s="37"/>
      <c r="I77" s="127"/>
      <c r="J77" s="37"/>
      <c r="K77" s="37"/>
      <c r="L77" s="41"/>
    </row>
    <row r="78" s="1" customFormat="1" ht="16.5" customHeight="1">
      <c r="B78" s="36"/>
      <c r="C78" s="37"/>
      <c r="D78" s="37"/>
      <c r="E78" s="219" t="str">
        <f>E7</f>
        <v>Chodby a sociální zařízení pavilon B (1 a 2 patro)</v>
      </c>
      <c r="F78" s="30"/>
      <c r="G78" s="30"/>
      <c r="H78" s="30"/>
      <c r="I78" s="127"/>
      <c r="J78" s="37"/>
      <c r="K78" s="37"/>
      <c r="L78" s="41"/>
    </row>
    <row r="79" s="1" customFormat="1" ht="12" customHeight="1">
      <c r="B79" s="36"/>
      <c r="C79" s="30" t="s">
        <v>125</v>
      </c>
      <c r="D79" s="37"/>
      <c r="E79" s="37"/>
      <c r="F79" s="37"/>
      <c r="G79" s="37"/>
      <c r="H79" s="37"/>
      <c r="I79" s="127"/>
      <c r="J79" s="37"/>
      <c r="K79" s="37"/>
      <c r="L79" s="41"/>
    </row>
    <row r="80" s="1" customFormat="1" ht="16.5" customHeight="1">
      <c r="B80" s="36"/>
      <c r="C80" s="37"/>
      <c r="D80" s="37"/>
      <c r="E80" s="62" t="str">
        <f>E9</f>
        <v>SOUE1 - ŠKOLA B - Dlažba chodby I. NP</v>
      </c>
      <c r="F80" s="37"/>
      <c r="G80" s="37"/>
      <c r="H80" s="37"/>
      <c r="I80" s="127"/>
      <c r="J80" s="37"/>
      <c r="K80" s="37"/>
      <c r="L80" s="41"/>
    </row>
    <row r="81" s="1" customFormat="1" ht="6.96" customHeight="1">
      <c r="B81" s="36"/>
      <c r="C81" s="37"/>
      <c r="D81" s="37"/>
      <c r="E81" s="37"/>
      <c r="F81" s="37"/>
      <c r="G81" s="37"/>
      <c r="H81" s="37"/>
      <c r="I81" s="127"/>
      <c r="J81" s="37"/>
      <c r="K81" s="37"/>
      <c r="L81" s="41"/>
    </row>
    <row r="82" s="1" customFormat="1" ht="12" customHeight="1">
      <c r="B82" s="36"/>
      <c r="C82" s="30" t="s">
        <v>20</v>
      </c>
      <c r="D82" s="37"/>
      <c r="E82" s="37"/>
      <c r="F82" s="25" t="str">
        <f>F12</f>
        <v xml:space="preserve"> </v>
      </c>
      <c r="G82" s="37"/>
      <c r="H82" s="37"/>
      <c r="I82" s="129" t="s">
        <v>22</v>
      </c>
      <c r="J82" s="65" t="str">
        <f>IF(J12="","",J12)</f>
        <v>3. 3. 2022</v>
      </c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27"/>
      <c r="J83" s="37"/>
      <c r="K83" s="37"/>
      <c r="L83" s="41"/>
    </row>
    <row r="84" s="1" customFormat="1" ht="13.65" customHeight="1">
      <c r="B84" s="36"/>
      <c r="C84" s="30" t="s">
        <v>24</v>
      </c>
      <c r="D84" s="37"/>
      <c r="E84" s="37"/>
      <c r="F84" s="25" t="str">
        <f>E15</f>
        <v>Střední odborné učiliště elektrotechnické, Plzeň</v>
      </c>
      <c r="G84" s="37"/>
      <c r="H84" s="37"/>
      <c r="I84" s="129" t="s">
        <v>32</v>
      </c>
      <c r="J84" s="34" t="str">
        <f>E21</f>
        <v xml:space="preserve"> </v>
      </c>
      <c r="K84" s="37"/>
      <c r="L84" s="41"/>
    </row>
    <row r="85" s="1" customFormat="1" ht="38.55" customHeight="1">
      <c r="B85" s="36"/>
      <c r="C85" s="30" t="s">
        <v>30</v>
      </c>
      <c r="D85" s="37"/>
      <c r="E85" s="37"/>
      <c r="F85" s="25" t="str">
        <f>IF(E18="","",E18)</f>
        <v>Vyplň údaj</v>
      </c>
      <c r="G85" s="37"/>
      <c r="H85" s="37"/>
      <c r="I85" s="129" t="s">
        <v>34</v>
      </c>
      <c r="J85" s="34" t="str">
        <f>E24</f>
        <v xml:space="preserve">Běle     kontakt    602641557   bele@souepl.cz</v>
      </c>
      <c r="K85" s="37"/>
      <c r="L85" s="41"/>
    </row>
    <row r="86" s="1" customFormat="1" ht="10.32" customHeight="1">
      <c r="B86" s="36"/>
      <c r="C86" s="37"/>
      <c r="D86" s="37"/>
      <c r="E86" s="37"/>
      <c r="F86" s="37"/>
      <c r="G86" s="37"/>
      <c r="H86" s="37"/>
      <c r="I86" s="127"/>
      <c r="J86" s="37"/>
      <c r="K86" s="37"/>
      <c r="L86" s="41"/>
    </row>
    <row r="87" s="9" customFormat="1" ht="29.28" customHeight="1">
      <c r="B87" s="174"/>
      <c r="C87" s="175" t="s">
        <v>97</v>
      </c>
      <c r="D87" s="176" t="s">
        <v>56</v>
      </c>
      <c r="E87" s="176" t="s">
        <v>52</v>
      </c>
      <c r="F87" s="176" t="s">
        <v>53</v>
      </c>
      <c r="G87" s="176" t="s">
        <v>98</v>
      </c>
      <c r="H87" s="176" t="s">
        <v>99</v>
      </c>
      <c r="I87" s="177" t="s">
        <v>100</v>
      </c>
      <c r="J87" s="178" t="s">
        <v>91</v>
      </c>
      <c r="K87" s="179" t="s">
        <v>101</v>
      </c>
      <c r="L87" s="180"/>
      <c r="M87" s="86" t="s">
        <v>1</v>
      </c>
      <c r="N87" s="87" t="s">
        <v>41</v>
      </c>
      <c r="O87" s="87" t="s">
        <v>102</v>
      </c>
      <c r="P87" s="87" t="s">
        <v>103</v>
      </c>
      <c r="Q87" s="87" t="s">
        <v>104</v>
      </c>
      <c r="R87" s="87" t="s">
        <v>105</v>
      </c>
      <c r="S87" s="87" t="s">
        <v>106</v>
      </c>
      <c r="T87" s="88" t="s">
        <v>107</v>
      </c>
    </row>
    <row r="88" s="1" customFormat="1" ht="22.8" customHeight="1">
      <c r="B88" s="36"/>
      <c r="C88" s="93" t="s">
        <v>108</v>
      </c>
      <c r="D88" s="37"/>
      <c r="E88" s="37"/>
      <c r="F88" s="37"/>
      <c r="G88" s="37"/>
      <c r="H88" s="37"/>
      <c r="I88" s="127"/>
      <c r="J88" s="181">
        <f>BK88</f>
        <v>0</v>
      </c>
      <c r="K88" s="37"/>
      <c r="L88" s="41"/>
      <c r="M88" s="89"/>
      <c r="N88" s="90"/>
      <c r="O88" s="90"/>
      <c r="P88" s="182">
        <f>P89+P136</f>
        <v>0</v>
      </c>
      <c r="Q88" s="90"/>
      <c r="R88" s="182">
        <f>R89+R136</f>
        <v>30.729524999999999</v>
      </c>
      <c r="S88" s="90"/>
      <c r="T88" s="183">
        <f>T89+T136</f>
        <v>22.649355</v>
      </c>
      <c r="AT88" s="15" t="s">
        <v>70</v>
      </c>
      <c r="AU88" s="15" t="s">
        <v>93</v>
      </c>
      <c r="BK88" s="184">
        <f>BK89+BK136</f>
        <v>0</v>
      </c>
    </row>
    <row r="89" s="10" customFormat="1" ht="25.92" customHeight="1">
      <c r="B89" s="185"/>
      <c r="C89" s="186"/>
      <c r="D89" s="187" t="s">
        <v>70</v>
      </c>
      <c r="E89" s="188" t="s">
        <v>136</v>
      </c>
      <c r="F89" s="188" t="s">
        <v>137</v>
      </c>
      <c r="G89" s="186"/>
      <c r="H89" s="186"/>
      <c r="I89" s="189"/>
      <c r="J89" s="190">
        <f>BK89</f>
        <v>0</v>
      </c>
      <c r="K89" s="186"/>
      <c r="L89" s="191"/>
      <c r="M89" s="192"/>
      <c r="N89" s="193"/>
      <c r="O89" s="193"/>
      <c r="P89" s="194">
        <f>P90+P92+P110+P124</f>
        <v>0</v>
      </c>
      <c r="Q89" s="193"/>
      <c r="R89" s="194">
        <f>R90+R92+R110+R124</f>
        <v>25.0019344</v>
      </c>
      <c r="S89" s="193"/>
      <c r="T89" s="195">
        <f>T90+T92+T110+T124</f>
        <v>21.261099999999999</v>
      </c>
      <c r="AR89" s="196" t="s">
        <v>76</v>
      </c>
      <c r="AT89" s="197" t="s">
        <v>70</v>
      </c>
      <c r="AU89" s="197" t="s">
        <v>71</v>
      </c>
      <c r="AY89" s="196" t="s">
        <v>112</v>
      </c>
      <c r="BK89" s="198">
        <f>BK90+BK92+BK110+BK124</f>
        <v>0</v>
      </c>
    </row>
    <row r="90" s="10" customFormat="1" ht="22.8" customHeight="1">
      <c r="B90" s="185"/>
      <c r="C90" s="186"/>
      <c r="D90" s="187" t="s">
        <v>70</v>
      </c>
      <c r="E90" s="199" t="s">
        <v>138</v>
      </c>
      <c r="F90" s="199" t="s">
        <v>139</v>
      </c>
      <c r="G90" s="186"/>
      <c r="H90" s="186"/>
      <c r="I90" s="189"/>
      <c r="J90" s="200">
        <f>BK90</f>
        <v>0</v>
      </c>
      <c r="K90" s="186"/>
      <c r="L90" s="191"/>
      <c r="M90" s="192"/>
      <c r="N90" s="193"/>
      <c r="O90" s="193"/>
      <c r="P90" s="194">
        <f>P91</f>
        <v>0</v>
      </c>
      <c r="Q90" s="193"/>
      <c r="R90" s="194">
        <f>R91</f>
        <v>1.6632</v>
      </c>
      <c r="S90" s="193"/>
      <c r="T90" s="195">
        <f>T91</f>
        <v>0</v>
      </c>
      <c r="AR90" s="196" t="s">
        <v>76</v>
      </c>
      <c r="AT90" s="197" t="s">
        <v>70</v>
      </c>
      <c r="AU90" s="197" t="s">
        <v>76</v>
      </c>
      <c r="AY90" s="196" t="s">
        <v>112</v>
      </c>
      <c r="BK90" s="198">
        <f>BK91</f>
        <v>0</v>
      </c>
    </row>
    <row r="91" s="1" customFormat="1" ht="16.5" customHeight="1">
      <c r="B91" s="36"/>
      <c r="C91" s="201" t="s">
        <v>140</v>
      </c>
      <c r="D91" s="201" t="s">
        <v>115</v>
      </c>
      <c r="E91" s="202" t="s">
        <v>141</v>
      </c>
      <c r="F91" s="203" t="s">
        <v>142</v>
      </c>
      <c r="G91" s="204" t="s">
        <v>143</v>
      </c>
      <c r="H91" s="205">
        <v>13.5</v>
      </c>
      <c r="I91" s="206"/>
      <c r="J91" s="207">
        <f>ROUND(I91*H91,2)</f>
        <v>0</v>
      </c>
      <c r="K91" s="203" t="s">
        <v>119</v>
      </c>
      <c r="L91" s="41"/>
      <c r="M91" s="208" t="s">
        <v>1</v>
      </c>
      <c r="N91" s="209" t="s">
        <v>42</v>
      </c>
      <c r="O91" s="77"/>
      <c r="P91" s="210">
        <f>O91*H91</f>
        <v>0</v>
      </c>
      <c r="Q91" s="210">
        <v>0.1232</v>
      </c>
      <c r="R91" s="210">
        <f>Q91*H91</f>
        <v>1.6632</v>
      </c>
      <c r="S91" s="210">
        <v>0</v>
      </c>
      <c r="T91" s="211">
        <f>S91*H91</f>
        <v>0</v>
      </c>
      <c r="AR91" s="15" t="s">
        <v>144</v>
      </c>
      <c r="AT91" s="15" t="s">
        <v>115</v>
      </c>
      <c r="AU91" s="15" t="s">
        <v>81</v>
      </c>
      <c r="AY91" s="15" t="s">
        <v>112</v>
      </c>
      <c r="BE91" s="212">
        <f>IF(N91="základní",J91,0)</f>
        <v>0</v>
      </c>
      <c r="BF91" s="212">
        <f>IF(N91="snížená",J91,0)</f>
        <v>0</v>
      </c>
      <c r="BG91" s="212">
        <f>IF(N91="zákl. přenesená",J91,0)</f>
        <v>0</v>
      </c>
      <c r="BH91" s="212">
        <f>IF(N91="sníž. přenesená",J91,0)</f>
        <v>0</v>
      </c>
      <c r="BI91" s="212">
        <f>IF(N91="nulová",J91,0)</f>
        <v>0</v>
      </c>
      <c r="BJ91" s="15" t="s">
        <v>76</v>
      </c>
      <c r="BK91" s="212">
        <f>ROUND(I91*H91,2)</f>
        <v>0</v>
      </c>
      <c r="BL91" s="15" t="s">
        <v>144</v>
      </c>
      <c r="BM91" s="15" t="s">
        <v>145</v>
      </c>
    </row>
    <row r="92" s="10" customFormat="1" ht="22.8" customHeight="1">
      <c r="B92" s="185"/>
      <c r="C92" s="186"/>
      <c r="D92" s="187" t="s">
        <v>70</v>
      </c>
      <c r="E92" s="199" t="s">
        <v>146</v>
      </c>
      <c r="F92" s="199" t="s">
        <v>147</v>
      </c>
      <c r="G92" s="186"/>
      <c r="H92" s="186"/>
      <c r="I92" s="189"/>
      <c r="J92" s="200">
        <f>BK92</f>
        <v>0</v>
      </c>
      <c r="K92" s="186"/>
      <c r="L92" s="191"/>
      <c r="M92" s="192"/>
      <c r="N92" s="193"/>
      <c r="O92" s="193"/>
      <c r="P92" s="194">
        <f>SUM(P93:P109)</f>
        <v>0</v>
      </c>
      <c r="Q92" s="193"/>
      <c r="R92" s="194">
        <f>SUM(R93:R109)</f>
        <v>23.334046399999998</v>
      </c>
      <c r="S92" s="193"/>
      <c r="T92" s="195">
        <f>SUM(T93:T109)</f>
        <v>0</v>
      </c>
      <c r="AR92" s="196" t="s">
        <v>76</v>
      </c>
      <c r="AT92" s="197" t="s">
        <v>70</v>
      </c>
      <c r="AU92" s="197" t="s">
        <v>76</v>
      </c>
      <c r="AY92" s="196" t="s">
        <v>112</v>
      </c>
      <c r="BK92" s="198">
        <f>SUM(BK93:BK109)</f>
        <v>0</v>
      </c>
    </row>
    <row r="93" s="1" customFormat="1" ht="22.5" customHeight="1">
      <c r="B93" s="36"/>
      <c r="C93" s="201" t="s">
        <v>148</v>
      </c>
      <c r="D93" s="201" t="s">
        <v>115</v>
      </c>
      <c r="E93" s="202" t="s">
        <v>149</v>
      </c>
      <c r="F93" s="203" t="s">
        <v>150</v>
      </c>
      <c r="G93" s="204" t="s">
        <v>143</v>
      </c>
      <c r="H93" s="205">
        <v>13.5</v>
      </c>
      <c r="I93" s="206"/>
      <c r="J93" s="207">
        <f>ROUND(I93*H93,2)</f>
        <v>0</v>
      </c>
      <c r="K93" s="203" t="s">
        <v>119</v>
      </c>
      <c r="L93" s="41"/>
      <c r="M93" s="208" t="s">
        <v>1</v>
      </c>
      <c r="N93" s="209" t="s">
        <v>42</v>
      </c>
      <c r="O93" s="77"/>
      <c r="P93" s="210">
        <f>O93*H93</f>
        <v>0</v>
      </c>
      <c r="Q93" s="210">
        <v>0.01103</v>
      </c>
      <c r="R93" s="210">
        <f>Q93*H93</f>
        <v>0.14890500000000001</v>
      </c>
      <c r="S93" s="210">
        <v>0</v>
      </c>
      <c r="T93" s="211">
        <f>S93*H93</f>
        <v>0</v>
      </c>
      <c r="AR93" s="15" t="s">
        <v>144</v>
      </c>
      <c r="AT93" s="15" t="s">
        <v>115</v>
      </c>
      <c r="AU93" s="15" t="s">
        <v>81</v>
      </c>
      <c r="AY93" s="15" t="s">
        <v>112</v>
      </c>
      <c r="BE93" s="212">
        <f>IF(N93="základní",J93,0)</f>
        <v>0</v>
      </c>
      <c r="BF93" s="212">
        <f>IF(N93="snížená",J93,0)</f>
        <v>0</v>
      </c>
      <c r="BG93" s="212">
        <f>IF(N93="zákl. přenesená",J93,0)</f>
        <v>0</v>
      </c>
      <c r="BH93" s="212">
        <f>IF(N93="sníž. přenesená",J93,0)</f>
        <v>0</v>
      </c>
      <c r="BI93" s="212">
        <f>IF(N93="nulová",J93,0)</f>
        <v>0</v>
      </c>
      <c r="BJ93" s="15" t="s">
        <v>76</v>
      </c>
      <c r="BK93" s="212">
        <f>ROUND(I93*H93,2)</f>
        <v>0</v>
      </c>
      <c r="BL93" s="15" t="s">
        <v>144</v>
      </c>
      <c r="BM93" s="15" t="s">
        <v>151</v>
      </c>
    </row>
    <row r="94" s="1" customFormat="1" ht="16.5" customHeight="1">
      <c r="B94" s="36"/>
      <c r="C94" s="201" t="s">
        <v>76</v>
      </c>
      <c r="D94" s="201" t="s">
        <v>115</v>
      </c>
      <c r="E94" s="202" t="s">
        <v>152</v>
      </c>
      <c r="F94" s="203" t="s">
        <v>153</v>
      </c>
      <c r="G94" s="204" t="s">
        <v>154</v>
      </c>
      <c r="H94" s="205">
        <v>118.25</v>
      </c>
      <c r="I94" s="206"/>
      <c r="J94" s="207">
        <f>ROUND(I94*H94,2)</f>
        <v>0</v>
      </c>
      <c r="K94" s="203" t="s">
        <v>119</v>
      </c>
      <c r="L94" s="41"/>
      <c r="M94" s="208" t="s">
        <v>1</v>
      </c>
      <c r="N94" s="209" t="s">
        <v>42</v>
      </c>
      <c r="O94" s="77"/>
      <c r="P94" s="210">
        <f>O94*H94</f>
        <v>0</v>
      </c>
      <c r="Q94" s="210">
        <v>0.0015</v>
      </c>
      <c r="R94" s="210">
        <f>Q94*H94</f>
        <v>0.17737500000000001</v>
      </c>
      <c r="S94" s="210">
        <v>0</v>
      </c>
      <c r="T94" s="211">
        <f>S94*H94</f>
        <v>0</v>
      </c>
      <c r="AR94" s="15" t="s">
        <v>144</v>
      </c>
      <c r="AT94" s="15" t="s">
        <v>115</v>
      </c>
      <c r="AU94" s="15" t="s">
        <v>81</v>
      </c>
      <c r="AY94" s="15" t="s">
        <v>112</v>
      </c>
      <c r="BE94" s="212">
        <f>IF(N94="základní",J94,0)</f>
        <v>0</v>
      </c>
      <c r="BF94" s="212">
        <f>IF(N94="snížená",J94,0)</f>
        <v>0</v>
      </c>
      <c r="BG94" s="212">
        <f>IF(N94="zákl. přenesená",J94,0)</f>
        <v>0</v>
      </c>
      <c r="BH94" s="212">
        <f>IF(N94="sníž. přenesená",J94,0)</f>
        <v>0</v>
      </c>
      <c r="BI94" s="212">
        <f>IF(N94="nulová",J94,0)</f>
        <v>0</v>
      </c>
      <c r="BJ94" s="15" t="s">
        <v>76</v>
      </c>
      <c r="BK94" s="212">
        <f>ROUND(I94*H94,2)</f>
        <v>0</v>
      </c>
      <c r="BL94" s="15" t="s">
        <v>144</v>
      </c>
      <c r="BM94" s="15" t="s">
        <v>155</v>
      </c>
    </row>
    <row r="95" s="11" customFormat="1">
      <c r="B95" s="220"/>
      <c r="C95" s="221"/>
      <c r="D95" s="222" t="s">
        <v>156</v>
      </c>
      <c r="E95" s="223" t="s">
        <v>1</v>
      </c>
      <c r="F95" s="224" t="s">
        <v>157</v>
      </c>
      <c r="G95" s="221"/>
      <c r="H95" s="223" t="s">
        <v>1</v>
      </c>
      <c r="I95" s="225"/>
      <c r="J95" s="221"/>
      <c r="K95" s="221"/>
      <c r="L95" s="226"/>
      <c r="M95" s="227"/>
      <c r="N95" s="228"/>
      <c r="O95" s="228"/>
      <c r="P95" s="228"/>
      <c r="Q95" s="228"/>
      <c r="R95" s="228"/>
      <c r="S95" s="228"/>
      <c r="T95" s="229"/>
      <c r="AT95" s="230" t="s">
        <v>156</v>
      </c>
      <c r="AU95" s="230" t="s">
        <v>81</v>
      </c>
      <c r="AV95" s="11" t="s">
        <v>76</v>
      </c>
      <c r="AW95" s="11" t="s">
        <v>33</v>
      </c>
      <c r="AX95" s="11" t="s">
        <v>71</v>
      </c>
      <c r="AY95" s="230" t="s">
        <v>112</v>
      </c>
    </row>
    <row r="96" s="12" customFormat="1">
      <c r="B96" s="231"/>
      <c r="C96" s="232"/>
      <c r="D96" s="222" t="s">
        <v>156</v>
      </c>
      <c r="E96" s="233" t="s">
        <v>1</v>
      </c>
      <c r="F96" s="234" t="s">
        <v>158</v>
      </c>
      <c r="G96" s="232"/>
      <c r="H96" s="235">
        <v>118.25</v>
      </c>
      <c r="I96" s="236"/>
      <c r="J96" s="232"/>
      <c r="K96" s="232"/>
      <c r="L96" s="237"/>
      <c r="M96" s="238"/>
      <c r="N96" s="239"/>
      <c r="O96" s="239"/>
      <c r="P96" s="239"/>
      <c r="Q96" s="239"/>
      <c r="R96" s="239"/>
      <c r="S96" s="239"/>
      <c r="T96" s="240"/>
      <c r="AT96" s="241" t="s">
        <v>156</v>
      </c>
      <c r="AU96" s="241" t="s">
        <v>81</v>
      </c>
      <c r="AV96" s="12" t="s">
        <v>81</v>
      </c>
      <c r="AW96" s="12" t="s">
        <v>33</v>
      </c>
      <c r="AX96" s="12" t="s">
        <v>71</v>
      </c>
      <c r="AY96" s="241" t="s">
        <v>112</v>
      </c>
    </row>
    <row r="97" s="13" customFormat="1">
      <c r="B97" s="242"/>
      <c r="C97" s="243"/>
      <c r="D97" s="222" t="s">
        <v>156</v>
      </c>
      <c r="E97" s="244" t="s">
        <v>1</v>
      </c>
      <c r="F97" s="245" t="s">
        <v>159</v>
      </c>
      <c r="G97" s="243"/>
      <c r="H97" s="246">
        <v>118.25</v>
      </c>
      <c r="I97" s="247"/>
      <c r="J97" s="243"/>
      <c r="K97" s="243"/>
      <c r="L97" s="248"/>
      <c r="M97" s="249"/>
      <c r="N97" s="250"/>
      <c r="O97" s="250"/>
      <c r="P97" s="250"/>
      <c r="Q97" s="250"/>
      <c r="R97" s="250"/>
      <c r="S97" s="250"/>
      <c r="T97" s="251"/>
      <c r="AT97" s="252" t="s">
        <v>156</v>
      </c>
      <c r="AU97" s="252" t="s">
        <v>81</v>
      </c>
      <c r="AV97" s="13" t="s">
        <v>144</v>
      </c>
      <c r="AW97" s="13" t="s">
        <v>33</v>
      </c>
      <c r="AX97" s="13" t="s">
        <v>76</v>
      </c>
      <c r="AY97" s="252" t="s">
        <v>112</v>
      </c>
    </row>
    <row r="98" s="1" customFormat="1" ht="16.5" customHeight="1">
      <c r="B98" s="36"/>
      <c r="C98" s="201" t="s">
        <v>160</v>
      </c>
      <c r="D98" s="201" t="s">
        <v>115</v>
      </c>
      <c r="E98" s="202" t="s">
        <v>161</v>
      </c>
      <c r="F98" s="203" t="s">
        <v>162</v>
      </c>
      <c r="G98" s="204" t="s">
        <v>163</v>
      </c>
      <c r="H98" s="205">
        <v>9.3759999999999994</v>
      </c>
      <c r="I98" s="206"/>
      <c r="J98" s="207">
        <f>ROUND(I98*H98,2)</f>
        <v>0</v>
      </c>
      <c r="K98" s="203" t="s">
        <v>119</v>
      </c>
      <c r="L98" s="41"/>
      <c r="M98" s="208" t="s">
        <v>1</v>
      </c>
      <c r="N98" s="209" t="s">
        <v>42</v>
      </c>
      <c r="O98" s="77"/>
      <c r="P98" s="210">
        <f>O98*H98</f>
        <v>0</v>
      </c>
      <c r="Q98" s="210">
        <v>2.45329</v>
      </c>
      <c r="R98" s="210">
        <f>Q98*H98</f>
        <v>23.002047039999997</v>
      </c>
      <c r="S98" s="210">
        <v>0</v>
      </c>
      <c r="T98" s="211">
        <f>S98*H98</f>
        <v>0</v>
      </c>
      <c r="AR98" s="15" t="s">
        <v>144</v>
      </c>
      <c r="AT98" s="15" t="s">
        <v>115</v>
      </c>
      <c r="AU98" s="15" t="s">
        <v>81</v>
      </c>
      <c r="AY98" s="15" t="s">
        <v>112</v>
      </c>
      <c r="BE98" s="212">
        <f>IF(N98="základní",J98,0)</f>
        <v>0</v>
      </c>
      <c r="BF98" s="212">
        <f>IF(N98="snížená",J98,0)</f>
        <v>0</v>
      </c>
      <c r="BG98" s="212">
        <f>IF(N98="zákl. přenesená",J98,0)</f>
        <v>0</v>
      </c>
      <c r="BH98" s="212">
        <f>IF(N98="sníž. přenesená",J98,0)</f>
        <v>0</v>
      </c>
      <c r="BI98" s="212">
        <f>IF(N98="nulová",J98,0)</f>
        <v>0</v>
      </c>
      <c r="BJ98" s="15" t="s">
        <v>76</v>
      </c>
      <c r="BK98" s="212">
        <f>ROUND(I98*H98,2)</f>
        <v>0</v>
      </c>
      <c r="BL98" s="15" t="s">
        <v>144</v>
      </c>
      <c r="BM98" s="15" t="s">
        <v>164</v>
      </c>
    </row>
    <row r="99" s="11" customFormat="1">
      <c r="B99" s="220"/>
      <c r="C99" s="221"/>
      <c r="D99" s="222" t="s">
        <v>156</v>
      </c>
      <c r="E99" s="223" t="s">
        <v>1</v>
      </c>
      <c r="F99" s="224" t="s">
        <v>165</v>
      </c>
      <c r="G99" s="221"/>
      <c r="H99" s="223" t="s">
        <v>1</v>
      </c>
      <c r="I99" s="225"/>
      <c r="J99" s="221"/>
      <c r="K99" s="221"/>
      <c r="L99" s="226"/>
      <c r="M99" s="227"/>
      <c r="N99" s="228"/>
      <c r="O99" s="228"/>
      <c r="P99" s="228"/>
      <c r="Q99" s="228"/>
      <c r="R99" s="228"/>
      <c r="S99" s="228"/>
      <c r="T99" s="229"/>
      <c r="AT99" s="230" t="s">
        <v>156</v>
      </c>
      <c r="AU99" s="230" t="s">
        <v>81</v>
      </c>
      <c r="AV99" s="11" t="s">
        <v>76</v>
      </c>
      <c r="AW99" s="11" t="s">
        <v>33</v>
      </c>
      <c r="AX99" s="11" t="s">
        <v>71</v>
      </c>
      <c r="AY99" s="230" t="s">
        <v>112</v>
      </c>
    </row>
    <row r="100" s="12" customFormat="1">
      <c r="B100" s="231"/>
      <c r="C100" s="232"/>
      <c r="D100" s="222" t="s">
        <v>156</v>
      </c>
      <c r="E100" s="233" t="s">
        <v>1</v>
      </c>
      <c r="F100" s="234" t="s">
        <v>166</v>
      </c>
      <c r="G100" s="232"/>
      <c r="H100" s="235">
        <v>9.3759999999999994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AT100" s="241" t="s">
        <v>156</v>
      </c>
      <c r="AU100" s="241" t="s">
        <v>81</v>
      </c>
      <c r="AV100" s="12" t="s">
        <v>81</v>
      </c>
      <c r="AW100" s="12" t="s">
        <v>33</v>
      </c>
      <c r="AX100" s="12" t="s">
        <v>71</v>
      </c>
      <c r="AY100" s="241" t="s">
        <v>112</v>
      </c>
    </row>
    <row r="101" s="13" customFormat="1">
      <c r="B101" s="242"/>
      <c r="C101" s="243"/>
      <c r="D101" s="222" t="s">
        <v>156</v>
      </c>
      <c r="E101" s="244" t="s">
        <v>1</v>
      </c>
      <c r="F101" s="245" t="s">
        <v>159</v>
      </c>
      <c r="G101" s="243"/>
      <c r="H101" s="246">
        <v>9.3759999999999994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1"/>
      <c r="AT101" s="252" t="s">
        <v>156</v>
      </c>
      <c r="AU101" s="252" t="s">
        <v>81</v>
      </c>
      <c r="AV101" s="13" t="s">
        <v>144</v>
      </c>
      <c r="AW101" s="13" t="s">
        <v>33</v>
      </c>
      <c r="AX101" s="13" t="s">
        <v>76</v>
      </c>
      <c r="AY101" s="252" t="s">
        <v>112</v>
      </c>
    </row>
    <row r="102" s="1" customFormat="1" ht="16.5" customHeight="1">
      <c r="B102" s="36"/>
      <c r="C102" s="201" t="s">
        <v>167</v>
      </c>
      <c r="D102" s="201" t="s">
        <v>115</v>
      </c>
      <c r="E102" s="202" t="s">
        <v>168</v>
      </c>
      <c r="F102" s="203" t="s">
        <v>169</v>
      </c>
      <c r="G102" s="204" t="s">
        <v>163</v>
      </c>
      <c r="H102" s="205">
        <v>9.3759999999999994</v>
      </c>
      <c r="I102" s="206"/>
      <c r="J102" s="207">
        <f>ROUND(I102*H102,2)</f>
        <v>0</v>
      </c>
      <c r="K102" s="203" t="s">
        <v>119</v>
      </c>
      <c r="L102" s="41"/>
      <c r="M102" s="208" t="s">
        <v>1</v>
      </c>
      <c r="N102" s="209" t="s">
        <v>42</v>
      </c>
      <c r="O102" s="77"/>
      <c r="P102" s="210">
        <f>O102*H102</f>
        <v>0</v>
      </c>
      <c r="Q102" s="210">
        <v>0</v>
      </c>
      <c r="R102" s="210">
        <f>Q102*H102</f>
        <v>0</v>
      </c>
      <c r="S102" s="210">
        <v>0</v>
      </c>
      <c r="T102" s="211">
        <f>S102*H102</f>
        <v>0</v>
      </c>
      <c r="AR102" s="15" t="s">
        <v>144</v>
      </c>
      <c r="AT102" s="15" t="s">
        <v>115</v>
      </c>
      <c r="AU102" s="15" t="s">
        <v>81</v>
      </c>
      <c r="AY102" s="15" t="s">
        <v>112</v>
      </c>
      <c r="BE102" s="212">
        <f>IF(N102="základní",J102,0)</f>
        <v>0</v>
      </c>
      <c r="BF102" s="212">
        <f>IF(N102="snížená",J102,0)</f>
        <v>0</v>
      </c>
      <c r="BG102" s="212">
        <f>IF(N102="zákl. přenesená",J102,0)</f>
        <v>0</v>
      </c>
      <c r="BH102" s="212">
        <f>IF(N102="sníž. přenesená",J102,0)</f>
        <v>0</v>
      </c>
      <c r="BI102" s="212">
        <f>IF(N102="nulová",J102,0)</f>
        <v>0</v>
      </c>
      <c r="BJ102" s="15" t="s">
        <v>76</v>
      </c>
      <c r="BK102" s="212">
        <f>ROUND(I102*H102,2)</f>
        <v>0</v>
      </c>
      <c r="BL102" s="15" t="s">
        <v>144</v>
      </c>
      <c r="BM102" s="15" t="s">
        <v>170</v>
      </c>
    </row>
    <row r="103" s="11" customFormat="1">
      <c r="B103" s="220"/>
      <c r="C103" s="221"/>
      <c r="D103" s="222" t="s">
        <v>156</v>
      </c>
      <c r="E103" s="223" t="s">
        <v>1</v>
      </c>
      <c r="F103" s="224" t="s">
        <v>165</v>
      </c>
      <c r="G103" s="221"/>
      <c r="H103" s="223" t="s">
        <v>1</v>
      </c>
      <c r="I103" s="225"/>
      <c r="J103" s="221"/>
      <c r="K103" s="221"/>
      <c r="L103" s="226"/>
      <c r="M103" s="227"/>
      <c r="N103" s="228"/>
      <c r="O103" s="228"/>
      <c r="P103" s="228"/>
      <c r="Q103" s="228"/>
      <c r="R103" s="228"/>
      <c r="S103" s="228"/>
      <c r="T103" s="229"/>
      <c r="AT103" s="230" t="s">
        <v>156</v>
      </c>
      <c r="AU103" s="230" t="s">
        <v>81</v>
      </c>
      <c r="AV103" s="11" t="s">
        <v>76</v>
      </c>
      <c r="AW103" s="11" t="s">
        <v>33</v>
      </c>
      <c r="AX103" s="11" t="s">
        <v>71</v>
      </c>
      <c r="AY103" s="230" t="s">
        <v>112</v>
      </c>
    </row>
    <row r="104" s="12" customFormat="1">
      <c r="B104" s="231"/>
      <c r="C104" s="232"/>
      <c r="D104" s="222" t="s">
        <v>156</v>
      </c>
      <c r="E104" s="233" t="s">
        <v>1</v>
      </c>
      <c r="F104" s="234" t="s">
        <v>166</v>
      </c>
      <c r="G104" s="232"/>
      <c r="H104" s="235">
        <v>9.3759999999999994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AT104" s="241" t="s">
        <v>156</v>
      </c>
      <c r="AU104" s="241" t="s">
        <v>81</v>
      </c>
      <c r="AV104" s="12" t="s">
        <v>81</v>
      </c>
      <c r="AW104" s="12" t="s">
        <v>33</v>
      </c>
      <c r="AX104" s="12" t="s">
        <v>71</v>
      </c>
      <c r="AY104" s="241" t="s">
        <v>112</v>
      </c>
    </row>
    <row r="105" s="13" customFormat="1">
      <c r="B105" s="242"/>
      <c r="C105" s="243"/>
      <c r="D105" s="222" t="s">
        <v>156</v>
      </c>
      <c r="E105" s="244" t="s">
        <v>1</v>
      </c>
      <c r="F105" s="245" t="s">
        <v>159</v>
      </c>
      <c r="G105" s="243"/>
      <c r="H105" s="246">
        <v>9.3759999999999994</v>
      </c>
      <c r="I105" s="247"/>
      <c r="J105" s="243"/>
      <c r="K105" s="243"/>
      <c r="L105" s="248"/>
      <c r="M105" s="249"/>
      <c r="N105" s="250"/>
      <c r="O105" s="250"/>
      <c r="P105" s="250"/>
      <c r="Q105" s="250"/>
      <c r="R105" s="250"/>
      <c r="S105" s="250"/>
      <c r="T105" s="251"/>
      <c r="AT105" s="252" t="s">
        <v>156</v>
      </c>
      <c r="AU105" s="252" t="s">
        <v>81</v>
      </c>
      <c r="AV105" s="13" t="s">
        <v>144</v>
      </c>
      <c r="AW105" s="13" t="s">
        <v>33</v>
      </c>
      <c r="AX105" s="13" t="s">
        <v>76</v>
      </c>
      <c r="AY105" s="252" t="s">
        <v>112</v>
      </c>
    </row>
    <row r="106" s="1" customFormat="1" ht="16.5" customHeight="1">
      <c r="B106" s="36"/>
      <c r="C106" s="201" t="s">
        <v>171</v>
      </c>
      <c r="D106" s="201" t="s">
        <v>115</v>
      </c>
      <c r="E106" s="202" t="s">
        <v>172</v>
      </c>
      <c r="F106" s="203" t="s">
        <v>173</v>
      </c>
      <c r="G106" s="204" t="s">
        <v>163</v>
      </c>
      <c r="H106" s="205">
        <v>9.3759999999999994</v>
      </c>
      <c r="I106" s="206"/>
      <c r="J106" s="207">
        <f>ROUND(I106*H106,2)</f>
        <v>0</v>
      </c>
      <c r="K106" s="203" t="s">
        <v>119</v>
      </c>
      <c r="L106" s="41"/>
      <c r="M106" s="208" t="s">
        <v>1</v>
      </c>
      <c r="N106" s="209" t="s">
        <v>42</v>
      </c>
      <c r="O106" s="77"/>
      <c r="P106" s="210">
        <f>O106*H106</f>
        <v>0</v>
      </c>
      <c r="Q106" s="210">
        <v>0.00060999999999999997</v>
      </c>
      <c r="R106" s="210">
        <f>Q106*H106</f>
        <v>0.0057193599999999997</v>
      </c>
      <c r="S106" s="210">
        <v>0</v>
      </c>
      <c r="T106" s="211">
        <f>S106*H106</f>
        <v>0</v>
      </c>
      <c r="AR106" s="15" t="s">
        <v>144</v>
      </c>
      <c r="AT106" s="15" t="s">
        <v>115</v>
      </c>
      <c r="AU106" s="15" t="s">
        <v>81</v>
      </c>
      <c r="AY106" s="15" t="s">
        <v>112</v>
      </c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15" t="s">
        <v>76</v>
      </c>
      <c r="BK106" s="212">
        <f>ROUND(I106*H106,2)</f>
        <v>0</v>
      </c>
      <c r="BL106" s="15" t="s">
        <v>144</v>
      </c>
      <c r="BM106" s="15" t="s">
        <v>174</v>
      </c>
    </row>
    <row r="107" s="11" customFormat="1">
      <c r="B107" s="220"/>
      <c r="C107" s="221"/>
      <c r="D107" s="222" t="s">
        <v>156</v>
      </c>
      <c r="E107" s="223" t="s">
        <v>1</v>
      </c>
      <c r="F107" s="224" t="s">
        <v>165</v>
      </c>
      <c r="G107" s="221"/>
      <c r="H107" s="223" t="s">
        <v>1</v>
      </c>
      <c r="I107" s="225"/>
      <c r="J107" s="221"/>
      <c r="K107" s="221"/>
      <c r="L107" s="226"/>
      <c r="M107" s="227"/>
      <c r="N107" s="228"/>
      <c r="O107" s="228"/>
      <c r="P107" s="228"/>
      <c r="Q107" s="228"/>
      <c r="R107" s="228"/>
      <c r="S107" s="228"/>
      <c r="T107" s="229"/>
      <c r="AT107" s="230" t="s">
        <v>156</v>
      </c>
      <c r="AU107" s="230" t="s">
        <v>81</v>
      </c>
      <c r="AV107" s="11" t="s">
        <v>76</v>
      </c>
      <c r="AW107" s="11" t="s">
        <v>33</v>
      </c>
      <c r="AX107" s="11" t="s">
        <v>71</v>
      </c>
      <c r="AY107" s="230" t="s">
        <v>112</v>
      </c>
    </row>
    <row r="108" s="12" customFormat="1">
      <c r="B108" s="231"/>
      <c r="C108" s="232"/>
      <c r="D108" s="222" t="s">
        <v>156</v>
      </c>
      <c r="E108" s="233" t="s">
        <v>1</v>
      </c>
      <c r="F108" s="234" t="s">
        <v>166</v>
      </c>
      <c r="G108" s="232"/>
      <c r="H108" s="235">
        <v>9.3759999999999994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AT108" s="241" t="s">
        <v>156</v>
      </c>
      <c r="AU108" s="241" t="s">
        <v>81</v>
      </c>
      <c r="AV108" s="12" t="s">
        <v>81</v>
      </c>
      <c r="AW108" s="12" t="s">
        <v>33</v>
      </c>
      <c r="AX108" s="12" t="s">
        <v>71</v>
      </c>
      <c r="AY108" s="241" t="s">
        <v>112</v>
      </c>
    </row>
    <row r="109" s="13" customFormat="1">
      <c r="B109" s="242"/>
      <c r="C109" s="243"/>
      <c r="D109" s="222" t="s">
        <v>156</v>
      </c>
      <c r="E109" s="244" t="s">
        <v>1</v>
      </c>
      <c r="F109" s="245" t="s">
        <v>159</v>
      </c>
      <c r="G109" s="243"/>
      <c r="H109" s="246">
        <v>9.3759999999999994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AT109" s="252" t="s">
        <v>156</v>
      </c>
      <c r="AU109" s="252" t="s">
        <v>81</v>
      </c>
      <c r="AV109" s="13" t="s">
        <v>144</v>
      </c>
      <c r="AW109" s="13" t="s">
        <v>33</v>
      </c>
      <c r="AX109" s="13" t="s">
        <v>76</v>
      </c>
      <c r="AY109" s="252" t="s">
        <v>112</v>
      </c>
    </row>
    <row r="110" s="10" customFormat="1" ht="22.8" customHeight="1">
      <c r="B110" s="185"/>
      <c r="C110" s="186"/>
      <c r="D110" s="187" t="s">
        <v>70</v>
      </c>
      <c r="E110" s="199" t="s">
        <v>175</v>
      </c>
      <c r="F110" s="199" t="s">
        <v>176</v>
      </c>
      <c r="G110" s="186"/>
      <c r="H110" s="186"/>
      <c r="I110" s="189"/>
      <c r="J110" s="200">
        <f>BK110</f>
        <v>0</v>
      </c>
      <c r="K110" s="186"/>
      <c r="L110" s="191"/>
      <c r="M110" s="192"/>
      <c r="N110" s="193"/>
      <c r="O110" s="193"/>
      <c r="P110" s="194">
        <f>SUM(P111:P123)</f>
        <v>0</v>
      </c>
      <c r="Q110" s="193"/>
      <c r="R110" s="194">
        <f>SUM(R111:R123)</f>
        <v>0.0046880000000000003</v>
      </c>
      <c r="S110" s="193"/>
      <c r="T110" s="195">
        <f>SUM(T111:T123)</f>
        <v>21.261099999999999</v>
      </c>
      <c r="AR110" s="196" t="s">
        <v>76</v>
      </c>
      <c r="AT110" s="197" t="s">
        <v>70</v>
      </c>
      <c r="AU110" s="197" t="s">
        <v>76</v>
      </c>
      <c r="AY110" s="196" t="s">
        <v>112</v>
      </c>
      <c r="BK110" s="198">
        <f>SUM(BK111:BK123)</f>
        <v>0</v>
      </c>
    </row>
    <row r="111" s="1" customFormat="1" ht="22.5" customHeight="1">
      <c r="B111" s="36"/>
      <c r="C111" s="201" t="s">
        <v>81</v>
      </c>
      <c r="D111" s="201" t="s">
        <v>115</v>
      </c>
      <c r="E111" s="202" t="s">
        <v>177</v>
      </c>
      <c r="F111" s="203" t="s">
        <v>178</v>
      </c>
      <c r="G111" s="204" t="s">
        <v>143</v>
      </c>
      <c r="H111" s="205">
        <v>117.2</v>
      </c>
      <c r="I111" s="206"/>
      <c r="J111" s="207">
        <f>ROUND(I111*H111,2)</f>
        <v>0</v>
      </c>
      <c r="K111" s="203" t="s">
        <v>119</v>
      </c>
      <c r="L111" s="41"/>
      <c r="M111" s="208" t="s">
        <v>1</v>
      </c>
      <c r="N111" s="209" t="s">
        <v>42</v>
      </c>
      <c r="O111" s="77"/>
      <c r="P111" s="210">
        <f>O111*H111</f>
        <v>0</v>
      </c>
      <c r="Q111" s="210">
        <v>4.0000000000000003E-05</v>
      </c>
      <c r="R111" s="210">
        <f>Q111*H111</f>
        <v>0.0046880000000000003</v>
      </c>
      <c r="S111" s="210">
        <v>0</v>
      </c>
      <c r="T111" s="211">
        <f>S111*H111</f>
        <v>0</v>
      </c>
      <c r="AR111" s="15" t="s">
        <v>144</v>
      </c>
      <c r="AT111" s="15" t="s">
        <v>115</v>
      </c>
      <c r="AU111" s="15" t="s">
        <v>81</v>
      </c>
      <c r="AY111" s="15" t="s">
        <v>112</v>
      </c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15" t="s">
        <v>76</v>
      </c>
      <c r="BK111" s="212">
        <f>ROUND(I111*H111,2)</f>
        <v>0</v>
      </c>
      <c r="BL111" s="15" t="s">
        <v>144</v>
      </c>
      <c r="BM111" s="15" t="s">
        <v>179</v>
      </c>
    </row>
    <row r="112" s="11" customFormat="1">
      <c r="B112" s="220"/>
      <c r="C112" s="221"/>
      <c r="D112" s="222" t="s">
        <v>156</v>
      </c>
      <c r="E112" s="223" t="s">
        <v>1</v>
      </c>
      <c r="F112" s="224" t="s">
        <v>180</v>
      </c>
      <c r="G112" s="221"/>
      <c r="H112" s="223" t="s">
        <v>1</v>
      </c>
      <c r="I112" s="225"/>
      <c r="J112" s="221"/>
      <c r="K112" s="221"/>
      <c r="L112" s="226"/>
      <c r="M112" s="227"/>
      <c r="N112" s="228"/>
      <c r="O112" s="228"/>
      <c r="P112" s="228"/>
      <c r="Q112" s="228"/>
      <c r="R112" s="228"/>
      <c r="S112" s="228"/>
      <c r="T112" s="229"/>
      <c r="AT112" s="230" t="s">
        <v>156</v>
      </c>
      <c r="AU112" s="230" t="s">
        <v>81</v>
      </c>
      <c r="AV112" s="11" t="s">
        <v>76</v>
      </c>
      <c r="AW112" s="11" t="s">
        <v>33</v>
      </c>
      <c r="AX112" s="11" t="s">
        <v>71</v>
      </c>
      <c r="AY112" s="230" t="s">
        <v>112</v>
      </c>
    </row>
    <row r="113" s="12" customFormat="1">
      <c r="B113" s="231"/>
      <c r="C113" s="232"/>
      <c r="D113" s="222" t="s">
        <v>156</v>
      </c>
      <c r="E113" s="233" t="s">
        <v>1</v>
      </c>
      <c r="F113" s="234" t="s">
        <v>181</v>
      </c>
      <c r="G113" s="232"/>
      <c r="H113" s="235">
        <v>117.2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AT113" s="241" t="s">
        <v>156</v>
      </c>
      <c r="AU113" s="241" t="s">
        <v>81</v>
      </c>
      <c r="AV113" s="12" t="s">
        <v>81</v>
      </c>
      <c r="AW113" s="12" t="s">
        <v>33</v>
      </c>
      <c r="AX113" s="12" t="s">
        <v>71</v>
      </c>
      <c r="AY113" s="241" t="s">
        <v>112</v>
      </c>
    </row>
    <row r="114" s="13" customFormat="1">
      <c r="B114" s="242"/>
      <c r="C114" s="243"/>
      <c r="D114" s="222" t="s">
        <v>156</v>
      </c>
      <c r="E114" s="244" t="s">
        <v>1</v>
      </c>
      <c r="F114" s="245" t="s">
        <v>159</v>
      </c>
      <c r="G114" s="243"/>
      <c r="H114" s="246">
        <v>117.2</v>
      </c>
      <c r="I114" s="247"/>
      <c r="J114" s="243"/>
      <c r="K114" s="243"/>
      <c r="L114" s="248"/>
      <c r="M114" s="249"/>
      <c r="N114" s="250"/>
      <c r="O114" s="250"/>
      <c r="P114" s="250"/>
      <c r="Q114" s="250"/>
      <c r="R114" s="250"/>
      <c r="S114" s="250"/>
      <c r="T114" s="251"/>
      <c r="AT114" s="252" t="s">
        <v>156</v>
      </c>
      <c r="AU114" s="252" t="s">
        <v>81</v>
      </c>
      <c r="AV114" s="13" t="s">
        <v>144</v>
      </c>
      <c r="AW114" s="13" t="s">
        <v>33</v>
      </c>
      <c r="AX114" s="13" t="s">
        <v>76</v>
      </c>
      <c r="AY114" s="252" t="s">
        <v>112</v>
      </c>
    </row>
    <row r="115" s="1" customFormat="1" ht="16.5" customHeight="1">
      <c r="B115" s="36"/>
      <c r="C115" s="201" t="s">
        <v>138</v>
      </c>
      <c r="D115" s="201" t="s">
        <v>115</v>
      </c>
      <c r="E115" s="202" t="s">
        <v>182</v>
      </c>
      <c r="F115" s="203" t="s">
        <v>183</v>
      </c>
      <c r="G115" s="204" t="s">
        <v>163</v>
      </c>
      <c r="H115" s="205">
        <v>9.3759999999999994</v>
      </c>
      <c r="I115" s="206"/>
      <c r="J115" s="207">
        <f>ROUND(I115*H115,2)</f>
        <v>0</v>
      </c>
      <c r="K115" s="203" t="s">
        <v>119</v>
      </c>
      <c r="L115" s="41"/>
      <c r="M115" s="208" t="s">
        <v>1</v>
      </c>
      <c r="N115" s="209" t="s">
        <v>42</v>
      </c>
      <c r="O115" s="77"/>
      <c r="P115" s="210">
        <f>O115*H115</f>
        <v>0</v>
      </c>
      <c r="Q115" s="210">
        <v>0</v>
      </c>
      <c r="R115" s="210">
        <f>Q115*H115</f>
        <v>0</v>
      </c>
      <c r="S115" s="210">
        <v>1.6000000000000001</v>
      </c>
      <c r="T115" s="211">
        <f>S115*H115</f>
        <v>15.0016</v>
      </c>
      <c r="AR115" s="15" t="s">
        <v>144</v>
      </c>
      <c r="AT115" s="15" t="s">
        <v>115</v>
      </c>
      <c r="AU115" s="15" t="s">
        <v>81</v>
      </c>
      <c r="AY115" s="15" t="s">
        <v>112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15" t="s">
        <v>76</v>
      </c>
      <c r="BK115" s="212">
        <f>ROUND(I115*H115,2)</f>
        <v>0</v>
      </c>
      <c r="BL115" s="15" t="s">
        <v>144</v>
      </c>
      <c r="BM115" s="15" t="s">
        <v>184</v>
      </c>
    </row>
    <row r="116" s="11" customFormat="1">
      <c r="B116" s="220"/>
      <c r="C116" s="221"/>
      <c r="D116" s="222" t="s">
        <v>156</v>
      </c>
      <c r="E116" s="223" t="s">
        <v>1</v>
      </c>
      <c r="F116" s="224" t="s">
        <v>180</v>
      </c>
      <c r="G116" s="221"/>
      <c r="H116" s="223" t="s">
        <v>1</v>
      </c>
      <c r="I116" s="225"/>
      <c r="J116" s="221"/>
      <c r="K116" s="221"/>
      <c r="L116" s="226"/>
      <c r="M116" s="227"/>
      <c r="N116" s="228"/>
      <c r="O116" s="228"/>
      <c r="P116" s="228"/>
      <c r="Q116" s="228"/>
      <c r="R116" s="228"/>
      <c r="S116" s="228"/>
      <c r="T116" s="229"/>
      <c r="AT116" s="230" t="s">
        <v>156</v>
      </c>
      <c r="AU116" s="230" t="s">
        <v>81</v>
      </c>
      <c r="AV116" s="11" t="s">
        <v>76</v>
      </c>
      <c r="AW116" s="11" t="s">
        <v>33</v>
      </c>
      <c r="AX116" s="11" t="s">
        <v>71</v>
      </c>
      <c r="AY116" s="230" t="s">
        <v>112</v>
      </c>
    </row>
    <row r="117" s="12" customFormat="1">
      <c r="B117" s="231"/>
      <c r="C117" s="232"/>
      <c r="D117" s="222" t="s">
        <v>156</v>
      </c>
      <c r="E117" s="233" t="s">
        <v>1</v>
      </c>
      <c r="F117" s="234" t="s">
        <v>166</v>
      </c>
      <c r="G117" s="232"/>
      <c r="H117" s="235">
        <v>9.3759999999999994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AT117" s="241" t="s">
        <v>156</v>
      </c>
      <c r="AU117" s="241" t="s">
        <v>81</v>
      </c>
      <c r="AV117" s="12" t="s">
        <v>81</v>
      </c>
      <c r="AW117" s="12" t="s">
        <v>33</v>
      </c>
      <c r="AX117" s="12" t="s">
        <v>71</v>
      </c>
      <c r="AY117" s="241" t="s">
        <v>112</v>
      </c>
    </row>
    <row r="118" s="13" customFormat="1">
      <c r="B118" s="242"/>
      <c r="C118" s="243"/>
      <c r="D118" s="222" t="s">
        <v>156</v>
      </c>
      <c r="E118" s="244" t="s">
        <v>1</v>
      </c>
      <c r="F118" s="245" t="s">
        <v>159</v>
      </c>
      <c r="G118" s="243"/>
      <c r="H118" s="246">
        <v>9.3759999999999994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AT118" s="252" t="s">
        <v>156</v>
      </c>
      <c r="AU118" s="252" t="s">
        <v>81</v>
      </c>
      <c r="AV118" s="13" t="s">
        <v>144</v>
      </c>
      <c r="AW118" s="13" t="s">
        <v>33</v>
      </c>
      <c r="AX118" s="13" t="s">
        <v>76</v>
      </c>
      <c r="AY118" s="252" t="s">
        <v>112</v>
      </c>
    </row>
    <row r="119" s="1" customFormat="1" ht="16.5" customHeight="1">
      <c r="B119" s="36"/>
      <c r="C119" s="201" t="s">
        <v>144</v>
      </c>
      <c r="D119" s="201" t="s">
        <v>115</v>
      </c>
      <c r="E119" s="202" t="s">
        <v>185</v>
      </c>
      <c r="F119" s="203" t="s">
        <v>186</v>
      </c>
      <c r="G119" s="204" t="s">
        <v>143</v>
      </c>
      <c r="H119" s="205">
        <v>117.2</v>
      </c>
      <c r="I119" s="206"/>
      <c r="J119" s="207">
        <f>ROUND(I119*H119,2)</f>
        <v>0</v>
      </c>
      <c r="K119" s="203" t="s">
        <v>119</v>
      </c>
      <c r="L119" s="41"/>
      <c r="M119" s="208" t="s">
        <v>1</v>
      </c>
      <c r="N119" s="209" t="s">
        <v>42</v>
      </c>
      <c r="O119" s="77"/>
      <c r="P119" s="210">
        <f>O119*H119</f>
        <v>0</v>
      </c>
      <c r="Q119" s="210">
        <v>0</v>
      </c>
      <c r="R119" s="210">
        <f>Q119*H119</f>
        <v>0</v>
      </c>
      <c r="S119" s="210">
        <v>0.044999999999999998</v>
      </c>
      <c r="T119" s="211">
        <f>S119*H119</f>
        <v>5.274</v>
      </c>
      <c r="AR119" s="15" t="s">
        <v>144</v>
      </c>
      <c r="AT119" s="15" t="s">
        <v>115</v>
      </c>
      <c r="AU119" s="15" t="s">
        <v>81</v>
      </c>
      <c r="AY119" s="15" t="s">
        <v>112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5" t="s">
        <v>76</v>
      </c>
      <c r="BK119" s="212">
        <f>ROUND(I119*H119,2)</f>
        <v>0</v>
      </c>
      <c r="BL119" s="15" t="s">
        <v>144</v>
      </c>
      <c r="BM119" s="15" t="s">
        <v>187</v>
      </c>
    </row>
    <row r="120" s="11" customFormat="1">
      <c r="B120" s="220"/>
      <c r="C120" s="221"/>
      <c r="D120" s="222" t="s">
        <v>156</v>
      </c>
      <c r="E120" s="223" t="s">
        <v>1</v>
      </c>
      <c r="F120" s="224" t="s">
        <v>180</v>
      </c>
      <c r="G120" s="221"/>
      <c r="H120" s="223" t="s">
        <v>1</v>
      </c>
      <c r="I120" s="225"/>
      <c r="J120" s="221"/>
      <c r="K120" s="221"/>
      <c r="L120" s="226"/>
      <c r="M120" s="227"/>
      <c r="N120" s="228"/>
      <c r="O120" s="228"/>
      <c r="P120" s="228"/>
      <c r="Q120" s="228"/>
      <c r="R120" s="228"/>
      <c r="S120" s="228"/>
      <c r="T120" s="229"/>
      <c r="AT120" s="230" t="s">
        <v>156</v>
      </c>
      <c r="AU120" s="230" t="s">
        <v>81</v>
      </c>
      <c r="AV120" s="11" t="s">
        <v>76</v>
      </c>
      <c r="AW120" s="11" t="s">
        <v>33</v>
      </c>
      <c r="AX120" s="11" t="s">
        <v>71</v>
      </c>
      <c r="AY120" s="230" t="s">
        <v>112</v>
      </c>
    </row>
    <row r="121" s="12" customFormat="1">
      <c r="B121" s="231"/>
      <c r="C121" s="232"/>
      <c r="D121" s="222" t="s">
        <v>156</v>
      </c>
      <c r="E121" s="233" t="s">
        <v>1</v>
      </c>
      <c r="F121" s="234" t="s">
        <v>181</v>
      </c>
      <c r="G121" s="232"/>
      <c r="H121" s="235">
        <v>117.2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AT121" s="241" t="s">
        <v>156</v>
      </c>
      <c r="AU121" s="241" t="s">
        <v>81</v>
      </c>
      <c r="AV121" s="12" t="s">
        <v>81</v>
      </c>
      <c r="AW121" s="12" t="s">
        <v>33</v>
      </c>
      <c r="AX121" s="12" t="s">
        <v>71</v>
      </c>
      <c r="AY121" s="241" t="s">
        <v>112</v>
      </c>
    </row>
    <row r="122" s="13" customFormat="1">
      <c r="B122" s="242"/>
      <c r="C122" s="243"/>
      <c r="D122" s="222" t="s">
        <v>156</v>
      </c>
      <c r="E122" s="244" t="s">
        <v>1</v>
      </c>
      <c r="F122" s="245" t="s">
        <v>159</v>
      </c>
      <c r="G122" s="243"/>
      <c r="H122" s="246">
        <v>117.2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AT122" s="252" t="s">
        <v>156</v>
      </c>
      <c r="AU122" s="252" t="s">
        <v>81</v>
      </c>
      <c r="AV122" s="13" t="s">
        <v>144</v>
      </c>
      <c r="AW122" s="13" t="s">
        <v>33</v>
      </c>
      <c r="AX122" s="13" t="s">
        <v>76</v>
      </c>
      <c r="AY122" s="252" t="s">
        <v>112</v>
      </c>
    </row>
    <row r="123" s="1" customFormat="1" ht="16.5" customHeight="1">
      <c r="B123" s="36"/>
      <c r="C123" s="201" t="s">
        <v>188</v>
      </c>
      <c r="D123" s="201" t="s">
        <v>115</v>
      </c>
      <c r="E123" s="202" t="s">
        <v>189</v>
      </c>
      <c r="F123" s="203" t="s">
        <v>190</v>
      </c>
      <c r="G123" s="204" t="s">
        <v>143</v>
      </c>
      <c r="H123" s="205">
        <v>13.5</v>
      </c>
      <c r="I123" s="206"/>
      <c r="J123" s="207">
        <f>ROUND(I123*H123,2)</f>
        <v>0</v>
      </c>
      <c r="K123" s="203" t="s">
        <v>119</v>
      </c>
      <c r="L123" s="41"/>
      <c r="M123" s="208" t="s">
        <v>1</v>
      </c>
      <c r="N123" s="209" t="s">
        <v>42</v>
      </c>
      <c r="O123" s="77"/>
      <c r="P123" s="210">
        <f>O123*H123</f>
        <v>0</v>
      </c>
      <c r="Q123" s="210">
        <v>0</v>
      </c>
      <c r="R123" s="210">
        <f>Q123*H123</f>
        <v>0</v>
      </c>
      <c r="S123" s="210">
        <v>0.072999999999999995</v>
      </c>
      <c r="T123" s="211">
        <f>S123*H123</f>
        <v>0.98549999999999993</v>
      </c>
      <c r="AR123" s="15" t="s">
        <v>144</v>
      </c>
      <c r="AT123" s="15" t="s">
        <v>115</v>
      </c>
      <c r="AU123" s="15" t="s">
        <v>81</v>
      </c>
      <c r="AY123" s="15" t="s">
        <v>112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5" t="s">
        <v>76</v>
      </c>
      <c r="BK123" s="212">
        <f>ROUND(I123*H123,2)</f>
        <v>0</v>
      </c>
      <c r="BL123" s="15" t="s">
        <v>144</v>
      </c>
      <c r="BM123" s="15" t="s">
        <v>191</v>
      </c>
    </row>
    <row r="124" s="10" customFormat="1" ht="22.8" customHeight="1">
      <c r="B124" s="185"/>
      <c r="C124" s="186"/>
      <c r="D124" s="187" t="s">
        <v>70</v>
      </c>
      <c r="E124" s="199" t="s">
        <v>192</v>
      </c>
      <c r="F124" s="199" t="s">
        <v>193</v>
      </c>
      <c r="G124" s="186"/>
      <c r="H124" s="186"/>
      <c r="I124" s="189"/>
      <c r="J124" s="200">
        <f>BK124</f>
        <v>0</v>
      </c>
      <c r="K124" s="186"/>
      <c r="L124" s="191"/>
      <c r="M124" s="192"/>
      <c r="N124" s="193"/>
      <c r="O124" s="193"/>
      <c r="P124" s="194">
        <f>SUM(P125:P135)</f>
        <v>0</v>
      </c>
      <c r="Q124" s="193"/>
      <c r="R124" s="194">
        <f>SUM(R125:R135)</f>
        <v>0</v>
      </c>
      <c r="S124" s="193"/>
      <c r="T124" s="195">
        <f>SUM(T125:T135)</f>
        <v>0</v>
      </c>
      <c r="AR124" s="196" t="s">
        <v>76</v>
      </c>
      <c r="AT124" s="197" t="s">
        <v>70</v>
      </c>
      <c r="AU124" s="197" t="s">
        <v>76</v>
      </c>
      <c r="AY124" s="196" t="s">
        <v>112</v>
      </c>
      <c r="BK124" s="198">
        <f>SUM(BK125:BK135)</f>
        <v>0</v>
      </c>
    </row>
    <row r="125" s="1" customFormat="1" ht="22.5" customHeight="1">
      <c r="B125" s="36"/>
      <c r="C125" s="201" t="s">
        <v>111</v>
      </c>
      <c r="D125" s="201" t="s">
        <v>115</v>
      </c>
      <c r="E125" s="202" t="s">
        <v>194</v>
      </c>
      <c r="F125" s="203" t="s">
        <v>195</v>
      </c>
      <c r="G125" s="204" t="s">
        <v>196</v>
      </c>
      <c r="H125" s="205">
        <v>22.649000000000001</v>
      </c>
      <c r="I125" s="206"/>
      <c r="J125" s="207">
        <f>ROUND(I125*H125,2)</f>
        <v>0</v>
      </c>
      <c r="K125" s="203" t="s">
        <v>119</v>
      </c>
      <c r="L125" s="41"/>
      <c r="M125" s="208" t="s">
        <v>1</v>
      </c>
      <c r="N125" s="209" t="s">
        <v>42</v>
      </c>
      <c r="O125" s="77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AR125" s="15" t="s">
        <v>144</v>
      </c>
      <c r="AT125" s="15" t="s">
        <v>115</v>
      </c>
      <c r="AU125" s="15" t="s">
        <v>81</v>
      </c>
      <c r="AY125" s="15" t="s">
        <v>112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15" t="s">
        <v>76</v>
      </c>
      <c r="BK125" s="212">
        <f>ROUND(I125*H125,2)</f>
        <v>0</v>
      </c>
      <c r="BL125" s="15" t="s">
        <v>144</v>
      </c>
      <c r="BM125" s="15" t="s">
        <v>197</v>
      </c>
    </row>
    <row r="126" s="1" customFormat="1" ht="22.5" customHeight="1">
      <c r="B126" s="36"/>
      <c r="C126" s="201" t="s">
        <v>198</v>
      </c>
      <c r="D126" s="201" t="s">
        <v>115</v>
      </c>
      <c r="E126" s="202" t="s">
        <v>199</v>
      </c>
      <c r="F126" s="203" t="s">
        <v>200</v>
      </c>
      <c r="G126" s="204" t="s">
        <v>196</v>
      </c>
      <c r="H126" s="205">
        <v>22.649000000000001</v>
      </c>
      <c r="I126" s="206"/>
      <c r="J126" s="207">
        <f>ROUND(I126*H126,2)</f>
        <v>0</v>
      </c>
      <c r="K126" s="203" t="s">
        <v>119</v>
      </c>
      <c r="L126" s="41"/>
      <c r="M126" s="208" t="s">
        <v>1</v>
      </c>
      <c r="N126" s="209" t="s">
        <v>42</v>
      </c>
      <c r="O126" s="77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1">
        <f>S126*H126</f>
        <v>0</v>
      </c>
      <c r="AR126" s="15" t="s">
        <v>144</v>
      </c>
      <c r="AT126" s="15" t="s">
        <v>115</v>
      </c>
      <c r="AU126" s="15" t="s">
        <v>81</v>
      </c>
      <c r="AY126" s="15" t="s">
        <v>112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5" t="s">
        <v>76</v>
      </c>
      <c r="BK126" s="212">
        <f>ROUND(I126*H126,2)</f>
        <v>0</v>
      </c>
      <c r="BL126" s="15" t="s">
        <v>144</v>
      </c>
      <c r="BM126" s="15" t="s">
        <v>201</v>
      </c>
    </row>
    <row r="127" s="1" customFormat="1" ht="16.5" customHeight="1">
      <c r="B127" s="36"/>
      <c r="C127" s="201" t="s">
        <v>146</v>
      </c>
      <c r="D127" s="201" t="s">
        <v>115</v>
      </c>
      <c r="E127" s="202" t="s">
        <v>202</v>
      </c>
      <c r="F127" s="203" t="s">
        <v>203</v>
      </c>
      <c r="G127" s="204" t="s">
        <v>196</v>
      </c>
      <c r="H127" s="205">
        <v>22.649000000000001</v>
      </c>
      <c r="I127" s="206"/>
      <c r="J127" s="207">
        <f>ROUND(I127*H127,2)</f>
        <v>0</v>
      </c>
      <c r="K127" s="203" t="s">
        <v>119</v>
      </c>
      <c r="L127" s="41"/>
      <c r="M127" s="208" t="s">
        <v>1</v>
      </c>
      <c r="N127" s="209" t="s">
        <v>42</v>
      </c>
      <c r="O127" s="77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1">
        <f>S127*H127</f>
        <v>0</v>
      </c>
      <c r="AR127" s="15" t="s">
        <v>144</v>
      </c>
      <c r="AT127" s="15" t="s">
        <v>115</v>
      </c>
      <c r="AU127" s="15" t="s">
        <v>81</v>
      </c>
      <c r="AY127" s="15" t="s">
        <v>112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5" t="s">
        <v>76</v>
      </c>
      <c r="BK127" s="212">
        <f>ROUND(I127*H127,2)</f>
        <v>0</v>
      </c>
      <c r="BL127" s="15" t="s">
        <v>144</v>
      </c>
      <c r="BM127" s="15" t="s">
        <v>204</v>
      </c>
    </row>
    <row r="128" s="1" customFormat="1" ht="22.5" customHeight="1">
      <c r="B128" s="36"/>
      <c r="C128" s="201" t="s">
        <v>205</v>
      </c>
      <c r="D128" s="201" t="s">
        <v>115</v>
      </c>
      <c r="E128" s="202" t="s">
        <v>206</v>
      </c>
      <c r="F128" s="203" t="s">
        <v>207</v>
      </c>
      <c r="G128" s="204" t="s">
        <v>196</v>
      </c>
      <c r="H128" s="205">
        <v>454.94400000000002</v>
      </c>
      <c r="I128" s="206"/>
      <c r="J128" s="207">
        <f>ROUND(I128*H128,2)</f>
        <v>0</v>
      </c>
      <c r="K128" s="203" t="s">
        <v>119</v>
      </c>
      <c r="L128" s="41"/>
      <c r="M128" s="208" t="s">
        <v>1</v>
      </c>
      <c r="N128" s="209" t="s">
        <v>42</v>
      </c>
      <c r="O128" s="77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1">
        <f>S128*H128</f>
        <v>0</v>
      </c>
      <c r="AR128" s="15" t="s">
        <v>144</v>
      </c>
      <c r="AT128" s="15" t="s">
        <v>115</v>
      </c>
      <c r="AU128" s="15" t="s">
        <v>81</v>
      </c>
      <c r="AY128" s="15" t="s">
        <v>112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5" t="s">
        <v>76</v>
      </c>
      <c r="BK128" s="212">
        <f>ROUND(I128*H128,2)</f>
        <v>0</v>
      </c>
      <c r="BL128" s="15" t="s">
        <v>144</v>
      </c>
      <c r="BM128" s="15" t="s">
        <v>208</v>
      </c>
    </row>
    <row r="129" s="11" customFormat="1">
      <c r="B129" s="220"/>
      <c r="C129" s="221"/>
      <c r="D129" s="222" t="s">
        <v>156</v>
      </c>
      <c r="E129" s="223" t="s">
        <v>1</v>
      </c>
      <c r="F129" s="224" t="s">
        <v>209</v>
      </c>
      <c r="G129" s="221"/>
      <c r="H129" s="223" t="s">
        <v>1</v>
      </c>
      <c r="I129" s="225"/>
      <c r="J129" s="221"/>
      <c r="K129" s="221"/>
      <c r="L129" s="226"/>
      <c r="M129" s="227"/>
      <c r="N129" s="228"/>
      <c r="O129" s="228"/>
      <c r="P129" s="228"/>
      <c r="Q129" s="228"/>
      <c r="R129" s="228"/>
      <c r="S129" s="228"/>
      <c r="T129" s="229"/>
      <c r="AT129" s="230" t="s">
        <v>156</v>
      </c>
      <c r="AU129" s="230" t="s">
        <v>81</v>
      </c>
      <c r="AV129" s="11" t="s">
        <v>76</v>
      </c>
      <c r="AW129" s="11" t="s">
        <v>33</v>
      </c>
      <c r="AX129" s="11" t="s">
        <v>71</v>
      </c>
      <c r="AY129" s="230" t="s">
        <v>112</v>
      </c>
    </row>
    <row r="130" s="12" customFormat="1">
      <c r="B130" s="231"/>
      <c r="C130" s="232"/>
      <c r="D130" s="222" t="s">
        <v>156</v>
      </c>
      <c r="E130" s="233" t="s">
        <v>1</v>
      </c>
      <c r="F130" s="234" t="s">
        <v>210</v>
      </c>
      <c r="G130" s="232"/>
      <c r="H130" s="235">
        <v>454.94400000000002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AT130" s="241" t="s">
        <v>156</v>
      </c>
      <c r="AU130" s="241" t="s">
        <v>81</v>
      </c>
      <c r="AV130" s="12" t="s">
        <v>81</v>
      </c>
      <c r="AW130" s="12" t="s">
        <v>33</v>
      </c>
      <c r="AX130" s="12" t="s">
        <v>71</v>
      </c>
      <c r="AY130" s="241" t="s">
        <v>112</v>
      </c>
    </row>
    <row r="131" s="13" customFormat="1">
      <c r="B131" s="242"/>
      <c r="C131" s="243"/>
      <c r="D131" s="222" t="s">
        <v>156</v>
      </c>
      <c r="E131" s="244" t="s">
        <v>1</v>
      </c>
      <c r="F131" s="245" t="s">
        <v>159</v>
      </c>
      <c r="G131" s="243"/>
      <c r="H131" s="246">
        <v>454.94400000000002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AT131" s="252" t="s">
        <v>156</v>
      </c>
      <c r="AU131" s="252" t="s">
        <v>81</v>
      </c>
      <c r="AV131" s="13" t="s">
        <v>144</v>
      </c>
      <c r="AW131" s="13" t="s">
        <v>33</v>
      </c>
      <c r="AX131" s="13" t="s">
        <v>76</v>
      </c>
      <c r="AY131" s="252" t="s">
        <v>112</v>
      </c>
    </row>
    <row r="132" s="1" customFormat="1" ht="22.5" customHeight="1">
      <c r="B132" s="36"/>
      <c r="C132" s="201" t="s">
        <v>211</v>
      </c>
      <c r="D132" s="201" t="s">
        <v>115</v>
      </c>
      <c r="E132" s="202" t="s">
        <v>212</v>
      </c>
      <c r="F132" s="203" t="s">
        <v>213</v>
      </c>
      <c r="G132" s="204" t="s">
        <v>196</v>
      </c>
      <c r="H132" s="205">
        <v>21.664000000000001</v>
      </c>
      <c r="I132" s="206"/>
      <c r="J132" s="207">
        <f>ROUND(I132*H132,2)</f>
        <v>0</v>
      </c>
      <c r="K132" s="203" t="s">
        <v>119</v>
      </c>
      <c r="L132" s="41"/>
      <c r="M132" s="208" t="s">
        <v>1</v>
      </c>
      <c r="N132" s="209" t="s">
        <v>42</v>
      </c>
      <c r="O132" s="77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AR132" s="15" t="s">
        <v>144</v>
      </c>
      <c r="AT132" s="15" t="s">
        <v>115</v>
      </c>
      <c r="AU132" s="15" t="s">
        <v>81</v>
      </c>
      <c r="AY132" s="15" t="s">
        <v>112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5" t="s">
        <v>76</v>
      </c>
      <c r="BK132" s="212">
        <f>ROUND(I132*H132,2)</f>
        <v>0</v>
      </c>
      <c r="BL132" s="15" t="s">
        <v>144</v>
      </c>
      <c r="BM132" s="15" t="s">
        <v>214</v>
      </c>
    </row>
    <row r="133" s="11" customFormat="1">
      <c r="B133" s="220"/>
      <c r="C133" s="221"/>
      <c r="D133" s="222" t="s">
        <v>156</v>
      </c>
      <c r="E133" s="223" t="s">
        <v>1</v>
      </c>
      <c r="F133" s="224" t="s">
        <v>209</v>
      </c>
      <c r="G133" s="221"/>
      <c r="H133" s="223" t="s">
        <v>1</v>
      </c>
      <c r="I133" s="225"/>
      <c r="J133" s="221"/>
      <c r="K133" s="221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156</v>
      </c>
      <c r="AU133" s="230" t="s">
        <v>81</v>
      </c>
      <c r="AV133" s="11" t="s">
        <v>76</v>
      </c>
      <c r="AW133" s="11" t="s">
        <v>33</v>
      </c>
      <c r="AX133" s="11" t="s">
        <v>71</v>
      </c>
      <c r="AY133" s="230" t="s">
        <v>112</v>
      </c>
    </row>
    <row r="134" s="12" customFormat="1">
      <c r="B134" s="231"/>
      <c r="C134" s="232"/>
      <c r="D134" s="222" t="s">
        <v>156</v>
      </c>
      <c r="E134" s="233" t="s">
        <v>1</v>
      </c>
      <c r="F134" s="234" t="s">
        <v>215</v>
      </c>
      <c r="G134" s="232"/>
      <c r="H134" s="235">
        <v>21.664000000000001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AT134" s="241" t="s">
        <v>156</v>
      </c>
      <c r="AU134" s="241" t="s">
        <v>81</v>
      </c>
      <c r="AV134" s="12" t="s">
        <v>81</v>
      </c>
      <c r="AW134" s="12" t="s">
        <v>33</v>
      </c>
      <c r="AX134" s="12" t="s">
        <v>71</v>
      </c>
      <c r="AY134" s="241" t="s">
        <v>112</v>
      </c>
    </row>
    <row r="135" s="13" customFormat="1">
      <c r="B135" s="242"/>
      <c r="C135" s="243"/>
      <c r="D135" s="222" t="s">
        <v>156</v>
      </c>
      <c r="E135" s="244" t="s">
        <v>1</v>
      </c>
      <c r="F135" s="245" t="s">
        <v>159</v>
      </c>
      <c r="G135" s="243"/>
      <c r="H135" s="246">
        <v>21.664000000000001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AT135" s="252" t="s">
        <v>156</v>
      </c>
      <c r="AU135" s="252" t="s">
        <v>81</v>
      </c>
      <c r="AV135" s="13" t="s">
        <v>144</v>
      </c>
      <c r="AW135" s="13" t="s">
        <v>33</v>
      </c>
      <c r="AX135" s="13" t="s">
        <v>76</v>
      </c>
      <c r="AY135" s="252" t="s">
        <v>112</v>
      </c>
    </row>
    <row r="136" s="10" customFormat="1" ht="25.92" customHeight="1">
      <c r="B136" s="185"/>
      <c r="C136" s="186"/>
      <c r="D136" s="187" t="s">
        <v>70</v>
      </c>
      <c r="E136" s="188" t="s">
        <v>216</v>
      </c>
      <c r="F136" s="188" t="s">
        <v>217</v>
      </c>
      <c r="G136" s="186"/>
      <c r="H136" s="186"/>
      <c r="I136" s="189"/>
      <c r="J136" s="190">
        <f>BK136</f>
        <v>0</v>
      </c>
      <c r="K136" s="186"/>
      <c r="L136" s="191"/>
      <c r="M136" s="192"/>
      <c r="N136" s="193"/>
      <c r="O136" s="193"/>
      <c r="P136" s="194">
        <f>P137+P142+P173</f>
        <v>0</v>
      </c>
      <c r="Q136" s="193"/>
      <c r="R136" s="194">
        <f>R137+R142+R173</f>
        <v>5.7275905999999992</v>
      </c>
      <c r="S136" s="193"/>
      <c r="T136" s="195">
        <f>T137+T142+T173</f>
        <v>1.388255</v>
      </c>
      <c r="AR136" s="196" t="s">
        <v>81</v>
      </c>
      <c r="AT136" s="197" t="s">
        <v>70</v>
      </c>
      <c r="AU136" s="197" t="s">
        <v>71</v>
      </c>
      <c r="AY136" s="196" t="s">
        <v>112</v>
      </c>
      <c r="BK136" s="198">
        <f>BK137+BK142+BK173</f>
        <v>0</v>
      </c>
    </row>
    <row r="137" s="10" customFormat="1" ht="22.8" customHeight="1">
      <c r="B137" s="185"/>
      <c r="C137" s="186"/>
      <c r="D137" s="187" t="s">
        <v>70</v>
      </c>
      <c r="E137" s="199" t="s">
        <v>218</v>
      </c>
      <c r="F137" s="199" t="s">
        <v>219</v>
      </c>
      <c r="G137" s="186"/>
      <c r="H137" s="186"/>
      <c r="I137" s="189"/>
      <c r="J137" s="200">
        <f>BK137</f>
        <v>0</v>
      </c>
      <c r="K137" s="186"/>
      <c r="L137" s="191"/>
      <c r="M137" s="192"/>
      <c r="N137" s="193"/>
      <c r="O137" s="193"/>
      <c r="P137" s="194">
        <f>SUM(P138:P141)</f>
        <v>0</v>
      </c>
      <c r="Q137" s="193"/>
      <c r="R137" s="194">
        <f>SUM(R138:R141)</f>
        <v>0.63580000000000003</v>
      </c>
      <c r="S137" s="193"/>
      <c r="T137" s="195">
        <f>SUM(T138:T141)</f>
        <v>0</v>
      </c>
      <c r="AR137" s="196" t="s">
        <v>81</v>
      </c>
      <c r="AT137" s="197" t="s">
        <v>70</v>
      </c>
      <c r="AU137" s="197" t="s">
        <v>76</v>
      </c>
      <c r="AY137" s="196" t="s">
        <v>112</v>
      </c>
      <c r="BK137" s="198">
        <f>SUM(BK138:BK141)</f>
        <v>0</v>
      </c>
    </row>
    <row r="138" s="1" customFormat="1" ht="22.5" customHeight="1">
      <c r="B138" s="36"/>
      <c r="C138" s="201" t="s">
        <v>220</v>
      </c>
      <c r="D138" s="201" t="s">
        <v>115</v>
      </c>
      <c r="E138" s="202" t="s">
        <v>221</v>
      </c>
      <c r="F138" s="203" t="s">
        <v>222</v>
      </c>
      <c r="G138" s="204" t="s">
        <v>223</v>
      </c>
      <c r="H138" s="205">
        <v>34</v>
      </c>
      <c r="I138" s="206"/>
      <c r="J138" s="207">
        <f>ROUND(I138*H138,2)</f>
        <v>0</v>
      </c>
      <c r="K138" s="203" t="s">
        <v>119</v>
      </c>
      <c r="L138" s="41"/>
      <c r="M138" s="208" t="s">
        <v>1</v>
      </c>
      <c r="N138" s="209" t="s">
        <v>42</v>
      </c>
      <c r="O138" s="77"/>
      <c r="P138" s="210">
        <f>O138*H138</f>
        <v>0</v>
      </c>
      <c r="Q138" s="210">
        <v>0</v>
      </c>
      <c r="R138" s="210">
        <f>Q138*H138</f>
        <v>0</v>
      </c>
      <c r="S138" s="210">
        <v>0</v>
      </c>
      <c r="T138" s="211">
        <f>S138*H138</f>
        <v>0</v>
      </c>
      <c r="AR138" s="15" t="s">
        <v>224</v>
      </c>
      <c r="AT138" s="15" t="s">
        <v>115</v>
      </c>
      <c r="AU138" s="15" t="s">
        <v>81</v>
      </c>
      <c r="AY138" s="15" t="s">
        <v>112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5" t="s">
        <v>76</v>
      </c>
      <c r="BK138" s="212">
        <f>ROUND(I138*H138,2)</f>
        <v>0</v>
      </c>
      <c r="BL138" s="15" t="s">
        <v>224</v>
      </c>
      <c r="BM138" s="15" t="s">
        <v>225</v>
      </c>
    </row>
    <row r="139" s="1" customFormat="1" ht="16.5" customHeight="1">
      <c r="B139" s="36"/>
      <c r="C139" s="253" t="s">
        <v>226</v>
      </c>
      <c r="D139" s="253" t="s">
        <v>227</v>
      </c>
      <c r="E139" s="254" t="s">
        <v>228</v>
      </c>
      <c r="F139" s="255" t="s">
        <v>229</v>
      </c>
      <c r="G139" s="256" t="s">
        <v>223</v>
      </c>
      <c r="H139" s="257">
        <v>34</v>
      </c>
      <c r="I139" s="258"/>
      <c r="J139" s="259">
        <f>ROUND(I139*H139,2)</f>
        <v>0</v>
      </c>
      <c r="K139" s="255" t="s">
        <v>119</v>
      </c>
      <c r="L139" s="260"/>
      <c r="M139" s="261" t="s">
        <v>1</v>
      </c>
      <c r="N139" s="262" t="s">
        <v>42</v>
      </c>
      <c r="O139" s="77"/>
      <c r="P139" s="210">
        <f>O139*H139</f>
        <v>0</v>
      </c>
      <c r="Q139" s="210">
        <v>0.017500000000000002</v>
      </c>
      <c r="R139" s="210">
        <f>Q139*H139</f>
        <v>0.59500000000000008</v>
      </c>
      <c r="S139" s="210">
        <v>0</v>
      </c>
      <c r="T139" s="211">
        <f>S139*H139</f>
        <v>0</v>
      </c>
      <c r="AR139" s="15" t="s">
        <v>220</v>
      </c>
      <c r="AT139" s="15" t="s">
        <v>227</v>
      </c>
      <c r="AU139" s="15" t="s">
        <v>81</v>
      </c>
      <c r="AY139" s="15" t="s">
        <v>112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5" t="s">
        <v>76</v>
      </c>
      <c r="BK139" s="212">
        <f>ROUND(I139*H139,2)</f>
        <v>0</v>
      </c>
      <c r="BL139" s="15" t="s">
        <v>224</v>
      </c>
      <c r="BM139" s="15" t="s">
        <v>230</v>
      </c>
    </row>
    <row r="140" s="1" customFormat="1" ht="16.5" customHeight="1">
      <c r="B140" s="36"/>
      <c r="C140" s="201" t="s">
        <v>231</v>
      </c>
      <c r="D140" s="201" t="s">
        <v>115</v>
      </c>
      <c r="E140" s="202" t="s">
        <v>232</v>
      </c>
      <c r="F140" s="203" t="s">
        <v>233</v>
      </c>
      <c r="G140" s="204" t="s">
        <v>223</v>
      </c>
      <c r="H140" s="205">
        <v>34</v>
      </c>
      <c r="I140" s="206"/>
      <c r="J140" s="207">
        <f>ROUND(I140*H140,2)</f>
        <v>0</v>
      </c>
      <c r="K140" s="203" t="s">
        <v>119</v>
      </c>
      <c r="L140" s="41"/>
      <c r="M140" s="208" t="s">
        <v>1</v>
      </c>
      <c r="N140" s="209" t="s">
        <v>42</v>
      </c>
      <c r="O140" s="77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1">
        <f>S140*H140</f>
        <v>0</v>
      </c>
      <c r="AR140" s="15" t="s">
        <v>224</v>
      </c>
      <c r="AT140" s="15" t="s">
        <v>115</v>
      </c>
      <c r="AU140" s="15" t="s">
        <v>81</v>
      </c>
      <c r="AY140" s="15" t="s">
        <v>112</v>
      </c>
      <c r="BE140" s="212">
        <f>IF(N140="základní",J140,0)</f>
        <v>0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15" t="s">
        <v>76</v>
      </c>
      <c r="BK140" s="212">
        <f>ROUND(I140*H140,2)</f>
        <v>0</v>
      </c>
      <c r="BL140" s="15" t="s">
        <v>224</v>
      </c>
      <c r="BM140" s="15" t="s">
        <v>234</v>
      </c>
    </row>
    <row r="141" s="1" customFormat="1" ht="16.5" customHeight="1">
      <c r="B141" s="36"/>
      <c r="C141" s="253" t="s">
        <v>235</v>
      </c>
      <c r="D141" s="253" t="s">
        <v>227</v>
      </c>
      <c r="E141" s="254" t="s">
        <v>236</v>
      </c>
      <c r="F141" s="255" t="s">
        <v>237</v>
      </c>
      <c r="G141" s="256" t="s">
        <v>223</v>
      </c>
      <c r="H141" s="257">
        <v>34</v>
      </c>
      <c r="I141" s="258"/>
      <c r="J141" s="259">
        <f>ROUND(I141*H141,2)</f>
        <v>0</v>
      </c>
      <c r="K141" s="255" t="s">
        <v>119</v>
      </c>
      <c r="L141" s="260"/>
      <c r="M141" s="261" t="s">
        <v>1</v>
      </c>
      <c r="N141" s="262" t="s">
        <v>42</v>
      </c>
      <c r="O141" s="77"/>
      <c r="P141" s="210">
        <f>O141*H141</f>
        <v>0</v>
      </c>
      <c r="Q141" s="210">
        <v>0.0011999999999999999</v>
      </c>
      <c r="R141" s="210">
        <f>Q141*H141</f>
        <v>0.040799999999999996</v>
      </c>
      <c r="S141" s="210">
        <v>0</v>
      </c>
      <c r="T141" s="211">
        <f>S141*H141</f>
        <v>0</v>
      </c>
      <c r="AR141" s="15" t="s">
        <v>220</v>
      </c>
      <c r="AT141" s="15" t="s">
        <v>227</v>
      </c>
      <c r="AU141" s="15" t="s">
        <v>81</v>
      </c>
      <c r="AY141" s="15" t="s">
        <v>112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5" t="s">
        <v>76</v>
      </c>
      <c r="BK141" s="212">
        <f>ROUND(I141*H141,2)</f>
        <v>0</v>
      </c>
      <c r="BL141" s="15" t="s">
        <v>224</v>
      </c>
      <c r="BM141" s="15" t="s">
        <v>238</v>
      </c>
    </row>
    <row r="142" s="10" customFormat="1" ht="22.8" customHeight="1">
      <c r="B142" s="185"/>
      <c r="C142" s="186"/>
      <c r="D142" s="187" t="s">
        <v>70</v>
      </c>
      <c r="E142" s="199" t="s">
        <v>239</v>
      </c>
      <c r="F142" s="199" t="s">
        <v>240</v>
      </c>
      <c r="G142" s="186"/>
      <c r="H142" s="186"/>
      <c r="I142" s="189"/>
      <c r="J142" s="200">
        <f>BK142</f>
        <v>0</v>
      </c>
      <c r="K142" s="186"/>
      <c r="L142" s="191"/>
      <c r="M142" s="192"/>
      <c r="N142" s="193"/>
      <c r="O142" s="193"/>
      <c r="P142" s="194">
        <f>SUM(P143:P172)</f>
        <v>0</v>
      </c>
      <c r="Q142" s="193"/>
      <c r="R142" s="194">
        <f>SUM(R143:R172)</f>
        <v>3.7589880999999994</v>
      </c>
      <c r="S142" s="193"/>
      <c r="T142" s="195">
        <f>SUM(T143:T172)</f>
        <v>1.388255</v>
      </c>
      <c r="AR142" s="196" t="s">
        <v>81</v>
      </c>
      <c r="AT142" s="197" t="s">
        <v>70</v>
      </c>
      <c r="AU142" s="197" t="s">
        <v>76</v>
      </c>
      <c r="AY142" s="196" t="s">
        <v>112</v>
      </c>
      <c r="BK142" s="198">
        <f>SUM(BK143:BK172)</f>
        <v>0</v>
      </c>
    </row>
    <row r="143" s="1" customFormat="1" ht="16.5" customHeight="1">
      <c r="B143" s="36"/>
      <c r="C143" s="201" t="s">
        <v>175</v>
      </c>
      <c r="D143" s="201" t="s">
        <v>115</v>
      </c>
      <c r="E143" s="202" t="s">
        <v>241</v>
      </c>
      <c r="F143" s="203" t="s">
        <v>242</v>
      </c>
      <c r="G143" s="204" t="s">
        <v>143</v>
      </c>
      <c r="H143" s="205">
        <v>117.2</v>
      </c>
      <c r="I143" s="206"/>
      <c r="J143" s="207">
        <f>ROUND(I143*H143,2)</f>
        <v>0</v>
      </c>
      <c r="K143" s="203" t="s">
        <v>119</v>
      </c>
      <c r="L143" s="41"/>
      <c r="M143" s="208" t="s">
        <v>1</v>
      </c>
      <c r="N143" s="209" t="s">
        <v>42</v>
      </c>
      <c r="O143" s="77"/>
      <c r="P143" s="210">
        <f>O143*H143</f>
        <v>0</v>
      </c>
      <c r="Q143" s="210">
        <v>0.00029999999999999997</v>
      </c>
      <c r="R143" s="210">
        <f>Q143*H143</f>
        <v>0.035159999999999997</v>
      </c>
      <c r="S143" s="210">
        <v>0</v>
      </c>
      <c r="T143" s="211">
        <f>S143*H143</f>
        <v>0</v>
      </c>
      <c r="AR143" s="15" t="s">
        <v>224</v>
      </c>
      <c r="AT143" s="15" t="s">
        <v>115</v>
      </c>
      <c r="AU143" s="15" t="s">
        <v>81</v>
      </c>
      <c r="AY143" s="15" t="s">
        <v>112</v>
      </c>
      <c r="BE143" s="212">
        <f>IF(N143="základní",J143,0)</f>
        <v>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15" t="s">
        <v>76</v>
      </c>
      <c r="BK143" s="212">
        <f>ROUND(I143*H143,2)</f>
        <v>0</v>
      </c>
      <c r="BL143" s="15" t="s">
        <v>224</v>
      </c>
      <c r="BM143" s="15" t="s">
        <v>243</v>
      </c>
    </row>
    <row r="144" s="11" customFormat="1">
      <c r="B144" s="220"/>
      <c r="C144" s="221"/>
      <c r="D144" s="222" t="s">
        <v>156</v>
      </c>
      <c r="E144" s="223" t="s">
        <v>1</v>
      </c>
      <c r="F144" s="224" t="s">
        <v>180</v>
      </c>
      <c r="G144" s="221"/>
      <c r="H144" s="223" t="s">
        <v>1</v>
      </c>
      <c r="I144" s="225"/>
      <c r="J144" s="221"/>
      <c r="K144" s="221"/>
      <c r="L144" s="226"/>
      <c r="M144" s="227"/>
      <c r="N144" s="228"/>
      <c r="O144" s="228"/>
      <c r="P144" s="228"/>
      <c r="Q144" s="228"/>
      <c r="R144" s="228"/>
      <c r="S144" s="228"/>
      <c r="T144" s="229"/>
      <c r="AT144" s="230" t="s">
        <v>156</v>
      </c>
      <c r="AU144" s="230" t="s">
        <v>81</v>
      </c>
      <c r="AV144" s="11" t="s">
        <v>76</v>
      </c>
      <c r="AW144" s="11" t="s">
        <v>33</v>
      </c>
      <c r="AX144" s="11" t="s">
        <v>71</v>
      </c>
      <c r="AY144" s="230" t="s">
        <v>112</v>
      </c>
    </row>
    <row r="145" s="12" customFormat="1">
      <c r="B145" s="231"/>
      <c r="C145" s="232"/>
      <c r="D145" s="222" t="s">
        <v>156</v>
      </c>
      <c r="E145" s="233" t="s">
        <v>1</v>
      </c>
      <c r="F145" s="234" t="s">
        <v>181</v>
      </c>
      <c r="G145" s="232"/>
      <c r="H145" s="235">
        <v>117.2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AT145" s="241" t="s">
        <v>156</v>
      </c>
      <c r="AU145" s="241" t="s">
        <v>81</v>
      </c>
      <c r="AV145" s="12" t="s">
        <v>81</v>
      </c>
      <c r="AW145" s="12" t="s">
        <v>33</v>
      </c>
      <c r="AX145" s="12" t="s">
        <v>71</v>
      </c>
      <c r="AY145" s="241" t="s">
        <v>112</v>
      </c>
    </row>
    <row r="146" s="13" customFormat="1">
      <c r="B146" s="242"/>
      <c r="C146" s="243"/>
      <c r="D146" s="222" t="s">
        <v>156</v>
      </c>
      <c r="E146" s="244" t="s">
        <v>1</v>
      </c>
      <c r="F146" s="245" t="s">
        <v>159</v>
      </c>
      <c r="G146" s="243"/>
      <c r="H146" s="246">
        <v>117.2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AT146" s="252" t="s">
        <v>156</v>
      </c>
      <c r="AU146" s="252" t="s">
        <v>81</v>
      </c>
      <c r="AV146" s="13" t="s">
        <v>144</v>
      </c>
      <c r="AW146" s="13" t="s">
        <v>33</v>
      </c>
      <c r="AX146" s="13" t="s">
        <v>76</v>
      </c>
      <c r="AY146" s="252" t="s">
        <v>112</v>
      </c>
    </row>
    <row r="147" s="1" customFormat="1" ht="16.5" customHeight="1">
      <c r="B147" s="36"/>
      <c r="C147" s="201" t="s">
        <v>244</v>
      </c>
      <c r="D147" s="201" t="s">
        <v>115</v>
      </c>
      <c r="E147" s="202" t="s">
        <v>245</v>
      </c>
      <c r="F147" s="203" t="s">
        <v>246</v>
      </c>
      <c r="G147" s="204" t="s">
        <v>154</v>
      </c>
      <c r="H147" s="205">
        <v>118.25</v>
      </c>
      <c r="I147" s="206"/>
      <c r="J147" s="207">
        <f>ROUND(I147*H147,2)</f>
        <v>0</v>
      </c>
      <c r="K147" s="203" t="s">
        <v>119</v>
      </c>
      <c r="L147" s="41"/>
      <c r="M147" s="208" t="s">
        <v>1</v>
      </c>
      <c r="N147" s="209" t="s">
        <v>42</v>
      </c>
      <c r="O147" s="77"/>
      <c r="P147" s="210">
        <f>O147*H147</f>
        <v>0</v>
      </c>
      <c r="Q147" s="210">
        <v>0</v>
      </c>
      <c r="R147" s="210">
        <f>Q147*H147</f>
        <v>0</v>
      </c>
      <c r="S147" s="210">
        <v>0.01174</v>
      </c>
      <c r="T147" s="211">
        <f>S147*H147</f>
        <v>1.388255</v>
      </c>
      <c r="AR147" s="15" t="s">
        <v>224</v>
      </c>
      <c r="AT147" s="15" t="s">
        <v>115</v>
      </c>
      <c r="AU147" s="15" t="s">
        <v>81</v>
      </c>
      <c r="AY147" s="15" t="s">
        <v>112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5" t="s">
        <v>76</v>
      </c>
      <c r="BK147" s="212">
        <f>ROUND(I147*H147,2)</f>
        <v>0</v>
      </c>
      <c r="BL147" s="15" t="s">
        <v>224</v>
      </c>
      <c r="BM147" s="15" t="s">
        <v>247</v>
      </c>
    </row>
    <row r="148" s="11" customFormat="1">
      <c r="B148" s="220"/>
      <c r="C148" s="221"/>
      <c r="D148" s="222" t="s">
        <v>156</v>
      </c>
      <c r="E148" s="223" t="s">
        <v>1</v>
      </c>
      <c r="F148" s="224" t="s">
        <v>157</v>
      </c>
      <c r="G148" s="221"/>
      <c r="H148" s="223" t="s">
        <v>1</v>
      </c>
      <c r="I148" s="225"/>
      <c r="J148" s="221"/>
      <c r="K148" s="221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156</v>
      </c>
      <c r="AU148" s="230" t="s">
        <v>81</v>
      </c>
      <c r="AV148" s="11" t="s">
        <v>76</v>
      </c>
      <c r="AW148" s="11" t="s">
        <v>33</v>
      </c>
      <c r="AX148" s="11" t="s">
        <v>71</v>
      </c>
      <c r="AY148" s="230" t="s">
        <v>112</v>
      </c>
    </row>
    <row r="149" s="12" customFormat="1">
      <c r="B149" s="231"/>
      <c r="C149" s="232"/>
      <c r="D149" s="222" t="s">
        <v>156</v>
      </c>
      <c r="E149" s="233" t="s">
        <v>1</v>
      </c>
      <c r="F149" s="234" t="s">
        <v>158</v>
      </c>
      <c r="G149" s="232"/>
      <c r="H149" s="235">
        <v>118.25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AT149" s="241" t="s">
        <v>156</v>
      </c>
      <c r="AU149" s="241" t="s">
        <v>81</v>
      </c>
      <c r="AV149" s="12" t="s">
        <v>81</v>
      </c>
      <c r="AW149" s="12" t="s">
        <v>33</v>
      </c>
      <c r="AX149" s="12" t="s">
        <v>71</v>
      </c>
      <c r="AY149" s="241" t="s">
        <v>112</v>
      </c>
    </row>
    <row r="150" s="13" customFormat="1">
      <c r="B150" s="242"/>
      <c r="C150" s="243"/>
      <c r="D150" s="222" t="s">
        <v>156</v>
      </c>
      <c r="E150" s="244" t="s">
        <v>1</v>
      </c>
      <c r="F150" s="245" t="s">
        <v>159</v>
      </c>
      <c r="G150" s="243"/>
      <c r="H150" s="246">
        <v>118.25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AT150" s="252" t="s">
        <v>156</v>
      </c>
      <c r="AU150" s="252" t="s">
        <v>81</v>
      </c>
      <c r="AV150" s="13" t="s">
        <v>144</v>
      </c>
      <c r="AW150" s="13" t="s">
        <v>33</v>
      </c>
      <c r="AX150" s="13" t="s">
        <v>76</v>
      </c>
      <c r="AY150" s="252" t="s">
        <v>112</v>
      </c>
    </row>
    <row r="151" s="1" customFormat="1" ht="16.5" customHeight="1">
      <c r="B151" s="36"/>
      <c r="C151" s="201" t="s">
        <v>248</v>
      </c>
      <c r="D151" s="201" t="s">
        <v>115</v>
      </c>
      <c r="E151" s="202" t="s">
        <v>249</v>
      </c>
      <c r="F151" s="203" t="s">
        <v>250</v>
      </c>
      <c r="G151" s="204" t="s">
        <v>154</v>
      </c>
      <c r="H151" s="205">
        <v>118.25</v>
      </c>
      <c r="I151" s="206"/>
      <c r="J151" s="207">
        <f>ROUND(I151*H151,2)</f>
        <v>0</v>
      </c>
      <c r="K151" s="203" t="s">
        <v>119</v>
      </c>
      <c r="L151" s="41"/>
      <c r="M151" s="208" t="s">
        <v>1</v>
      </c>
      <c r="N151" s="209" t="s">
        <v>42</v>
      </c>
      <c r="O151" s="77"/>
      <c r="P151" s="210">
        <f>O151*H151</f>
        <v>0</v>
      </c>
      <c r="Q151" s="210">
        <v>0.00058</v>
      </c>
      <c r="R151" s="210">
        <f>Q151*H151</f>
        <v>0.068585000000000007</v>
      </c>
      <c r="S151" s="210">
        <v>0</v>
      </c>
      <c r="T151" s="211">
        <f>S151*H151</f>
        <v>0</v>
      </c>
      <c r="AR151" s="15" t="s">
        <v>224</v>
      </c>
      <c r="AT151" s="15" t="s">
        <v>115</v>
      </c>
      <c r="AU151" s="15" t="s">
        <v>81</v>
      </c>
      <c r="AY151" s="15" t="s">
        <v>112</v>
      </c>
      <c r="BE151" s="212">
        <f>IF(N151="základní",J151,0)</f>
        <v>0</v>
      </c>
      <c r="BF151" s="212">
        <f>IF(N151="snížená",J151,0)</f>
        <v>0</v>
      </c>
      <c r="BG151" s="212">
        <f>IF(N151="zákl. přenesená",J151,0)</f>
        <v>0</v>
      </c>
      <c r="BH151" s="212">
        <f>IF(N151="sníž. přenesená",J151,0)</f>
        <v>0</v>
      </c>
      <c r="BI151" s="212">
        <f>IF(N151="nulová",J151,0)</f>
        <v>0</v>
      </c>
      <c r="BJ151" s="15" t="s">
        <v>76</v>
      </c>
      <c r="BK151" s="212">
        <f>ROUND(I151*H151,2)</f>
        <v>0</v>
      </c>
      <c r="BL151" s="15" t="s">
        <v>224</v>
      </c>
      <c r="BM151" s="15" t="s">
        <v>251</v>
      </c>
    </row>
    <row r="152" s="11" customFormat="1">
      <c r="B152" s="220"/>
      <c r="C152" s="221"/>
      <c r="D152" s="222" t="s">
        <v>156</v>
      </c>
      <c r="E152" s="223" t="s">
        <v>1</v>
      </c>
      <c r="F152" s="224" t="s">
        <v>157</v>
      </c>
      <c r="G152" s="221"/>
      <c r="H152" s="223" t="s">
        <v>1</v>
      </c>
      <c r="I152" s="225"/>
      <c r="J152" s="221"/>
      <c r="K152" s="221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156</v>
      </c>
      <c r="AU152" s="230" t="s">
        <v>81</v>
      </c>
      <c r="AV152" s="11" t="s">
        <v>76</v>
      </c>
      <c r="AW152" s="11" t="s">
        <v>33</v>
      </c>
      <c r="AX152" s="11" t="s">
        <v>71</v>
      </c>
      <c r="AY152" s="230" t="s">
        <v>112</v>
      </c>
    </row>
    <row r="153" s="12" customFormat="1">
      <c r="B153" s="231"/>
      <c r="C153" s="232"/>
      <c r="D153" s="222" t="s">
        <v>156</v>
      </c>
      <c r="E153" s="233" t="s">
        <v>1</v>
      </c>
      <c r="F153" s="234" t="s">
        <v>158</v>
      </c>
      <c r="G153" s="232"/>
      <c r="H153" s="235">
        <v>118.25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AT153" s="241" t="s">
        <v>156</v>
      </c>
      <c r="AU153" s="241" t="s">
        <v>81</v>
      </c>
      <c r="AV153" s="12" t="s">
        <v>81</v>
      </c>
      <c r="AW153" s="12" t="s">
        <v>33</v>
      </c>
      <c r="AX153" s="12" t="s">
        <v>71</v>
      </c>
      <c r="AY153" s="241" t="s">
        <v>112</v>
      </c>
    </row>
    <row r="154" s="13" customFormat="1">
      <c r="B154" s="242"/>
      <c r="C154" s="243"/>
      <c r="D154" s="222" t="s">
        <v>156</v>
      </c>
      <c r="E154" s="244" t="s">
        <v>1</v>
      </c>
      <c r="F154" s="245" t="s">
        <v>159</v>
      </c>
      <c r="G154" s="243"/>
      <c r="H154" s="246">
        <v>118.25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AT154" s="252" t="s">
        <v>156</v>
      </c>
      <c r="AU154" s="252" t="s">
        <v>81</v>
      </c>
      <c r="AV154" s="13" t="s">
        <v>144</v>
      </c>
      <c r="AW154" s="13" t="s">
        <v>33</v>
      </c>
      <c r="AX154" s="13" t="s">
        <v>76</v>
      </c>
      <c r="AY154" s="252" t="s">
        <v>112</v>
      </c>
    </row>
    <row r="155" s="1" customFormat="1" ht="16.5" customHeight="1">
      <c r="B155" s="36"/>
      <c r="C155" s="253" t="s">
        <v>252</v>
      </c>
      <c r="D155" s="253" t="s">
        <v>227</v>
      </c>
      <c r="E155" s="254" t="s">
        <v>253</v>
      </c>
      <c r="F155" s="255" t="s">
        <v>254</v>
      </c>
      <c r="G155" s="256" t="s">
        <v>143</v>
      </c>
      <c r="H155" s="257">
        <v>14.308</v>
      </c>
      <c r="I155" s="258"/>
      <c r="J155" s="259">
        <f>ROUND(I155*H155,2)</f>
        <v>0</v>
      </c>
      <c r="K155" s="255" t="s">
        <v>119</v>
      </c>
      <c r="L155" s="260"/>
      <c r="M155" s="261" t="s">
        <v>1</v>
      </c>
      <c r="N155" s="262" t="s">
        <v>42</v>
      </c>
      <c r="O155" s="77"/>
      <c r="P155" s="210">
        <f>O155*H155</f>
        <v>0</v>
      </c>
      <c r="Q155" s="210">
        <v>0.019199999999999998</v>
      </c>
      <c r="R155" s="210">
        <f>Q155*H155</f>
        <v>0.27471359999999995</v>
      </c>
      <c r="S155" s="210">
        <v>0</v>
      </c>
      <c r="T155" s="211">
        <f>S155*H155</f>
        <v>0</v>
      </c>
      <c r="AR155" s="15" t="s">
        <v>220</v>
      </c>
      <c r="AT155" s="15" t="s">
        <v>227</v>
      </c>
      <c r="AU155" s="15" t="s">
        <v>81</v>
      </c>
      <c r="AY155" s="15" t="s">
        <v>112</v>
      </c>
      <c r="BE155" s="212">
        <f>IF(N155="základní",J155,0)</f>
        <v>0</v>
      </c>
      <c r="BF155" s="212">
        <f>IF(N155="snížená",J155,0)</f>
        <v>0</v>
      </c>
      <c r="BG155" s="212">
        <f>IF(N155="zákl. přenesená",J155,0)</f>
        <v>0</v>
      </c>
      <c r="BH155" s="212">
        <f>IF(N155="sníž. přenesená",J155,0)</f>
        <v>0</v>
      </c>
      <c r="BI155" s="212">
        <f>IF(N155="nulová",J155,0)</f>
        <v>0</v>
      </c>
      <c r="BJ155" s="15" t="s">
        <v>76</v>
      </c>
      <c r="BK155" s="212">
        <f>ROUND(I155*H155,2)</f>
        <v>0</v>
      </c>
      <c r="BL155" s="15" t="s">
        <v>224</v>
      </c>
      <c r="BM155" s="15" t="s">
        <v>255</v>
      </c>
    </row>
    <row r="156" s="1" customFormat="1">
      <c r="B156" s="36"/>
      <c r="C156" s="37"/>
      <c r="D156" s="222" t="s">
        <v>256</v>
      </c>
      <c r="E156" s="37"/>
      <c r="F156" s="263" t="s">
        <v>257</v>
      </c>
      <c r="G156" s="37"/>
      <c r="H156" s="37"/>
      <c r="I156" s="127"/>
      <c r="J156" s="37"/>
      <c r="K156" s="37"/>
      <c r="L156" s="41"/>
      <c r="M156" s="264"/>
      <c r="N156" s="77"/>
      <c r="O156" s="77"/>
      <c r="P156" s="77"/>
      <c r="Q156" s="77"/>
      <c r="R156" s="77"/>
      <c r="S156" s="77"/>
      <c r="T156" s="78"/>
      <c r="AT156" s="15" t="s">
        <v>256</v>
      </c>
      <c r="AU156" s="15" t="s">
        <v>81</v>
      </c>
    </row>
    <row r="157" s="12" customFormat="1">
      <c r="B157" s="231"/>
      <c r="C157" s="232"/>
      <c r="D157" s="222" t="s">
        <v>156</v>
      </c>
      <c r="E157" s="232"/>
      <c r="F157" s="234" t="s">
        <v>258</v>
      </c>
      <c r="G157" s="232"/>
      <c r="H157" s="235">
        <v>14.308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AT157" s="241" t="s">
        <v>156</v>
      </c>
      <c r="AU157" s="241" t="s">
        <v>81</v>
      </c>
      <c r="AV157" s="12" t="s">
        <v>81</v>
      </c>
      <c r="AW157" s="12" t="s">
        <v>4</v>
      </c>
      <c r="AX157" s="12" t="s">
        <v>76</v>
      </c>
      <c r="AY157" s="241" t="s">
        <v>112</v>
      </c>
    </row>
    <row r="158" s="1" customFormat="1" ht="22.5" customHeight="1">
      <c r="B158" s="36"/>
      <c r="C158" s="201" t="s">
        <v>259</v>
      </c>
      <c r="D158" s="201" t="s">
        <v>115</v>
      </c>
      <c r="E158" s="202" t="s">
        <v>260</v>
      </c>
      <c r="F158" s="203" t="s">
        <v>261</v>
      </c>
      <c r="G158" s="204" t="s">
        <v>143</v>
      </c>
      <c r="H158" s="205">
        <v>117.2</v>
      </c>
      <c r="I158" s="206"/>
      <c r="J158" s="207">
        <f>ROUND(I158*H158,2)</f>
        <v>0</v>
      </c>
      <c r="K158" s="203" t="s">
        <v>119</v>
      </c>
      <c r="L158" s="41"/>
      <c r="M158" s="208" t="s">
        <v>1</v>
      </c>
      <c r="N158" s="209" t="s">
        <v>42</v>
      </c>
      <c r="O158" s="77"/>
      <c r="P158" s="210">
        <f>O158*H158</f>
        <v>0</v>
      </c>
      <c r="Q158" s="210">
        <v>0.00694</v>
      </c>
      <c r="R158" s="210">
        <f>Q158*H158</f>
        <v>0.81336799999999998</v>
      </c>
      <c r="S158" s="210">
        <v>0</v>
      </c>
      <c r="T158" s="211">
        <f>S158*H158</f>
        <v>0</v>
      </c>
      <c r="AR158" s="15" t="s">
        <v>224</v>
      </c>
      <c r="AT158" s="15" t="s">
        <v>115</v>
      </c>
      <c r="AU158" s="15" t="s">
        <v>81</v>
      </c>
      <c r="AY158" s="15" t="s">
        <v>112</v>
      </c>
      <c r="BE158" s="212">
        <f>IF(N158="základní",J158,0)</f>
        <v>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15" t="s">
        <v>76</v>
      </c>
      <c r="BK158" s="212">
        <f>ROUND(I158*H158,2)</f>
        <v>0</v>
      </c>
      <c r="BL158" s="15" t="s">
        <v>224</v>
      </c>
      <c r="BM158" s="15" t="s">
        <v>262</v>
      </c>
    </row>
    <row r="159" s="11" customFormat="1">
      <c r="B159" s="220"/>
      <c r="C159" s="221"/>
      <c r="D159" s="222" t="s">
        <v>156</v>
      </c>
      <c r="E159" s="223" t="s">
        <v>1</v>
      </c>
      <c r="F159" s="224" t="s">
        <v>180</v>
      </c>
      <c r="G159" s="221"/>
      <c r="H159" s="223" t="s">
        <v>1</v>
      </c>
      <c r="I159" s="225"/>
      <c r="J159" s="221"/>
      <c r="K159" s="221"/>
      <c r="L159" s="226"/>
      <c r="M159" s="227"/>
      <c r="N159" s="228"/>
      <c r="O159" s="228"/>
      <c r="P159" s="228"/>
      <c r="Q159" s="228"/>
      <c r="R159" s="228"/>
      <c r="S159" s="228"/>
      <c r="T159" s="229"/>
      <c r="AT159" s="230" t="s">
        <v>156</v>
      </c>
      <c r="AU159" s="230" t="s">
        <v>81</v>
      </c>
      <c r="AV159" s="11" t="s">
        <v>76</v>
      </c>
      <c r="AW159" s="11" t="s">
        <v>33</v>
      </c>
      <c r="AX159" s="11" t="s">
        <v>71</v>
      </c>
      <c r="AY159" s="230" t="s">
        <v>112</v>
      </c>
    </row>
    <row r="160" s="12" customFormat="1">
      <c r="B160" s="231"/>
      <c r="C160" s="232"/>
      <c r="D160" s="222" t="s">
        <v>156</v>
      </c>
      <c r="E160" s="233" t="s">
        <v>1</v>
      </c>
      <c r="F160" s="234" t="s">
        <v>181</v>
      </c>
      <c r="G160" s="232"/>
      <c r="H160" s="235">
        <v>117.2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AT160" s="241" t="s">
        <v>156</v>
      </c>
      <c r="AU160" s="241" t="s">
        <v>81</v>
      </c>
      <c r="AV160" s="12" t="s">
        <v>81</v>
      </c>
      <c r="AW160" s="12" t="s">
        <v>33</v>
      </c>
      <c r="AX160" s="12" t="s">
        <v>71</v>
      </c>
      <c r="AY160" s="241" t="s">
        <v>112</v>
      </c>
    </row>
    <row r="161" s="13" customFormat="1">
      <c r="B161" s="242"/>
      <c r="C161" s="243"/>
      <c r="D161" s="222" t="s">
        <v>156</v>
      </c>
      <c r="E161" s="244" t="s">
        <v>1</v>
      </c>
      <c r="F161" s="245" t="s">
        <v>159</v>
      </c>
      <c r="G161" s="243"/>
      <c r="H161" s="246">
        <v>117.2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AT161" s="252" t="s">
        <v>156</v>
      </c>
      <c r="AU161" s="252" t="s">
        <v>81</v>
      </c>
      <c r="AV161" s="13" t="s">
        <v>144</v>
      </c>
      <c r="AW161" s="13" t="s">
        <v>33</v>
      </c>
      <c r="AX161" s="13" t="s">
        <v>76</v>
      </c>
      <c r="AY161" s="252" t="s">
        <v>112</v>
      </c>
    </row>
    <row r="162" s="1" customFormat="1" ht="16.5" customHeight="1">
      <c r="B162" s="36"/>
      <c r="C162" s="253" t="s">
        <v>263</v>
      </c>
      <c r="D162" s="253" t="s">
        <v>227</v>
      </c>
      <c r="E162" s="254" t="s">
        <v>253</v>
      </c>
      <c r="F162" s="255" t="s">
        <v>254</v>
      </c>
      <c r="G162" s="256" t="s">
        <v>143</v>
      </c>
      <c r="H162" s="257">
        <v>128.91999999999999</v>
      </c>
      <c r="I162" s="258"/>
      <c r="J162" s="259">
        <f>ROUND(I162*H162,2)</f>
        <v>0</v>
      </c>
      <c r="K162" s="255" t="s">
        <v>119</v>
      </c>
      <c r="L162" s="260"/>
      <c r="M162" s="261" t="s">
        <v>1</v>
      </c>
      <c r="N162" s="262" t="s">
        <v>42</v>
      </c>
      <c r="O162" s="77"/>
      <c r="P162" s="210">
        <f>O162*H162</f>
        <v>0</v>
      </c>
      <c r="Q162" s="210">
        <v>0.019199999999999998</v>
      </c>
      <c r="R162" s="210">
        <f>Q162*H162</f>
        <v>2.4752639999999997</v>
      </c>
      <c r="S162" s="210">
        <v>0</v>
      </c>
      <c r="T162" s="211">
        <f>S162*H162</f>
        <v>0</v>
      </c>
      <c r="AR162" s="15" t="s">
        <v>220</v>
      </c>
      <c r="AT162" s="15" t="s">
        <v>227</v>
      </c>
      <c r="AU162" s="15" t="s">
        <v>81</v>
      </c>
      <c r="AY162" s="15" t="s">
        <v>112</v>
      </c>
      <c r="BE162" s="212">
        <f>IF(N162="základní",J162,0)</f>
        <v>0</v>
      </c>
      <c r="BF162" s="212">
        <f>IF(N162="snížená",J162,0)</f>
        <v>0</v>
      </c>
      <c r="BG162" s="212">
        <f>IF(N162="zákl. přenesená",J162,0)</f>
        <v>0</v>
      </c>
      <c r="BH162" s="212">
        <f>IF(N162="sníž. přenesená",J162,0)</f>
        <v>0</v>
      </c>
      <c r="BI162" s="212">
        <f>IF(N162="nulová",J162,0)</f>
        <v>0</v>
      </c>
      <c r="BJ162" s="15" t="s">
        <v>76</v>
      </c>
      <c r="BK162" s="212">
        <f>ROUND(I162*H162,2)</f>
        <v>0</v>
      </c>
      <c r="BL162" s="15" t="s">
        <v>224</v>
      </c>
      <c r="BM162" s="15" t="s">
        <v>264</v>
      </c>
    </row>
    <row r="163" s="1" customFormat="1">
      <c r="B163" s="36"/>
      <c r="C163" s="37"/>
      <c r="D163" s="222" t="s">
        <v>256</v>
      </c>
      <c r="E163" s="37"/>
      <c r="F163" s="263" t="s">
        <v>257</v>
      </c>
      <c r="G163" s="37"/>
      <c r="H163" s="37"/>
      <c r="I163" s="127"/>
      <c r="J163" s="37"/>
      <c r="K163" s="37"/>
      <c r="L163" s="41"/>
      <c r="M163" s="264"/>
      <c r="N163" s="77"/>
      <c r="O163" s="77"/>
      <c r="P163" s="77"/>
      <c r="Q163" s="77"/>
      <c r="R163" s="77"/>
      <c r="S163" s="77"/>
      <c r="T163" s="78"/>
      <c r="AT163" s="15" t="s">
        <v>256</v>
      </c>
      <c r="AU163" s="15" t="s">
        <v>81</v>
      </c>
    </row>
    <row r="164" s="1" customFormat="1" ht="16.5" customHeight="1">
      <c r="B164" s="36"/>
      <c r="C164" s="253" t="s">
        <v>8</v>
      </c>
      <c r="D164" s="253" t="s">
        <v>227</v>
      </c>
      <c r="E164" s="254" t="s">
        <v>265</v>
      </c>
      <c r="F164" s="255" t="s">
        <v>266</v>
      </c>
      <c r="G164" s="256" t="s">
        <v>267</v>
      </c>
      <c r="H164" s="257">
        <v>87.900000000000006</v>
      </c>
      <c r="I164" s="258"/>
      <c r="J164" s="259">
        <f>ROUND(I164*H164,2)</f>
        <v>0</v>
      </c>
      <c r="K164" s="255" t="s">
        <v>1</v>
      </c>
      <c r="L164" s="260"/>
      <c r="M164" s="261" t="s">
        <v>1</v>
      </c>
      <c r="N164" s="262" t="s">
        <v>42</v>
      </c>
      <c r="O164" s="77"/>
      <c r="P164" s="210">
        <f>O164*H164</f>
        <v>0</v>
      </c>
      <c r="Q164" s="210">
        <v>0.001</v>
      </c>
      <c r="R164" s="210">
        <f>Q164*H164</f>
        <v>0.087900000000000006</v>
      </c>
      <c r="S164" s="210">
        <v>0</v>
      </c>
      <c r="T164" s="211">
        <f>S164*H164</f>
        <v>0</v>
      </c>
      <c r="AR164" s="15" t="s">
        <v>220</v>
      </c>
      <c r="AT164" s="15" t="s">
        <v>227</v>
      </c>
      <c r="AU164" s="15" t="s">
        <v>81</v>
      </c>
      <c r="AY164" s="15" t="s">
        <v>112</v>
      </c>
      <c r="BE164" s="212">
        <f>IF(N164="základní",J164,0)</f>
        <v>0</v>
      </c>
      <c r="BF164" s="212">
        <f>IF(N164="snížená",J164,0)</f>
        <v>0</v>
      </c>
      <c r="BG164" s="212">
        <f>IF(N164="zákl. přenesená",J164,0)</f>
        <v>0</v>
      </c>
      <c r="BH164" s="212">
        <f>IF(N164="sníž. přenesená",J164,0)</f>
        <v>0</v>
      </c>
      <c r="BI164" s="212">
        <f>IF(N164="nulová",J164,0)</f>
        <v>0</v>
      </c>
      <c r="BJ164" s="15" t="s">
        <v>76</v>
      </c>
      <c r="BK164" s="212">
        <f>ROUND(I164*H164,2)</f>
        <v>0</v>
      </c>
      <c r="BL164" s="15" t="s">
        <v>224</v>
      </c>
      <c r="BM164" s="15" t="s">
        <v>268</v>
      </c>
    </row>
    <row r="165" s="1" customFormat="1">
      <c r="B165" s="36"/>
      <c r="C165" s="37"/>
      <c r="D165" s="222" t="s">
        <v>256</v>
      </c>
      <c r="E165" s="37"/>
      <c r="F165" s="263" t="s">
        <v>269</v>
      </c>
      <c r="G165" s="37"/>
      <c r="H165" s="37"/>
      <c r="I165" s="127"/>
      <c r="J165" s="37"/>
      <c r="K165" s="37"/>
      <c r="L165" s="41"/>
      <c r="M165" s="264"/>
      <c r="N165" s="77"/>
      <c r="O165" s="77"/>
      <c r="P165" s="77"/>
      <c r="Q165" s="77"/>
      <c r="R165" s="77"/>
      <c r="S165" s="77"/>
      <c r="T165" s="78"/>
      <c r="AT165" s="15" t="s">
        <v>256</v>
      </c>
      <c r="AU165" s="15" t="s">
        <v>81</v>
      </c>
    </row>
    <row r="166" s="1" customFormat="1" ht="16.5" customHeight="1">
      <c r="B166" s="36"/>
      <c r="C166" s="253" t="s">
        <v>224</v>
      </c>
      <c r="D166" s="253" t="s">
        <v>227</v>
      </c>
      <c r="E166" s="254" t="s">
        <v>270</v>
      </c>
      <c r="F166" s="255" t="s">
        <v>271</v>
      </c>
      <c r="G166" s="256" t="s">
        <v>154</v>
      </c>
      <c r="H166" s="257">
        <v>9</v>
      </c>
      <c r="I166" s="258"/>
      <c r="J166" s="259">
        <f>ROUND(I166*H166,2)</f>
        <v>0</v>
      </c>
      <c r="K166" s="255" t="s">
        <v>119</v>
      </c>
      <c r="L166" s="260"/>
      <c r="M166" s="261" t="s">
        <v>1</v>
      </c>
      <c r="N166" s="262" t="s">
        <v>42</v>
      </c>
      <c r="O166" s="77"/>
      <c r="P166" s="210">
        <f>O166*H166</f>
        <v>0</v>
      </c>
      <c r="Q166" s="210">
        <v>5.0000000000000002E-05</v>
      </c>
      <c r="R166" s="210">
        <f>Q166*H166</f>
        <v>0.00045000000000000004</v>
      </c>
      <c r="S166" s="210">
        <v>0</v>
      </c>
      <c r="T166" s="211">
        <f>S166*H166</f>
        <v>0</v>
      </c>
      <c r="AR166" s="15" t="s">
        <v>220</v>
      </c>
      <c r="AT166" s="15" t="s">
        <v>227</v>
      </c>
      <c r="AU166" s="15" t="s">
        <v>81</v>
      </c>
      <c r="AY166" s="15" t="s">
        <v>112</v>
      </c>
      <c r="BE166" s="212">
        <f>IF(N166="základní",J166,0)</f>
        <v>0</v>
      </c>
      <c r="BF166" s="212">
        <f>IF(N166="snížená",J166,0)</f>
        <v>0</v>
      </c>
      <c r="BG166" s="212">
        <f>IF(N166="zákl. přenesená",J166,0)</f>
        <v>0</v>
      </c>
      <c r="BH166" s="212">
        <f>IF(N166="sníž. přenesená",J166,0)</f>
        <v>0</v>
      </c>
      <c r="BI166" s="212">
        <f>IF(N166="nulová",J166,0)</f>
        <v>0</v>
      </c>
      <c r="BJ166" s="15" t="s">
        <v>76</v>
      </c>
      <c r="BK166" s="212">
        <f>ROUND(I166*H166,2)</f>
        <v>0</v>
      </c>
      <c r="BL166" s="15" t="s">
        <v>224</v>
      </c>
      <c r="BM166" s="15" t="s">
        <v>272</v>
      </c>
    </row>
    <row r="167" s="1" customFormat="1" ht="16.5" customHeight="1">
      <c r="B167" s="36"/>
      <c r="C167" s="201" t="s">
        <v>273</v>
      </c>
      <c r="D167" s="201" t="s">
        <v>115</v>
      </c>
      <c r="E167" s="202" t="s">
        <v>274</v>
      </c>
      <c r="F167" s="203" t="s">
        <v>275</v>
      </c>
      <c r="G167" s="204" t="s">
        <v>154</v>
      </c>
      <c r="H167" s="205">
        <v>118.25</v>
      </c>
      <c r="I167" s="206"/>
      <c r="J167" s="207">
        <f>ROUND(I167*H167,2)</f>
        <v>0</v>
      </c>
      <c r="K167" s="203" t="s">
        <v>119</v>
      </c>
      <c r="L167" s="41"/>
      <c r="M167" s="208" t="s">
        <v>1</v>
      </c>
      <c r="N167" s="209" t="s">
        <v>42</v>
      </c>
      <c r="O167" s="77"/>
      <c r="P167" s="210">
        <f>O167*H167</f>
        <v>0</v>
      </c>
      <c r="Q167" s="210">
        <v>3.0000000000000001E-05</v>
      </c>
      <c r="R167" s="210">
        <f>Q167*H167</f>
        <v>0.0035475000000000003</v>
      </c>
      <c r="S167" s="210">
        <v>0</v>
      </c>
      <c r="T167" s="211">
        <f>S167*H167</f>
        <v>0</v>
      </c>
      <c r="AR167" s="15" t="s">
        <v>224</v>
      </c>
      <c r="AT167" s="15" t="s">
        <v>115</v>
      </c>
      <c r="AU167" s="15" t="s">
        <v>81</v>
      </c>
      <c r="AY167" s="15" t="s">
        <v>112</v>
      </c>
      <c r="BE167" s="212">
        <f>IF(N167="základní",J167,0)</f>
        <v>0</v>
      </c>
      <c r="BF167" s="212">
        <f>IF(N167="snížená",J167,0)</f>
        <v>0</v>
      </c>
      <c r="BG167" s="212">
        <f>IF(N167="zákl. přenesená",J167,0)</f>
        <v>0</v>
      </c>
      <c r="BH167" s="212">
        <f>IF(N167="sníž. přenesená",J167,0)</f>
        <v>0</v>
      </c>
      <c r="BI167" s="212">
        <f>IF(N167="nulová",J167,0)</f>
        <v>0</v>
      </c>
      <c r="BJ167" s="15" t="s">
        <v>76</v>
      </c>
      <c r="BK167" s="212">
        <f>ROUND(I167*H167,2)</f>
        <v>0</v>
      </c>
      <c r="BL167" s="15" t="s">
        <v>224</v>
      </c>
      <c r="BM167" s="15" t="s">
        <v>276</v>
      </c>
    </row>
    <row r="168" s="11" customFormat="1">
      <c r="B168" s="220"/>
      <c r="C168" s="221"/>
      <c r="D168" s="222" t="s">
        <v>156</v>
      </c>
      <c r="E168" s="223" t="s">
        <v>1</v>
      </c>
      <c r="F168" s="224" t="s">
        <v>157</v>
      </c>
      <c r="G168" s="221"/>
      <c r="H168" s="223" t="s">
        <v>1</v>
      </c>
      <c r="I168" s="225"/>
      <c r="J168" s="221"/>
      <c r="K168" s="221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156</v>
      </c>
      <c r="AU168" s="230" t="s">
        <v>81</v>
      </c>
      <c r="AV168" s="11" t="s">
        <v>76</v>
      </c>
      <c r="AW168" s="11" t="s">
        <v>33</v>
      </c>
      <c r="AX168" s="11" t="s">
        <v>71</v>
      </c>
      <c r="AY168" s="230" t="s">
        <v>112</v>
      </c>
    </row>
    <row r="169" s="12" customFormat="1">
      <c r="B169" s="231"/>
      <c r="C169" s="232"/>
      <c r="D169" s="222" t="s">
        <v>156</v>
      </c>
      <c r="E169" s="233" t="s">
        <v>1</v>
      </c>
      <c r="F169" s="234" t="s">
        <v>158</v>
      </c>
      <c r="G169" s="232"/>
      <c r="H169" s="235">
        <v>118.25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AT169" s="241" t="s">
        <v>156</v>
      </c>
      <c r="AU169" s="241" t="s">
        <v>81</v>
      </c>
      <c r="AV169" s="12" t="s">
        <v>81</v>
      </c>
      <c r="AW169" s="12" t="s">
        <v>33</v>
      </c>
      <c r="AX169" s="12" t="s">
        <v>71</v>
      </c>
      <c r="AY169" s="241" t="s">
        <v>112</v>
      </c>
    </row>
    <row r="170" s="13" customFormat="1">
      <c r="B170" s="242"/>
      <c r="C170" s="243"/>
      <c r="D170" s="222" t="s">
        <v>156</v>
      </c>
      <c r="E170" s="244" t="s">
        <v>1</v>
      </c>
      <c r="F170" s="245" t="s">
        <v>159</v>
      </c>
      <c r="G170" s="243"/>
      <c r="H170" s="246">
        <v>118.25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AT170" s="252" t="s">
        <v>156</v>
      </c>
      <c r="AU170" s="252" t="s">
        <v>81</v>
      </c>
      <c r="AV170" s="13" t="s">
        <v>144</v>
      </c>
      <c r="AW170" s="13" t="s">
        <v>33</v>
      </c>
      <c r="AX170" s="13" t="s">
        <v>76</v>
      </c>
      <c r="AY170" s="252" t="s">
        <v>112</v>
      </c>
    </row>
    <row r="171" s="1" customFormat="1" ht="22.5" customHeight="1">
      <c r="B171" s="36"/>
      <c r="C171" s="201" t="s">
        <v>277</v>
      </c>
      <c r="D171" s="201" t="s">
        <v>115</v>
      </c>
      <c r="E171" s="202" t="s">
        <v>278</v>
      </c>
      <c r="F171" s="203" t="s">
        <v>279</v>
      </c>
      <c r="G171" s="204" t="s">
        <v>196</v>
      </c>
      <c r="H171" s="205">
        <v>3.7589999999999999</v>
      </c>
      <c r="I171" s="206"/>
      <c r="J171" s="207">
        <f>ROUND(I171*H171,2)</f>
        <v>0</v>
      </c>
      <c r="K171" s="203" t="s">
        <v>119</v>
      </c>
      <c r="L171" s="41"/>
      <c r="M171" s="208" t="s">
        <v>1</v>
      </c>
      <c r="N171" s="209" t="s">
        <v>42</v>
      </c>
      <c r="O171" s="77"/>
      <c r="P171" s="210">
        <f>O171*H171</f>
        <v>0</v>
      </c>
      <c r="Q171" s="210">
        <v>0</v>
      </c>
      <c r="R171" s="210">
        <f>Q171*H171</f>
        <v>0</v>
      </c>
      <c r="S171" s="210">
        <v>0</v>
      </c>
      <c r="T171" s="211">
        <f>S171*H171</f>
        <v>0</v>
      </c>
      <c r="AR171" s="15" t="s">
        <v>224</v>
      </c>
      <c r="AT171" s="15" t="s">
        <v>115</v>
      </c>
      <c r="AU171" s="15" t="s">
        <v>81</v>
      </c>
      <c r="AY171" s="15" t="s">
        <v>112</v>
      </c>
      <c r="BE171" s="212">
        <f>IF(N171="základní",J171,0)</f>
        <v>0</v>
      </c>
      <c r="BF171" s="212">
        <f>IF(N171="snížená",J171,0)</f>
        <v>0</v>
      </c>
      <c r="BG171" s="212">
        <f>IF(N171="zákl. přenesená",J171,0)</f>
        <v>0</v>
      </c>
      <c r="BH171" s="212">
        <f>IF(N171="sníž. přenesená",J171,0)</f>
        <v>0</v>
      </c>
      <c r="BI171" s="212">
        <f>IF(N171="nulová",J171,0)</f>
        <v>0</v>
      </c>
      <c r="BJ171" s="15" t="s">
        <v>76</v>
      </c>
      <c r="BK171" s="212">
        <f>ROUND(I171*H171,2)</f>
        <v>0</v>
      </c>
      <c r="BL171" s="15" t="s">
        <v>224</v>
      </c>
      <c r="BM171" s="15" t="s">
        <v>280</v>
      </c>
    </row>
    <row r="172" s="1" customFormat="1" ht="22.5" customHeight="1">
      <c r="B172" s="36"/>
      <c r="C172" s="201" t="s">
        <v>281</v>
      </c>
      <c r="D172" s="201" t="s">
        <v>115</v>
      </c>
      <c r="E172" s="202" t="s">
        <v>282</v>
      </c>
      <c r="F172" s="203" t="s">
        <v>283</v>
      </c>
      <c r="G172" s="204" t="s">
        <v>196</v>
      </c>
      <c r="H172" s="205">
        <v>3.7589999999999999</v>
      </c>
      <c r="I172" s="206"/>
      <c r="J172" s="207">
        <f>ROUND(I172*H172,2)</f>
        <v>0</v>
      </c>
      <c r="K172" s="203" t="s">
        <v>119</v>
      </c>
      <c r="L172" s="41"/>
      <c r="M172" s="208" t="s">
        <v>1</v>
      </c>
      <c r="N172" s="209" t="s">
        <v>42</v>
      </c>
      <c r="O172" s="77"/>
      <c r="P172" s="210">
        <f>O172*H172</f>
        <v>0</v>
      </c>
      <c r="Q172" s="210">
        <v>0</v>
      </c>
      <c r="R172" s="210">
        <f>Q172*H172</f>
        <v>0</v>
      </c>
      <c r="S172" s="210">
        <v>0</v>
      </c>
      <c r="T172" s="211">
        <f>S172*H172</f>
        <v>0</v>
      </c>
      <c r="AR172" s="15" t="s">
        <v>224</v>
      </c>
      <c r="AT172" s="15" t="s">
        <v>115</v>
      </c>
      <c r="AU172" s="15" t="s">
        <v>81</v>
      </c>
      <c r="AY172" s="15" t="s">
        <v>112</v>
      </c>
      <c r="BE172" s="212">
        <f>IF(N172="základní",J172,0)</f>
        <v>0</v>
      </c>
      <c r="BF172" s="212">
        <f>IF(N172="snížená",J172,0)</f>
        <v>0</v>
      </c>
      <c r="BG172" s="212">
        <f>IF(N172="zákl. přenesená",J172,0)</f>
        <v>0</v>
      </c>
      <c r="BH172" s="212">
        <f>IF(N172="sníž. přenesená",J172,0)</f>
        <v>0</v>
      </c>
      <c r="BI172" s="212">
        <f>IF(N172="nulová",J172,0)</f>
        <v>0</v>
      </c>
      <c r="BJ172" s="15" t="s">
        <v>76</v>
      </c>
      <c r="BK172" s="212">
        <f>ROUND(I172*H172,2)</f>
        <v>0</v>
      </c>
      <c r="BL172" s="15" t="s">
        <v>224</v>
      </c>
      <c r="BM172" s="15" t="s">
        <v>284</v>
      </c>
    </row>
    <row r="173" s="10" customFormat="1" ht="22.8" customHeight="1">
      <c r="B173" s="185"/>
      <c r="C173" s="186"/>
      <c r="D173" s="187" t="s">
        <v>70</v>
      </c>
      <c r="E173" s="199" t="s">
        <v>285</v>
      </c>
      <c r="F173" s="199" t="s">
        <v>286</v>
      </c>
      <c r="G173" s="186"/>
      <c r="H173" s="186"/>
      <c r="I173" s="189"/>
      <c r="J173" s="200">
        <f>BK173</f>
        <v>0</v>
      </c>
      <c r="K173" s="186"/>
      <c r="L173" s="191"/>
      <c r="M173" s="192"/>
      <c r="N173" s="193"/>
      <c r="O173" s="193"/>
      <c r="P173" s="194">
        <f>SUM(P174:P176)</f>
        <v>0</v>
      </c>
      <c r="Q173" s="193"/>
      <c r="R173" s="194">
        <f>SUM(R174:R176)</f>
        <v>1.3328025000000001</v>
      </c>
      <c r="S173" s="193"/>
      <c r="T173" s="195">
        <f>SUM(T174:T176)</f>
        <v>0</v>
      </c>
      <c r="AR173" s="196" t="s">
        <v>81</v>
      </c>
      <c r="AT173" s="197" t="s">
        <v>70</v>
      </c>
      <c r="AU173" s="197" t="s">
        <v>76</v>
      </c>
      <c r="AY173" s="196" t="s">
        <v>112</v>
      </c>
      <c r="BK173" s="198">
        <f>SUM(BK174:BK176)</f>
        <v>0</v>
      </c>
    </row>
    <row r="174" s="1" customFormat="1" ht="16.5" customHeight="1">
      <c r="B174" s="36"/>
      <c r="C174" s="201" t="s">
        <v>287</v>
      </c>
      <c r="D174" s="201" t="s">
        <v>115</v>
      </c>
      <c r="E174" s="202" t="s">
        <v>288</v>
      </c>
      <c r="F174" s="203" t="s">
        <v>289</v>
      </c>
      <c r="G174" s="204" t="s">
        <v>143</v>
      </c>
      <c r="H174" s="205">
        <v>149.25</v>
      </c>
      <c r="I174" s="206"/>
      <c r="J174" s="207">
        <f>ROUND(I174*H174,2)</f>
        <v>0</v>
      </c>
      <c r="K174" s="203" t="s">
        <v>119</v>
      </c>
      <c r="L174" s="41"/>
      <c r="M174" s="208" t="s">
        <v>1</v>
      </c>
      <c r="N174" s="209" t="s">
        <v>42</v>
      </c>
      <c r="O174" s="77"/>
      <c r="P174" s="210">
        <f>O174*H174</f>
        <v>0</v>
      </c>
      <c r="Q174" s="210">
        <v>0.0089300000000000004</v>
      </c>
      <c r="R174" s="210">
        <f>Q174*H174</f>
        <v>1.3328025000000001</v>
      </c>
      <c r="S174" s="210">
        <v>0</v>
      </c>
      <c r="T174" s="211">
        <f>S174*H174</f>
        <v>0</v>
      </c>
      <c r="AR174" s="15" t="s">
        <v>224</v>
      </c>
      <c r="AT174" s="15" t="s">
        <v>115</v>
      </c>
      <c r="AU174" s="15" t="s">
        <v>81</v>
      </c>
      <c r="AY174" s="15" t="s">
        <v>112</v>
      </c>
      <c r="BE174" s="212">
        <f>IF(N174="základní",J174,0)</f>
        <v>0</v>
      </c>
      <c r="BF174" s="212">
        <f>IF(N174="snížená",J174,0)</f>
        <v>0</v>
      </c>
      <c r="BG174" s="212">
        <f>IF(N174="zákl. přenesená",J174,0)</f>
        <v>0</v>
      </c>
      <c r="BH174" s="212">
        <f>IF(N174="sníž. přenesená",J174,0)</f>
        <v>0</v>
      </c>
      <c r="BI174" s="212">
        <f>IF(N174="nulová",J174,0)</f>
        <v>0</v>
      </c>
      <c r="BJ174" s="15" t="s">
        <v>76</v>
      </c>
      <c r="BK174" s="212">
        <f>ROUND(I174*H174,2)</f>
        <v>0</v>
      </c>
      <c r="BL174" s="15" t="s">
        <v>224</v>
      </c>
      <c r="BM174" s="15" t="s">
        <v>290</v>
      </c>
    </row>
    <row r="175" s="11" customFormat="1">
      <c r="B175" s="220"/>
      <c r="C175" s="221"/>
      <c r="D175" s="222" t="s">
        <v>156</v>
      </c>
      <c r="E175" s="223" t="s">
        <v>1</v>
      </c>
      <c r="F175" s="224" t="s">
        <v>291</v>
      </c>
      <c r="G175" s="221"/>
      <c r="H175" s="223" t="s">
        <v>1</v>
      </c>
      <c r="I175" s="225"/>
      <c r="J175" s="221"/>
      <c r="K175" s="221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156</v>
      </c>
      <c r="AU175" s="230" t="s">
        <v>81</v>
      </c>
      <c r="AV175" s="11" t="s">
        <v>76</v>
      </c>
      <c r="AW175" s="11" t="s">
        <v>33</v>
      </c>
      <c r="AX175" s="11" t="s">
        <v>71</v>
      </c>
      <c r="AY175" s="230" t="s">
        <v>112</v>
      </c>
    </row>
    <row r="176" s="12" customFormat="1">
      <c r="B176" s="231"/>
      <c r="C176" s="232"/>
      <c r="D176" s="222" t="s">
        <v>156</v>
      </c>
      <c r="E176" s="233" t="s">
        <v>1</v>
      </c>
      <c r="F176" s="234" t="s">
        <v>292</v>
      </c>
      <c r="G176" s="232"/>
      <c r="H176" s="235">
        <v>149.25</v>
      </c>
      <c r="I176" s="236"/>
      <c r="J176" s="232"/>
      <c r="K176" s="232"/>
      <c r="L176" s="237"/>
      <c r="M176" s="265"/>
      <c r="N176" s="266"/>
      <c r="O176" s="266"/>
      <c r="P176" s="266"/>
      <c r="Q176" s="266"/>
      <c r="R176" s="266"/>
      <c r="S176" s="266"/>
      <c r="T176" s="267"/>
      <c r="AT176" s="241" t="s">
        <v>156</v>
      </c>
      <c r="AU176" s="241" t="s">
        <v>81</v>
      </c>
      <c r="AV176" s="12" t="s">
        <v>81</v>
      </c>
      <c r="AW176" s="12" t="s">
        <v>33</v>
      </c>
      <c r="AX176" s="12" t="s">
        <v>76</v>
      </c>
      <c r="AY176" s="241" t="s">
        <v>112</v>
      </c>
    </row>
    <row r="177" s="1" customFormat="1" ht="6.96" customHeight="1">
      <c r="B177" s="55"/>
      <c r="C177" s="56"/>
      <c r="D177" s="56"/>
      <c r="E177" s="56"/>
      <c r="F177" s="56"/>
      <c r="G177" s="56"/>
      <c r="H177" s="56"/>
      <c r="I177" s="151"/>
      <c r="J177" s="56"/>
      <c r="K177" s="56"/>
      <c r="L177" s="41"/>
    </row>
  </sheetData>
  <sheetProtection sheet="1" autoFilter="0" formatColumns="0" formatRows="0" objects="1" scenarios="1" spinCount="100000" saltValue="8WSlBP+SrlXDd1ZlKhW5OEBT3/5xTvzE6NAYxwtMRj6Jx3gxhlW2ZhtEfvu2PIk2mjHfFsIyZ61ew9KnE5wsbw==" hashValue="RVW2DT+QAU750sTwDqoP8xOXm4k+jzCcmy6cGYMe06PsvpI9c70Ecx/W7IreR5lYOWk4dM3g9/HSLTF+fPCXmA==" algorithmName="SHA-512" password="CC35"/>
  <autoFilter ref="C87:K176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1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84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8"/>
      <c r="AT3" s="15" t="s">
        <v>81</v>
      </c>
    </row>
    <row r="4" ht="24.96" customHeight="1">
      <c r="B4" s="18"/>
      <c r="D4" s="125" t="s">
        <v>88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6" t="s">
        <v>16</v>
      </c>
      <c r="L6" s="18"/>
    </row>
    <row r="7" ht="16.5" customHeight="1">
      <c r="B7" s="18"/>
      <c r="E7" s="218" t="str">
        <f>'Rekapitulace stavby'!K6</f>
        <v>Chodby a sociální zařízení pavilon B (1 a 2 patro)</v>
      </c>
      <c r="F7" s="126"/>
      <c r="G7" s="126"/>
      <c r="H7" s="126"/>
      <c r="L7" s="18"/>
    </row>
    <row r="8" s="1" customFormat="1" ht="12" customHeight="1">
      <c r="B8" s="41"/>
      <c r="D8" s="126" t="s">
        <v>125</v>
      </c>
      <c r="I8" s="127"/>
      <c r="L8" s="41"/>
    </row>
    <row r="9" s="1" customFormat="1" ht="36.96" customHeight="1">
      <c r="B9" s="41"/>
      <c r="E9" s="128" t="s">
        <v>293</v>
      </c>
      <c r="F9" s="1"/>
      <c r="G9" s="1"/>
      <c r="H9" s="1"/>
      <c r="I9" s="127"/>
      <c r="L9" s="41"/>
    </row>
    <row r="10" s="1" customFormat="1">
      <c r="B10" s="41"/>
      <c r="I10" s="127"/>
      <c r="L10" s="41"/>
    </row>
    <row r="11" s="1" customFormat="1" ht="12" customHeight="1">
      <c r="B11" s="41"/>
      <c r="D11" s="126" t="s">
        <v>18</v>
      </c>
      <c r="F11" s="15" t="s">
        <v>1</v>
      </c>
      <c r="I11" s="129" t="s">
        <v>19</v>
      </c>
      <c r="J11" s="15" t="s">
        <v>1</v>
      </c>
      <c r="L11" s="41"/>
    </row>
    <row r="12" s="1" customFormat="1" ht="12" customHeight="1">
      <c r="B12" s="41"/>
      <c r="D12" s="126" t="s">
        <v>20</v>
      </c>
      <c r="F12" s="15" t="s">
        <v>21</v>
      </c>
      <c r="I12" s="129" t="s">
        <v>22</v>
      </c>
      <c r="J12" s="130" t="str">
        <f>'Rekapitulace stavby'!AN8</f>
        <v>3. 3. 2022</v>
      </c>
      <c r="L12" s="41"/>
    </row>
    <row r="13" s="1" customFormat="1" ht="10.8" customHeight="1">
      <c r="B13" s="41"/>
      <c r="I13" s="127"/>
      <c r="L13" s="41"/>
    </row>
    <row r="14" s="1" customFormat="1" ht="12" customHeight="1">
      <c r="B14" s="41"/>
      <c r="D14" s="126" t="s">
        <v>24</v>
      </c>
      <c r="I14" s="129" t="s">
        <v>25</v>
      </c>
      <c r="J14" s="15" t="s">
        <v>26</v>
      </c>
      <c r="L14" s="41"/>
    </row>
    <row r="15" s="1" customFormat="1" ht="18" customHeight="1">
      <c r="B15" s="41"/>
      <c r="E15" s="15" t="s">
        <v>27</v>
      </c>
      <c r="I15" s="129" t="s">
        <v>28</v>
      </c>
      <c r="J15" s="15" t="s">
        <v>29</v>
      </c>
      <c r="L15" s="41"/>
    </row>
    <row r="16" s="1" customFormat="1" ht="6.96" customHeight="1">
      <c r="B16" s="41"/>
      <c r="I16" s="127"/>
      <c r="L16" s="41"/>
    </row>
    <row r="17" s="1" customFormat="1" ht="12" customHeight="1">
      <c r="B17" s="41"/>
      <c r="D17" s="126" t="s">
        <v>30</v>
      </c>
      <c r="I17" s="129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29" t="s">
        <v>28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7"/>
      <c r="L19" s="41"/>
    </row>
    <row r="20" s="1" customFormat="1" ht="12" customHeight="1">
      <c r="B20" s="41"/>
      <c r="D20" s="126" t="s">
        <v>32</v>
      </c>
      <c r="I20" s="129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29" t="s">
        <v>28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7"/>
      <c r="L22" s="41"/>
    </row>
    <row r="23" s="1" customFormat="1" ht="12" customHeight="1">
      <c r="B23" s="41"/>
      <c r="D23" s="126" t="s">
        <v>34</v>
      </c>
      <c r="I23" s="129" t="s">
        <v>25</v>
      </c>
      <c r="J23" s="15" t="str">
        <f>IF('Rekapitulace stavby'!AN19="","",'Rekapitulace stavby'!AN19)</f>
        <v/>
      </c>
      <c r="L23" s="41"/>
    </row>
    <row r="24" s="1" customFormat="1" ht="18" customHeight="1">
      <c r="B24" s="41"/>
      <c r="E24" s="15" t="str">
        <f>IF('Rekapitulace stavby'!E20="","",'Rekapitulace stavby'!E20)</f>
        <v xml:space="preserve">Běle     kontakt    602641557   bele@souepl.cz</v>
      </c>
      <c r="I24" s="129" t="s">
        <v>28</v>
      </c>
      <c r="J24" s="15" t="str">
        <f>IF('Rekapitulace stavby'!AN20="","",'Rekapitulace stavby'!AN20)</f>
        <v/>
      </c>
      <c r="L24" s="41"/>
    </row>
    <row r="25" s="1" customFormat="1" ht="6.96" customHeight="1">
      <c r="B25" s="41"/>
      <c r="I25" s="127"/>
      <c r="L25" s="41"/>
    </row>
    <row r="26" s="1" customFormat="1" ht="12" customHeight="1">
      <c r="B26" s="41"/>
      <c r="D26" s="126" t="s">
        <v>36</v>
      </c>
      <c r="I26" s="127"/>
      <c r="L26" s="41"/>
    </row>
    <row r="27" s="6" customFormat="1" ht="16.5" customHeight="1">
      <c r="B27" s="131"/>
      <c r="E27" s="132" t="s">
        <v>1</v>
      </c>
      <c r="F27" s="132"/>
      <c r="G27" s="132"/>
      <c r="H27" s="132"/>
      <c r="I27" s="133"/>
      <c r="L27" s="131"/>
    </row>
    <row r="28" s="1" customFormat="1" ht="6.96" customHeight="1">
      <c r="B28" s="41"/>
      <c r="I28" s="127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4"/>
      <c r="J29" s="69"/>
      <c r="K29" s="69"/>
      <c r="L29" s="41"/>
    </row>
    <row r="30" s="1" customFormat="1" ht="25.44" customHeight="1">
      <c r="B30" s="41"/>
      <c r="D30" s="135" t="s">
        <v>37</v>
      </c>
      <c r="I30" s="127"/>
      <c r="J30" s="136">
        <f>ROUND(J87,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4"/>
      <c r="J31" s="69"/>
      <c r="K31" s="69"/>
      <c r="L31" s="41"/>
    </row>
    <row r="32" s="1" customFormat="1" ht="14.4" customHeight="1">
      <c r="B32" s="41"/>
      <c r="F32" s="137" t="s">
        <v>39</v>
      </c>
      <c r="I32" s="138" t="s">
        <v>38</v>
      </c>
      <c r="J32" s="137" t="s">
        <v>40</v>
      </c>
      <c r="L32" s="41"/>
    </row>
    <row r="33" s="1" customFormat="1" ht="14.4" customHeight="1">
      <c r="B33" s="41"/>
      <c r="D33" s="126" t="s">
        <v>41</v>
      </c>
      <c r="E33" s="126" t="s">
        <v>42</v>
      </c>
      <c r="F33" s="139">
        <f>ROUND((SUM(BE87:BE168)),  2)</f>
        <v>0</v>
      </c>
      <c r="I33" s="140">
        <v>0.20999999999999999</v>
      </c>
      <c r="J33" s="139">
        <f>ROUND(((SUM(BE87:BE168))*I33),  2)</f>
        <v>0</v>
      </c>
      <c r="L33" s="41"/>
    </row>
    <row r="34" s="1" customFormat="1" ht="14.4" customHeight="1">
      <c r="B34" s="41"/>
      <c r="E34" s="126" t="s">
        <v>43</v>
      </c>
      <c r="F34" s="139">
        <f>ROUND((SUM(BF87:BF168)),  2)</f>
        <v>0</v>
      </c>
      <c r="I34" s="140">
        <v>0.14999999999999999</v>
      </c>
      <c r="J34" s="139">
        <f>ROUND(((SUM(BF87:BF168))*I34),  2)</f>
        <v>0</v>
      </c>
      <c r="L34" s="41"/>
    </row>
    <row r="35" hidden="1" s="1" customFormat="1" ht="14.4" customHeight="1">
      <c r="B35" s="41"/>
      <c r="E35" s="126" t="s">
        <v>44</v>
      </c>
      <c r="F35" s="139">
        <f>ROUND((SUM(BG87:BG168)),  2)</f>
        <v>0</v>
      </c>
      <c r="I35" s="140">
        <v>0.20999999999999999</v>
      </c>
      <c r="J35" s="139">
        <f>0</f>
        <v>0</v>
      </c>
      <c r="L35" s="41"/>
    </row>
    <row r="36" hidden="1" s="1" customFormat="1" ht="14.4" customHeight="1">
      <c r="B36" s="41"/>
      <c r="E36" s="126" t="s">
        <v>45</v>
      </c>
      <c r="F36" s="139">
        <f>ROUND((SUM(BH87:BH168)),  2)</f>
        <v>0</v>
      </c>
      <c r="I36" s="140">
        <v>0.14999999999999999</v>
      </c>
      <c r="J36" s="139">
        <f>0</f>
        <v>0</v>
      </c>
      <c r="L36" s="41"/>
    </row>
    <row r="37" hidden="1" s="1" customFormat="1" ht="14.4" customHeight="1">
      <c r="B37" s="41"/>
      <c r="E37" s="126" t="s">
        <v>46</v>
      </c>
      <c r="F37" s="139">
        <f>ROUND((SUM(BI87:BI168)),  2)</f>
        <v>0</v>
      </c>
      <c r="I37" s="140">
        <v>0</v>
      </c>
      <c r="J37" s="139">
        <f>0</f>
        <v>0</v>
      </c>
      <c r="L37" s="41"/>
    </row>
    <row r="38" s="1" customFormat="1" ht="6.96" customHeight="1">
      <c r="B38" s="41"/>
      <c r="I38" s="127"/>
      <c r="L38" s="41"/>
    </row>
    <row r="39" s="1" customFormat="1" ht="25.44" customHeight="1">
      <c r="B39" s="41"/>
      <c r="C39" s="141"/>
      <c r="D39" s="142" t="s">
        <v>47</v>
      </c>
      <c r="E39" s="143"/>
      <c r="F39" s="143"/>
      <c r="G39" s="144" t="s">
        <v>48</v>
      </c>
      <c r="H39" s="145" t="s">
        <v>49</v>
      </c>
      <c r="I39" s="146"/>
      <c r="J39" s="147">
        <f>SUM(J30:J37)</f>
        <v>0</v>
      </c>
      <c r="K39" s="148"/>
      <c r="L39" s="41"/>
    </row>
    <row r="40" s="1" customFormat="1" ht="14.4" customHeight="1">
      <c r="B40" s="149"/>
      <c r="C40" s="150"/>
      <c r="D40" s="150"/>
      <c r="E40" s="150"/>
      <c r="F40" s="150"/>
      <c r="G40" s="150"/>
      <c r="H40" s="150"/>
      <c r="I40" s="151"/>
      <c r="J40" s="150"/>
      <c r="K40" s="150"/>
      <c r="L40" s="41"/>
    </row>
    <row r="44" s="1" customFormat="1" ht="6.96" customHeight="1">
      <c r="B44" s="152"/>
      <c r="C44" s="153"/>
      <c r="D44" s="153"/>
      <c r="E44" s="153"/>
      <c r="F44" s="153"/>
      <c r="G44" s="153"/>
      <c r="H44" s="153"/>
      <c r="I44" s="154"/>
      <c r="J44" s="153"/>
      <c r="K44" s="153"/>
      <c r="L44" s="41"/>
    </row>
    <row r="45" s="1" customFormat="1" ht="24.96" customHeight="1">
      <c r="B45" s="36"/>
      <c r="C45" s="21" t="s">
        <v>89</v>
      </c>
      <c r="D45" s="37"/>
      <c r="E45" s="37"/>
      <c r="F45" s="37"/>
      <c r="G45" s="37"/>
      <c r="H45" s="37"/>
      <c r="I45" s="127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7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7"/>
      <c r="J47" s="37"/>
      <c r="K47" s="37"/>
      <c r="L47" s="41"/>
    </row>
    <row r="48" s="1" customFormat="1" ht="16.5" customHeight="1">
      <c r="B48" s="36"/>
      <c r="C48" s="37"/>
      <c r="D48" s="37"/>
      <c r="E48" s="219" t="str">
        <f>E7</f>
        <v>Chodby a sociální zařízení pavilon B (1 a 2 patro)</v>
      </c>
      <c r="F48" s="30"/>
      <c r="G48" s="30"/>
      <c r="H48" s="30"/>
      <c r="I48" s="127"/>
      <c r="J48" s="37"/>
      <c r="K48" s="37"/>
      <c r="L48" s="41"/>
    </row>
    <row r="49" s="1" customFormat="1" ht="12" customHeight="1">
      <c r="B49" s="36"/>
      <c r="C49" s="30" t="s">
        <v>125</v>
      </c>
      <c r="D49" s="37"/>
      <c r="E49" s="37"/>
      <c r="F49" s="37"/>
      <c r="G49" s="37"/>
      <c r="H49" s="37"/>
      <c r="I49" s="127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SOUE2 - ŠKOLA B - Dlažba chodby II. NP</v>
      </c>
      <c r="F50" s="37"/>
      <c r="G50" s="37"/>
      <c r="H50" s="37"/>
      <c r="I50" s="127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7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 xml:space="preserve"> </v>
      </c>
      <c r="G52" s="37"/>
      <c r="H52" s="37"/>
      <c r="I52" s="129" t="s">
        <v>22</v>
      </c>
      <c r="J52" s="65" t="str">
        <f>IF(J12="","",J12)</f>
        <v>3. 3. 2022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7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>Střední odborné učiliště elektrotechnické, Plzeň</v>
      </c>
      <c r="G54" s="37"/>
      <c r="H54" s="37"/>
      <c r="I54" s="129" t="s">
        <v>32</v>
      </c>
      <c r="J54" s="34" t="str">
        <f>E21</f>
        <v xml:space="preserve"> </v>
      </c>
      <c r="K54" s="37"/>
      <c r="L54" s="41"/>
    </row>
    <row r="55" s="1" customFormat="1" ht="38.55" customHeight="1">
      <c r="B55" s="36"/>
      <c r="C55" s="30" t="s">
        <v>30</v>
      </c>
      <c r="D55" s="37"/>
      <c r="E55" s="37"/>
      <c r="F55" s="25" t="str">
        <f>IF(E18="","",E18)</f>
        <v>Vyplň údaj</v>
      </c>
      <c r="G55" s="37"/>
      <c r="H55" s="37"/>
      <c r="I55" s="129" t="s">
        <v>34</v>
      </c>
      <c r="J55" s="34" t="str">
        <f>E24</f>
        <v xml:space="preserve">Běle     kontakt    602641557   bele@souepl.cz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7"/>
      <c r="J56" s="37"/>
      <c r="K56" s="37"/>
      <c r="L56" s="41"/>
    </row>
    <row r="57" s="1" customFormat="1" ht="29.28" customHeight="1">
      <c r="B57" s="36"/>
      <c r="C57" s="155" t="s">
        <v>90</v>
      </c>
      <c r="D57" s="156"/>
      <c r="E57" s="156"/>
      <c r="F57" s="156"/>
      <c r="G57" s="156"/>
      <c r="H57" s="156"/>
      <c r="I57" s="157"/>
      <c r="J57" s="158" t="s">
        <v>91</v>
      </c>
      <c r="K57" s="156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7"/>
      <c r="J58" s="37"/>
      <c r="K58" s="37"/>
      <c r="L58" s="41"/>
    </row>
    <row r="59" s="1" customFormat="1" ht="22.8" customHeight="1">
      <c r="B59" s="36"/>
      <c r="C59" s="159" t="s">
        <v>92</v>
      </c>
      <c r="D59" s="37"/>
      <c r="E59" s="37"/>
      <c r="F59" s="37"/>
      <c r="G59" s="37"/>
      <c r="H59" s="37"/>
      <c r="I59" s="127"/>
      <c r="J59" s="96">
        <f>J87</f>
        <v>0</v>
      </c>
      <c r="K59" s="37"/>
      <c r="L59" s="41"/>
      <c r="AU59" s="15" t="s">
        <v>93</v>
      </c>
    </row>
    <row r="60" s="7" customFormat="1" ht="24.96" customHeight="1">
      <c r="B60" s="160"/>
      <c r="C60" s="161"/>
      <c r="D60" s="162" t="s">
        <v>127</v>
      </c>
      <c r="E60" s="163"/>
      <c r="F60" s="163"/>
      <c r="G60" s="163"/>
      <c r="H60" s="163"/>
      <c r="I60" s="164"/>
      <c r="J60" s="165">
        <f>J88</f>
        <v>0</v>
      </c>
      <c r="K60" s="161"/>
      <c r="L60" s="166"/>
    </row>
    <row r="61" s="8" customFormat="1" ht="19.92" customHeight="1">
      <c r="B61" s="167"/>
      <c r="C61" s="168"/>
      <c r="D61" s="169" t="s">
        <v>129</v>
      </c>
      <c r="E61" s="170"/>
      <c r="F61" s="170"/>
      <c r="G61" s="170"/>
      <c r="H61" s="170"/>
      <c r="I61" s="171"/>
      <c r="J61" s="172">
        <f>J89</f>
        <v>0</v>
      </c>
      <c r="K61" s="168"/>
      <c r="L61" s="173"/>
    </row>
    <row r="62" s="8" customFormat="1" ht="19.92" customHeight="1">
      <c r="B62" s="167"/>
      <c r="C62" s="168"/>
      <c r="D62" s="169" t="s">
        <v>130</v>
      </c>
      <c r="E62" s="170"/>
      <c r="F62" s="170"/>
      <c r="G62" s="170"/>
      <c r="H62" s="170"/>
      <c r="I62" s="171"/>
      <c r="J62" s="172">
        <f>J106</f>
        <v>0</v>
      </c>
      <c r="K62" s="168"/>
      <c r="L62" s="173"/>
    </row>
    <row r="63" s="8" customFormat="1" ht="19.92" customHeight="1">
      <c r="B63" s="167"/>
      <c r="C63" s="168"/>
      <c r="D63" s="169" t="s">
        <v>131</v>
      </c>
      <c r="E63" s="170"/>
      <c r="F63" s="170"/>
      <c r="G63" s="170"/>
      <c r="H63" s="170"/>
      <c r="I63" s="171"/>
      <c r="J63" s="172">
        <f>J119</f>
        <v>0</v>
      </c>
      <c r="K63" s="168"/>
      <c r="L63" s="173"/>
    </row>
    <row r="64" s="7" customFormat="1" ht="24.96" customHeight="1">
      <c r="B64" s="160"/>
      <c r="C64" s="161"/>
      <c r="D64" s="162" t="s">
        <v>132</v>
      </c>
      <c r="E64" s="163"/>
      <c r="F64" s="163"/>
      <c r="G64" s="163"/>
      <c r="H64" s="163"/>
      <c r="I64" s="164"/>
      <c r="J64" s="165">
        <f>J128</f>
        <v>0</v>
      </c>
      <c r="K64" s="161"/>
      <c r="L64" s="166"/>
    </row>
    <row r="65" s="8" customFormat="1" ht="19.92" customHeight="1">
      <c r="B65" s="167"/>
      <c r="C65" s="168"/>
      <c r="D65" s="169" t="s">
        <v>133</v>
      </c>
      <c r="E65" s="170"/>
      <c r="F65" s="170"/>
      <c r="G65" s="170"/>
      <c r="H65" s="170"/>
      <c r="I65" s="171"/>
      <c r="J65" s="172">
        <f>J129</f>
        <v>0</v>
      </c>
      <c r="K65" s="168"/>
      <c r="L65" s="173"/>
    </row>
    <row r="66" s="8" customFormat="1" ht="19.92" customHeight="1">
      <c r="B66" s="167"/>
      <c r="C66" s="168"/>
      <c r="D66" s="169" t="s">
        <v>134</v>
      </c>
      <c r="E66" s="170"/>
      <c r="F66" s="170"/>
      <c r="G66" s="170"/>
      <c r="H66" s="170"/>
      <c r="I66" s="171"/>
      <c r="J66" s="172">
        <f>J134</f>
        <v>0</v>
      </c>
      <c r="K66" s="168"/>
      <c r="L66" s="173"/>
    </row>
    <row r="67" s="8" customFormat="1" ht="19.92" customHeight="1">
      <c r="B67" s="167"/>
      <c r="C67" s="168"/>
      <c r="D67" s="169" t="s">
        <v>135</v>
      </c>
      <c r="E67" s="170"/>
      <c r="F67" s="170"/>
      <c r="G67" s="170"/>
      <c r="H67" s="170"/>
      <c r="I67" s="171"/>
      <c r="J67" s="172">
        <f>J165</f>
        <v>0</v>
      </c>
      <c r="K67" s="168"/>
      <c r="L67" s="173"/>
    </row>
    <row r="68" s="1" customFormat="1" ht="21.84" customHeight="1">
      <c r="B68" s="36"/>
      <c r="C68" s="37"/>
      <c r="D68" s="37"/>
      <c r="E68" s="37"/>
      <c r="F68" s="37"/>
      <c r="G68" s="37"/>
      <c r="H68" s="37"/>
      <c r="I68" s="127"/>
      <c r="J68" s="37"/>
      <c r="K68" s="37"/>
      <c r="L68" s="41"/>
    </row>
    <row r="69" s="1" customFormat="1" ht="6.96" customHeight="1">
      <c r="B69" s="55"/>
      <c r="C69" s="56"/>
      <c r="D69" s="56"/>
      <c r="E69" s="56"/>
      <c r="F69" s="56"/>
      <c r="G69" s="56"/>
      <c r="H69" s="56"/>
      <c r="I69" s="151"/>
      <c r="J69" s="56"/>
      <c r="K69" s="56"/>
      <c r="L69" s="41"/>
    </row>
    <row r="73" s="1" customFormat="1" ht="6.96" customHeight="1">
      <c r="B73" s="57"/>
      <c r="C73" s="58"/>
      <c r="D73" s="58"/>
      <c r="E73" s="58"/>
      <c r="F73" s="58"/>
      <c r="G73" s="58"/>
      <c r="H73" s="58"/>
      <c r="I73" s="154"/>
      <c r="J73" s="58"/>
      <c r="K73" s="58"/>
      <c r="L73" s="41"/>
    </row>
    <row r="74" s="1" customFormat="1" ht="24.96" customHeight="1">
      <c r="B74" s="36"/>
      <c r="C74" s="21" t="s">
        <v>96</v>
      </c>
      <c r="D74" s="37"/>
      <c r="E74" s="37"/>
      <c r="F74" s="37"/>
      <c r="G74" s="37"/>
      <c r="H74" s="37"/>
      <c r="I74" s="127"/>
      <c r="J74" s="37"/>
      <c r="K74" s="37"/>
      <c r="L74" s="41"/>
    </row>
    <row r="75" s="1" customFormat="1" ht="6.96" customHeight="1">
      <c r="B75" s="36"/>
      <c r="C75" s="37"/>
      <c r="D75" s="37"/>
      <c r="E75" s="37"/>
      <c r="F75" s="37"/>
      <c r="G75" s="37"/>
      <c r="H75" s="37"/>
      <c r="I75" s="127"/>
      <c r="J75" s="37"/>
      <c r="K75" s="37"/>
      <c r="L75" s="41"/>
    </row>
    <row r="76" s="1" customFormat="1" ht="12" customHeight="1">
      <c r="B76" s="36"/>
      <c r="C76" s="30" t="s">
        <v>16</v>
      </c>
      <c r="D76" s="37"/>
      <c r="E76" s="37"/>
      <c r="F76" s="37"/>
      <c r="G76" s="37"/>
      <c r="H76" s="37"/>
      <c r="I76" s="127"/>
      <c r="J76" s="37"/>
      <c r="K76" s="37"/>
      <c r="L76" s="41"/>
    </row>
    <row r="77" s="1" customFormat="1" ht="16.5" customHeight="1">
      <c r="B77" s="36"/>
      <c r="C77" s="37"/>
      <c r="D77" s="37"/>
      <c r="E77" s="219" t="str">
        <f>E7</f>
        <v>Chodby a sociální zařízení pavilon B (1 a 2 patro)</v>
      </c>
      <c r="F77" s="30"/>
      <c r="G77" s="30"/>
      <c r="H77" s="30"/>
      <c r="I77" s="127"/>
      <c r="J77" s="37"/>
      <c r="K77" s="37"/>
      <c r="L77" s="41"/>
    </row>
    <row r="78" s="1" customFormat="1" ht="12" customHeight="1">
      <c r="B78" s="36"/>
      <c r="C78" s="30" t="s">
        <v>125</v>
      </c>
      <c r="D78" s="37"/>
      <c r="E78" s="37"/>
      <c r="F78" s="37"/>
      <c r="G78" s="37"/>
      <c r="H78" s="37"/>
      <c r="I78" s="127"/>
      <c r="J78" s="37"/>
      <c r="K78" s="37"/>
      <c r="L78" s="41"/>
    </row>
    <row r="79" s="1" customFormat="1" ht="16.5" customHeight="1">
      <c r="B79" s="36"/>
      <c r="C79" s="37"/>
      <c r="D79" s="37"/>
      <c r="E79" s="62" t="str">
        <f>E9</f>
        <v>SOUE2 - ŠKOLA B - Dlažba chodby II. NP</v>
      </c>
      <c r="F79" s="37"/>
      <c r="G79" s="37"/>
      <c r="H79" s="37"/>
      <c r="I79" s="127"/>
      <c r="J79" s="37"/>
      <c r="K79" s="37"/>
      <c r="L79" s="41"/>
    </row>
    <row r="80" s="1" customFormat="1" ht="6.96" customHeight="1">
      <c r="B80" s="36"/>
      <c r="C80" s="37"/>
      <c r="D80" s="37"/>
      <c r="E80" s="37"/>
      <c r="F80" s="37"/>
      <c r="G80" s="37"/>
      <c r="H80" s="37"/>
      <c r="I80" s="127"/>
      <c r="J80" s="37"/>
      <c r="K80" s="37"/>
      <c r="L80" s="41"/>
    </row>
    <row r="81" s="1" customFormat="1" ht="12" customHeight="1">
      <c r="B81" s="36"/>
      <c r="C81" s="30" t="s">
        <v>20</v>
      </c>
      <c r="D81" s="37"/>
      <c r="E81" s="37"/>
      <c r="F81" s="25" t="str">
        <f>F12</f>
        <v xml:space="preserve"> </v>
      </c>
      <c r="G81" s="37"/>
      <c r="H81" s="37"/>
      <c r="I81" s="129" t="s">
        <v>22</v>
      </c>
      <c r="J81" s="65" t="str">
        <f>IF(J12="","",J12)</f>
        <v>3. 3. 2022</v>
      </c>
      <c r="K81" s="37"/>
      <c r="L81" s="41"/>
    </row>
    <row r="82" s="1" customFormat="1" ht="6.96" customHeight="1">
      <c r="B82" s="36"/>
      <c r="C82" s="37"/>
      <c r="D82" s="37"/>
      <c r="E82" s="37"/>
      <c r="F82" s="37"/>
      <c r="G82" s="37"/>
      <c r="H82" s="37"/>
      <c r="I82" s="127"/>
      <c r="J82" s="37"/>
      <c r="K82" s="37"/>
      <c r="L82" s="41"/>
    </row>
    <row r="83" s="1" customFormat="1" ht="13.65" customHeight="1">
      <c r="B83" s="36"/>
      <c r="C83" s="30" t="s">
        <v>24</v>
      </c>
      <c r="D83" s="37"/>
      <c r="E83" s="37"/>
      <c r="F83" s="25" t="str">
        <f>E15</f>
        <v>Střední odborné učiliště elektrotechnické, Plzeň</v>
      </c>
      <c r="G83" s="37"/>
      <c r="H83" s="37"/>
      <c r="I83" s="129" t="s">
        <v>32</v>
      </c>
      <c r="J83" s="34" t="str">
        <f>E21</f>
        <v xml:space="preserve"> </v>
      </c>
      <c r="K83" s="37"/>
      <c r="L83" s="41"/>
    </row>
    <row r="84" s="1" customFormat="1" ht="38.55" customHeight="1">
      <c r="B84" s="36"/>
      <c r="C84" s="30" t="s">
        <v>30</v>
      </c>
      <c r="D84" s="37"/>
      <c r="E84" s="37"/>
      <c r="F84" s="25" t="str">
        <f>IF(E18="","",E18)</f>
        <v>Vyplň údaj</v>
      </c>
      <c r="G84" s="37"/>
      <c r="H84" s="37"/>
      <c r="I84" s="129" t="s">
        <v>34</v>
      </c>
      <c r="J84" s="34" t="str">
        <f>E24</f>
        <v xml:space="preserve">Běle     kontakt    602641557   bele@souepl.cz</v>
      </c>
      <c r="K84" s="37"/>
      <c r="L84" s="41"/>
    </row>
    <row r="85" s="1" customFormat="1" ht="10.32" customHeight="1">
      <c r="B85" s="36"/>
      <c r="C85" s="37"/>
      <c r="D85" s="37"/>
      <c r="E85" s="37"/>
      <c r="F85" s="37"/>
      <c r="G85" s="37"/>
      <c r="H85" s="37"/>
      <c r="I85" s="127"/>
      <c r="J85" s="37"/>
      <c r="K85" s="37"/>
      <c r="L85" s="41"/>
    </row>
    <row r="86" s="9" customFormat="1" ht="29.28" customHeight="1">
      <c r="B86" s="174"/>
      <c r="C86" s="175" t="s">
        <v>97</v>
      </c>
      <c r="D86" s="176" t="s">
        <v>56</v>
      </c>
      <c r="E86" s="176" t="s">
        <v>52</v>
      </c>
      <c r="F86" s="176" t="s">
        <v>53</v>
      </c>
      <c r="G86" s="176" t="s">
        <v>98</v>
      </c>
      <c r="H86" s="176" t="s">
        <v>99</v>
      </c>
      <c r="I86" s="177" t="s">
        <v>100</v>
      </c>
      <c r="J86" s="178" t="s">
        <v>91</v>
      </c>
      <c r="K86" s="179" t="s">
        <v>101</v>
      </c>
      <c r="L86" s="180"/>
      <c r="M86" s="86" t="s">
        <v>1</v>
      </c>
      <c r="N86" s="87" t="s">
        <v>41</v>
      </c>
      <c r="O86" s="87" t="s">
        <v>102</v>
      </c>
      <c r="P86" s="87" t="s">
        <v>103</v>
      </c>
      <c r="Q86" s="87" t="s">
        <v>104</v>
      </c>
      <c r="R86" s="87" t="s">
        <v>105</v>
      </c>
      <c r="S86" s="87" t="s">
        <v>106</v>
      </c>
      <c r="T86" s="88" t="s">
        <v>107</v>
      </c>
    </row>
    <row r="87" s="1" customFormat="1" ht="22.8" customHeight="1">
      <c r="B87" s="36"/>
      <c r="C87" s="93" t="s">
        <v>108</v>
      </c>
      <c r="D87" s="37"/>
      <c r="E87" s="37"/>
      <c r="F87" s="37"/>
      <c r="G87" s="37"/>
      <c r="H87" s="37"/>
      <c r="I87" s="127"/>
      <c r="J87" s="181">
        <f>BK87</f>
        <v>0</v>
      </c>
      <c r="K87" s="37"/>
      <c r="L87" s="41"/>
      <c r="M87" s="89"/>
      <c r="N87" s="90"/>
      <c r="O87" s="90"/>
      <c r="P87" s="182">
        <f>P88+P128</f>
        <v>0</v>
      </c>
      <c r="Q87" s="90"/>
      <c r="R87" s="182">
        <f>R88+R128</f>
        <v>28.898720000000001</v>
      </c>
      <c r="S87" s="90"/>
      <c r="T87" s="183">
        <f>T88+T128</f>
        <v>21.663855000000002</v>
      </c>
      <c r="AT87" s="15" t="s">
        <v>70</v>
      </c>
      <c r="AU87" s="15" t="s">
        <v>93</v>
      </c>
      <c r="BK87" s="184">
        <f>BK88+BK128</f>
        <v>0</v>
      </c>
    </row>
    <row r="88" s="10" customFormat="1" ht="25.92" customHeight="1">
      <c r="B88" s="185"/>
      <c r="C88" s="186"/>
      <c r="D88" s="187" t="s">
        <v>70</v>
      </c>
      <c r="E88" s="188" t="s">
        <v>136</v>
      </c>
      <c r="F88" s="188" t="s">
        <v>137</v>
      </c>
      <c r="G88" s="186"/>
      <c r="H88" s="186"/>
      <c r="I88" s="189"/>
      <c r="J88" s="190">
        <f>BK88</f>
        <v>0</v>
      </c>
      <c r="K88" s="186"/>
      <c r="L88" s="191"/>
      <c r="M88" s="192"/>
      <c r="N88" s="193"/>
      <c r="O88" s="193"/>
      <c r="P88" s="194">
        <f>P89+P106+P119</f>
        <v>0</v>
      </c>
      <c r="Q88" s="193"/>
      <c r="R88" s="194">
        <f>R89+R106+R119</f>
        <v>23.189829400000001</v>
      </c>
      <c r="S88" s="193"/>
      <c r="T88" s="195">
        <f>T89+T106+T119</f>
        <v>20.275600000000001</v>
      </c>
      <c r="AR88" s="196" t="s">
        <v>76</v>
      </c>
      <c r="AT88" s="197" t="s">
        <v>70</v>
      </c>
      <c r="AU88" s="197" t="s">
        <v>71</v>
      </c>
      <c r="AY88" s="196" t="s">
        <v>112</v>
      </c>
      <c r="BK88" s="198">
        <f>BK89+BK106+BK119</f>
        <v>0</v>
      </c>
    </row>
    <row r="89" s="10" customFormat="1" ht="22.8" customHeight="1">
      <c r="B89" s="185"/>
      <c r="C89" s="186"/>
      <c r="D89" s="187" t="s">
        <v>70</v>
      </c>
      <c r="E89" s="199" t="s">
        <v>146</v>
      </c>
      <c r="F89" s="199" t="s">
        <v>147</v>
      </c>
      <c r="G89" s="186"/>
      <c r="H89" s="186"/>
      <c r="I89" s="189"/>
      <c r="J89" s="200">
        <f>BK89</f>
        <v>0</v>
      </c>
      <c r="K89" s="186"/>
      <c r="L89" s="191"/>
      <c r="M89" s="192"/>
      <c r="N89" s="193"/>
      <c r="O89" s="193"/>
      <c r="P89" s="194">
        <f>SUM(P90:P105)</f>
        <v>0</v>
      </c>
      <c r="Q89" s="193"/>
      <c r="R89" s="194">
        <f>SUM(R90:R105)</f>
        <v>23.185141399999999</v>
      </c>
      <c r="S89" s="193"/>
      <c r="T89" s="195">
        <f>SUM(T90:T105)</f>
        <v>0</v>
      </c>
      <c r="AR89" s="196" t="s">
        <v>76</v>
      </c>
      <c r="AT89" s="197" t="s">
        <v>70</v>
      </c>
      <c r="AU89" s="197" t="s">
        <v>76</v>
      </c>
      <c r="AY89" s="196" t="s">
        <v>112</v>
      </c>
      <c r="BK89" s="198">
        <f>SUM(BK90:BK105)</f>
        <v>0</v>
      </c>
    </row>
    <row r="90" s="1" customFormat="1" ht="16.5" customHeight="1">
      <c r="B90" s="36"/>
      <c r="C90" s="201" t="s">
        <v>76</v>
      </c>
      <c r="D90" s="201" t="s">
        <v>115</v>
      </c>
      <c r="E90" s="202" t="s">
        <v>152</v>
      </c>
      <c r="F90" s="203" t="s">
        <v>153</v>
      </c>
      <c r="G90" s="204" t="s">
        <v>154</v>
      </c>
      <c r="H90" s="205">
        <v>118.25</v>
      </c>
      <c r="I90" s="206"/>
      <c r="J90" s="207">
        <f>ROUND(I90*H90,2)</f>
        <v>0</v>
      </c>
      <c r="K90" s="203" t="s">
        <v>119</v>
      </c>
      <c r="L90" s="41"/>
      <c r="M90" s="208" t="s">
        <v>1</v>
      </c>
      <c r="N90" s="209" t="s">
        <v>42</v>
      </c>
      <c r="O90" s="77"/>
      <c r="P90" s="210">
        <f>O90*H90</f>
        <v>0</v>
      </c>
      <c r="Q90" s="210">
        <v>0.0015</v>
      </c>
      <c r="R90" s="210">
        <f>Q90*H90</f>
        <v>0.17737500000000001</v>
      </c>
      <c r="S90" s="210">
        <v>0</v>
      </c>
      <c r="T90" s="211">
        <f>S90*H90</f>
        <v>0</v>
      </c>
      <c r="AR90" s="15" t="s">
        <v>144</v>
      </c>
      <c r="AT90" s="15" t="s">
        <v>115</v>
      </c>
      <c r="AU90" s="15" t="s">
        <v>81</v>
      </c>
      <c r="AY90" s="15" t="s">
        <v>112</v>
      </c>
      <c r="BE90" s="212">
        <f>IF(N90="základní",J90,0)</f>
        <v>0</v>
      </c>
      <c r="BF90" s="212">
        <f>IF(N90="snížená",J90,0)</f>
        <v>0</v>
      </c>
      <c r="BG90" s="212">
        <f>IF(N90="zákl. přenesená",J90,0)</f>
        <v>0</v>
      </c>
      <c r="BH90" s="212">
        <f>IF(N90="sníž. přenesená",J90,0)</f>
        <v>0</v>
      </c>
      <c r="BI90" s="212">
        <f>IF(N90="nulová",J90,0)</f>
        <v>0</v>
      </c>
      <c r="BJ90" s="15" t="s">
        <v>76</v>
      </c>
      <c r="BK90" s="212">
        <f>ROUND(I90*H90,2)</f>
        <v>0</v>
      </c>
      <c r="BL90" s="15" t="s">
        <v>144</v>
      </c>
      <c r="BM90" s="15" t="s">
        <v>294</v>
      </c>
    </row>
    <row r="91" s="11" customFormat="1">
      <c r="B91" s="220"/>
      <c r="C91" s="221"/>
      <c r="D91" s="222" t="s">
        <v>156</v>
      </c>
      <c r="E91" s="223" t="s">
        <v>1</v>
      </c>
      <c r="F91" s="224" t="s">
        <v>157</v>
      </c>
      <c r="G91" s="221"/>
      <c r="H91" s="223" t="s">
        <v>1</v>
      </c>
      <c r="I91" s="225"/>
      <c r="J91" s="221"/>
      <c r="K91" s="221"/>
      <c r="L91" s="226"/>
      <c r="M91" s="227"/>
      <c r="N91" s="228"/>
      <c r="O91" s="228"/>
      <c r="P91" s="228"/>
      <c r="Q91" s="228"/>
      <c r="R91" s="228"/>
      <c r="S91" s="228"/>
      <c r="T91" s="229"/>
      <c r="AT91" s="230" t="s">
        <v>156</v>
      </c>
      <c r="AU91" s="230" t="s">
        <v>81</v>
      </c>
      <c r="AV91" s="11" t="s">
        <v>76</v>
      </c>
      <c r="AW91" s="11" t="s">
        <v>33</v>
      </c>
      <c r="AX91" s="11" t="s">
        <v>71</v>
      </c>
      <c r="AY91" s="230" t="s">
        <v>112</v>
      </c>
    </row>
    <row r="92" s="12" customFormat="1">
      <c r="B92" s="231"/>
      <c r="C92" s="232"/>
      <c r="D92" s="222" t="s">
        <v>156</v>
      </c>
      <c r="E92" s="233" t="s">
        <v>1</v>
      </c>
      <c r="F92" s="234" t="s">
        <v>158</v>
      </c>
      <c r="G92" s="232"/>
      <c r="H92" s="235">
        <v>118.25</v>
      </c>
      <c r="I92" s="236"/>
      <c r="J92" s="232"/>
      <c r="K92" s="232"/>
      <c r="L92" s="237"/>
      <c r="M92" s="238"/>
      <c r="N92" s="239"/>
      <c r="O92" s="239"/>
      <c r="P92" s="239"/>
      <c r="Q92" s="239"/>
      <c r="R92" s="239"/>
      <c r="S92" s="239"/>
      <c r="T92" s="240"/>
      <c r="AT92" s="241" t="s">
        <v>156</v>
      </c>
      <c r="AU92" s="241" t="s">
        <v>81</v>
      </c>
      <c r="AV92" s="12" t="s">
        <v>81</v>
      </c>
      <c r="AW92" s="12" t="s">
        <v>33</v>
      </c>
      <c r="AX92" s="12" t="s">
        <v>71</v>
      </c>
      <c r="AY92" s="241" t="s">
        <v>112</v>
      </c>
    </row>
    <row r="93" s="13" customFormat="1">
      <c r="B93" s="242"/>
      <c r="C93" s="243"/>
      <c r="D93" s="222" t="s">
        <v>156</v>
      </c>
      <c r="E93" s="244" t="s">
        <v>1</v>
      </c>
      <c r="F93" s="245" t="s">
        <v>159</v>
      </c>
      <c r="G93" s="243"/>
      <c r="H93" s="246">
        <v>118.25</v>
      </c>
      <c r="I93" s="247"/>
      <c r="J93" s="243"/>
      <c r="K93" s="243"/>
      <c r="L93" s="248"/>
      <c r="M93" s="249"/>
      <c r="N93" s="250"/>
      <c r="O93" s="250"/>
      <c r="P93" s="250"/>
      <c r="Q93" s="250"/>
      <c r="R93" s="250"/>
      <c r="S93" s="250"/>
      <c r="T93" s="251"/>
      <c r="AT93" s="252" t="s">
        <v>156</v>
      </c>
      <c r="AU93" s="252" t="s">
        <v>81</v>
      </c>
      <c r="AV93" s="13" t="s">
        <v>144</v>
      </c>
      <c r="AW93" s="13" t="s">
        <v>33</v>
      </c>
      <c r="AX93" s="13" t="s">
        <v>76</v>
      </c>
      <c r="AY93" s="252" t="s">
        <v>112</v>
      </c>
    </row>
    <row r="94" s="1" customFormat="1" ht="16.5" customHeight="1">
      <c r="B94" s="36"/>
      <c r="C94" s="201" t="s">
        <v>167</v>
      </c>
      <c r="D94" s="201" t="s">
        <v>115</v>
      </c>
      <c r="E94" s="202" t="s">
        <v>161</v>
      </c>
      <c r="F94" s="203" t="s">
        <v>162</v>
      </c>
      <c r="G94" s="204" t="s">
        <v>163</v>
      </c>
      <c r="H94" s="205">
        <v>9.3759999999999994</v>
      </c>
      <c r="I94" s="206"/>
      <c r="J94" s="207">
        <f>ROUND(I94*H94,2)</f>
        <v>0</v>
      </c>
      <c r="K94" s="203" t="s">
        <v>119</v>
      </c>
      <c r="L94" s="41"/>
      <c r="M94" s="208" t="s">
        <v>1</v>
      </c>
      <c r="N94" s="209" t="s">
        <v>42</v>
      </c>
      <c r="O94" s="77"/>
      <c r="P94" s="210">
        <f>O94*H94</f>
        <v>0</v>
      </c>
      <c r="Q94" s="210">
        <v>2.45329</v>
      </c>
      <c r="R94" s="210">
        <f>Q94*H94</f>
        <v>23.002047039999997</v>
      </c>
      <c r="S94" s="210">
        <v>0</v>
      </c>
      <c r="T94" s="211">
        <f>S94*H94</f>
        <v>0</v>
      </c>
      <c r="AR94" s="15" t="s">
        <v>144</v>
      </c>
      <c r="AT94" s="15" t="s">
        <v>115</v>
      </c>
      <c r="AU94" s="15" t="s">
        <v>81</v>
      </c>
      <c r="AY94" s="15" t="s">
        <v>112</v>
      </c>
      <c r="BE94" s="212">
        <f>IF(N94="základní",J94,0)</f>
        <v>0</v>
      </c>
      <c r="BF94" s="212">
        <f>IF(N94="snížená",J94,0)</f>
        <v>0</v>
      </c>
      <c r="BG94" s="212">
        <f>IF(N94="zákl. přenesená",J94,0)</f>
        <v>0</v>
      </c>
      <c r="BH94" s="212">
        <f>IF(N94="sníž. přenesená",J94,0)</f>
        <v>0</v>
      </c>
      <c r="BI94" s="212">
        <f>IF(N94="nulová",J94,0)</f>
        <v>0</v>
      </c>
      <c r="BJ94" s="15" t="s">
        <v>76</v>
      </c>
      <c r="BK94" s="212">
        <f>ROUND(I94*H94,2)</f>
        <v>0</v>
      </c>
      <c r="BL94" s="15" t="s">
        <v>144</v>
      </c>
      <c r="BM94" s="15" t="s">
        <v>295</v>
      </c>
    </row>
    <row r="95" s="11" customFormat="1">
      <c r="B95" s="220"/>
      <c r="C95" s="221"/>
      <c r="D95" s="222" t="s">
        <v>156</v>
      </c>
      <c r="E95" s="223" t="s">
        <v>1</v>
      </c>
      <c r="F95" s="224" t="s">
        <v>180</v>
      </c>
      <c r="G95" s="221"/>
      <c r="H95" s="223" t="s">
        <v>1</v>
      </c>
      <c r="I95" s="225"/>
      <c r="J95" s="221"/>
      <c r="K95" s="221"/>
      <c r="L95" s="226"/>
      <c r="M95" s="227"/>
      <c r="N95" s="228"/>
      <c r="O95" s="228"/>
      <c r="P95" s="228"/>
      <c r="Q95" s="228"/>
      <c r="R95" s="228"/>
      <c r="S95" s="228"/>
      <c r="T95" s="229"/>
      <c r="AT95" s="230" t="s">
        <v>156</v>
      </c>
      <c r="AU95" s="230" t="s">
        <v>81</v>
      </c>
      <c r="AV95" s="11" t="s">
        <v>76</v>
      </c>
      <c r="AW95" s="11" t="s">
        <v>33</v>
      </c>
      <c r="AX95" s="11" t="s">
        <v>71</v>
      </c>
      <c r="AY95" s="230" t="s">
        <v>112</v>
      </c>
    </row>
    <row r="96" s="12" customFormat="1">
      <c r="B96" s="231"/>
      <c r="C96" s="232"/>
      <c r="D96" s="222" t="s">
        <v>156</v>
      </c>
      <c r="E96" s="233" t="s">
        <v>1</v>
      </c>
      <c r="F96" s="234" t="s">
        <v>166</v>
      </c>
      <c r="G96" s="232"/>
      <c r="H96" s="235">
        <v>9.3759999999999994</v>
      </c>
      <c r="I96" s="236"/>
      <c r="J96" s="232"/>
      <c r="K96" s="232"/>
      <c r="L96" s="237"/>
      <c r="M96" s="238"/>
      <c r="N96" s="239"/>
      <c r="O96" s="239"/>
      <c r="P96" s="239"/>
      <c r="Q96" s="239"/>
      <c r="R96" s="239"/>
      <c r="S96" s="239"/>
      <c r="T96" s="240"/>
      <c r="AT96" s="241" t="s">
        <v>156</v>
      </c>
      <c r="AU96" s="241" t="s">
        <v>81</v>
      </c>
      <c r="AV96" s="12" t="s">
        <v>81</v>
      </c>
      <c r="AW96" s="12" t="s">
        <v>33</v>
      </c>
      <c r="AX96" s="12" t="s">
        <v>71</v>
      </c>
      <c r="AY96" s="241" t="s">
        <v>112</v>
      </c>
    </row>
    <row r="97" s="13" customFormat="1">
      <c r="B97" s="242"/>
      <c r="C97" s="243"/>
      <c r="D97" s="222" t="s">
        <v>156</v>
      </c>
      <c r="E97" s="244" t="s">
        <v>1</v>
      </c>
      <c r="F97" s="245" t="s">
        <v>159</v>
      </c>
      <c r="G97" s="243"/>
      <c r="H97" s="246">
        <v>9.3759999999999994</v>
      </c>
      <c r="I97" s="247"/>
      <c r="J97" s="243"/>
      <c r="K97" s="243"/>
      <c r="L97" s="248"/>
      <c r="M97" s="249"/>
      <c r="N97" s="250"/>
      <c r="O97" s="250"/>
      <c r="P97" s="250"/>
      <c r="Q97" s="250"/>
      <c r="R97" s="250"/>
      <c r="S97" s="250"/>
      <c r="T97" s="251"/>
      <c r="AT97" s="252" t="s">
        <v>156</v>
      </c>
      <c r="AU97" s="252" t="s">
        <v>81</v>
      </c>
      <c r="AV97" s="13" t="s">
        <v>144</v>
      </c>
      <c r="AW97" s="13" t="s">
        <v>33</v>
      </c>
      <c r="AX97" s="13" t="s">
        <v>76</v>
      </c>
      <c r="AY97" s="252" t="s">
        <v>112</v>
      </c>
    </row>
    <row r="98" s="1" customFormat="1" ht="16.5" customHeight="1">
      <c r="B98" s="36"/>
      <c r="C98" s="201" t="s">
        <v>171</v>
      </c>
      <c r="D98" s="201" t="s">
        <v>115</v>
      </c>
      <c r="E98" s="202" t="s">
        <v>168</v>
      </c>
      <c r="F98" s="203" t="s">
        <v>169</v>
      </c>
      <c r="G98" s="204" t="s">
        <v>163</v>
      </c>
      <c r="H98" s="205">
        <v>9.3759999999999994</v>
      </c>
      <c r="I98" s="206"/>
      <c r="J98" s="207">
        <f>ROUND(I98*H98,2)</f>
        <v>0</v>
      </c>
      <c r="K98" s="203" t="s">
        <v>119</v>
      </c>
      <c r="L98" s="41"/>
      <c r="M98" s="208" t="s">
        <v>1</v>
      </c>
      <c r="N98" s="209" t="s">
        <v>42</v>
      </c>
      <c r="O98" s="77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AR98" s="15" t="s">
        <v>144</v>
      </c>
      <c r="AT98" s="15" t="s">
        <v>115</v>
      </c>
      <c r="AU98" s="15" t="s">
        <v>81</v>
      </c>
      <c r="AY98" s="15" t="s">
        <v>112</v>
      </c>
      <c r="BE98" s="212">
        <f>IF(N98="základní",J98,0)</f>
        <v>0</v>
      </c>
      <c r="BF98" s="212">
        <f>IF(N98="snížená",J98,0)</f>
        <v>0</v>
      </c>
      <c r="BG98" s="212">
        <f>IF(N98="zákl. přenesená",J98,0)</f>
        <v>0</v>
      </c>
      <c r="BH98" s="212">
        <f>IF(N98="sníž. přenesená",J98,0)</f>
        <v>0</v>
      </c>
      <c r="BI98" s="212">
        <f>IF(N98="nulová",J98,0)</f>
        <v>0</v>
      </c>
      <c r="BJ98" s="15" t="s">
        <v>76</v>
      </c>
      <c r="BK98" s="212">
        <f>ROUND(I98*H98,2)</f>
        <v>0</v>
      </c>
      <c r="BL98" s="15" t="s">
        <v>144</v>
      </c>
      <c r="BM98" s="15" t="s">
        <v>296</v>
      </c>
    </row>
    <row r="99" s="11" customFormat="1">
      <c r="B99" s="220"/>
      <c r="C99" s="221"/>
      <c r="D99" s="222" t="s">
        <v>156</v>
      </c>
      <c r="E99" s="223" t="s">
        <v>1</v>
      </c>
      <c r="F99" s="224" t="s">
        <v>180</v>
      </c>
      <c r="G99" s="221"/>
      <c r="H99" s="223" t="s">
        <v>1</v>
      </c>
      <c r="I99" s="225"/>
      <c r="J99" s="221"/>
      <c r="K99" s="221"/>
      <c r="L99" s="226"/>
      <c r="M99" s="227"/>
      <c r="N99" s="228"/>
      <c r="O99" s="228"/>
      <c r="P99" s="228"/>
      <c r="Q99" s="228"/>
      <c r="R99" s="228"/>
      <c r="S99" s="228"/>
      <c r="T99" s="229"/>
      <c r="AT99" s="230" t="s">
        <v>156</v>
      </c>
      <c r="AU99" s="230" t="s">
        <v>81</v>
      </c>
      <c r="AV99" s="11" t="s">
        <v>76</v>
      </c>
      <c r="AW99" s="11" t="s">
        <v>33</v>
      </c>
      <c r="AX99" s="11" t="s">
        <v>71</v>
      </c>
      <c r="AY99" s="230" t="s">
        <v>112</v>
      </c>
    </row>
    <row r="100" s="12" customFormat="1">
      <c r="B100" s="231"/>
      <c r="C100" s="232"/>
      <c r="D100" s="222" t="s">
        <v>156</v>
      </c>
      <c r="E100" s="233" t="s">
        <v>1</v>
      </c>
      <c r="F100" s="234" t="s">
        <v>166</v>
      </c>
      <c r="G100" s="232"/>
      <c r="H100" s="235">
        <v>9.3759999999999994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AT100" s="241" t="s">
        <v>156</v>
      </c>
      <c r="AU100" s="241" t="s">
        <v>81</v>
      </c>
      <c r="AV100" s="12" t="s">
        <v>81</v>
      </c>
      <c r="AW100" s="12" t="s">
        <v>33</v>
      </c>
      <c r="AX100" s="12" t="s">
        <v>71</v>
      </c>
      <c r="AY100" s="241" t="s">
        <v>112</v>
      </c>
    </row>
    <row r="101" s="13" customFormat="1">
      <c r="B101" s="242"/>
      <c r="C101" s="243"/>
      <c r="D101" s="222" t="s">
        <v>156</v>
      </c>
      <c r="E101" s="244" t="s">
        <v>1</v>
      </c>
      <c r="F101" s="245" t="s">
        <v>159</v>
      </c>
      <c r="G101" s="243"/>
      <c r="H101" s="246">
        <v>9.3759999999999994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1"/>
      <c r="AT101" s="252" t="s">
        <v>156</v>
      </c>
      <c r="AU101" s="252" t="s">
        <v>81</v>
      </c>
      <c r="AV101" s="13" t="s">
        <v>144</v>
      </c>
      <c r="AW101" s="13" t="s">
        <v>33</v>
      </c>
      <c r="AX101" s="13" t="s">
        <v>76</v>
      </c>
      <c r="AY101" s="252" t="s">
        <v>112</v>
      </c>
    </row>
    <row r="102" s="1" customFormat="1" ht="16.5" customHeight="1">
      <c r="B102" s="36"/>
      <c r="C102" s="201" t="s">
        <v>297</v>
      </c>
      <c r="D102" s="201" t="s">
        <v>115</v>
      </c>
      <c r="E102" s="202" t="s">
        <v>172</v>
      </c>
      <c r="F102" s="203" t="s">
        <v>173</v>
      </c>
      <c r="G102" s="204" t="s">
        <v>163</v>
      </c>
      <c r="H102" s="205">
        <v>9.3759999999999994</v>
      </c>
      <c r="I102" s="206"/>
      <c r="J102" s="207">
        <f>ROUND(I102*H102,2)</f>
        <v>0</v>
      </c>
      <c r="K102" s="203" t="s">
        <v>119</v>
      </c>
      <c r="L102" s="41"/>
      <c r="M102" s="208" t="s">
        <v>1</v>
      </c>
      <c r="N102" s="209" t="s">
        <v>42</v>
      </c>
      <c r="O102" s="77"/>
      <c r="P102" s="210">
        <f>O102*H102</f>
        <v>0</v>
      </c>
      <c r="Q102" s="210">
        <v>0.00060999999999999997</v>
      </c>
      <c r="R102" s="210">
        <f>Q102*H102</f>
        <v>0.0057193599999999997</v>
      </c>
      <c r="S102" s="210">
        <v>0</v>
      </c>
      <c r="T102" s="211">
        <f>S102*H102</f>
        <v>0</v>
      </c>
      <c r="AR102" s="15" t="s">
        <v>144</v>
      </c>
      <c r="AT102" s="15" t="s">
        <v>115</v>
      </c>
      <c r="AU102" s="15" t="s">
        <v>81</v>
      </c>
      <c r="AY102" s="15" t="s">
        <v>112</v>
      </c>
      <c r="BE102" s="212">
        <f>IF(N102="základní",J102,0)</f>
        <v>0</v>
      </c>
      <c r="BF102" s="212">
        <f>IF(N102="snížená",J102,0)</f>
        <v>0</v>
      </c>
      <c r="BG102" s="212">
        <f>IF(N102="zákl. přenesená",J102,0)</f>
        <v>0</v>
      </c>
      <c r="BH102" s="212">
        <f>IF(N102="sníž. přenesená",J102,0)</f>
        <v>0</v>
      </c>
      <c r="BI102" s="212">
        <f>IF(N102="nulová",J102,0)</f>
        <v>0</v>
      </c>
      <c r="BJ102" s="15" t="s">
        <v>76</v>
      </c>
      <c r="BK102" s="212">
        <f>ROUND(I102*H102,2)</f>
        <v>0</v>
      </c>
      <c r="BL102" s="15" t="s">
        <v>144</v>
      </c>
      <c r="BM102" s="15" t="s">
        <v>298</v>
      </c>
    </row>
    <row r="103" s="11" customFormat="1">
      <c r="B103" s="220"/>
      <c r="C103" s="221"/>
      <c r="D103" s="222" t="s">
        <v>156</v>
      </c>
      <c r="E103" s="223" t="s">
        <v>1</v>
      </c>
      <c r="F103" s="224" t="s">
        <v>180</v>
      </c>
      <c r="G103" s="221"/>
      <c r="H103" s="223" t="s">
        <v>1</v>
      </c>
      <c r="I103" s="225"/>
      <c r="J103" s="221"/>
      <c r="K103" s="221"/>
      <c r="L103" s="226"/>
      <c r="M103" s="227"/>
      <c r="N103" s="228"/>
      <c r="O103" s="228"/>
      <c r="P103" s="228"/>
      <c r="Q103" s="228"/>
      <c r="R103" s="228"/>
      <c r="S103" s="228"/>
      <c r="T103" s="229"/>
      <c r="AT103" s="230" t="s">
        <v>156</v>
      </c>
      <c r="AU103" s="230" t="s">
        <v>81</v>
      </c>
      <c r="AV103" s="11" t="s">
        <v>76</v>
      </c>
      <c r="AW103" s="11" t="s">
        <v>33</v>
      </c>
      <c r="AX103" s="11" t="s">
        <v>71</v>
      </c>
      <c r="AY103" s="230" t="s">
        <v>112</v>
      </c>
    </row>
    <row r="104" s="12" customFormat="1">
      <c r="B104" s="231"/>
      <c r="C104" s="232"/>
      <c r="D104" s="222" t="s">
        <v>156</v>
      </c>
      <c r="E104" s="233" t="s">
        <v>1</v>
      </c>
      <c r="F104" s="234" t="s">
        <v>166</v>
      </c>
      <c r="G104" s="232"/>
      <c r="H104" s="235">
        <v>9.3759999999999994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AT104" s="241" t="s">
        <v>156</v>
      </c>
      <c r="AU104" s="241" t="s">
        <v>81</v>
      </c>
      <c r="AV104" s="12" t="s">
        <v>81</v>
      </c>
      <c r="AW104" s="12" t="s">
        <v>33</v>
      </c>
      <c r="AX104" s="12" t="s">
        <v>71</v>
      </c>
      <c r="AY104" s="241" t="s">
        <v>112</v>
      </c>
    </row>
    <row r="105" s="13" customFormat="1">
      <c r="B105" s="242"/>
      <c r="C105" s="243"/>
      <c r="D105" s="222" t="s">
        <v>156</v>
      </c>
      <c r="E105" s="244" t="s">
        <v>1</v>
      </c>
      <c r="F105" s="245" t="s">
        <v>159</v>
      </c>
      <c r="G105" s="243"/>
      <c r="H105" s="246">
        <v>9.3759999999999994</v>
      </c>
      <c r="I105" s="247"/>
      <c r="J105" s="243"/>
      <c r="K105" s="243"/>
      <c r="L105" s="248"/>
      <c r="M105" s="249"/>
      <c r="N105" s="250"/>
      <c r="O105" s="250"/>
      <c r="P105" s="250"/>
      <c r="Q105" s="250"/>
      <c r="R105" s="250"/>
      <c r="S105" s="250"/>
      <c r="T105" s="251"/>
      <c r="AT105" s="252" t="s">
        <v>156</v>
      </c>
      <c r="AU105" s="252" t="s">
        <v>81</v>
      </c>
      <c r="AV105" s="13" t="s">
        <v>144</v>
      </c>
      <c r="AW105" s="13" t="s">
        <v>33</v>
      </c>
      <c r="AX105" s="13" t="s">
        <v>76</v>
      </c>
      <c r="AY105" s="252" t="s">
        <v>112</v>
      </c>
    </row>
    <row r="106" s="10" customFormat="1" ht="22.8" customHeight="1">
      <c r="B106" s="185"/>
      <c r="C106" s="186"/>
      <c r="D106" s="187" t="s">
        <v>70</v>
      </c>
      <c r="E106" s="199" t="s">
        <v>175</v>
      </c>
      <c r="F106" s="199" t="s">
        <v>176</v>
      </c>
      <c r="G106" s="186"/>
      <c r="H106" s="186"/>
      <c r="I106" s="189"/>
      <c r="J106" s="200">
        <f>BK106</f>
        <v>0</v>
      </c>
      <c r="K106" s="186"/>
      <c r="L106" s="191"/>
      <c r="M106" s="192"/>
      <c r="N106" s="193"/>
      <c r="O106" s="193"/>
      <c r="P106" s="194">
        <f>SUM(P107:P118)</f>
        <v>0</v>
      </c>
      <c r="Q106" s="193"/>
      <c r="R106" s="194">
        <f>SUM(R107:R118)</f>
        <v>0.0046880000000000003</v>
      </c>
      <c r="S106" s="193"/>
      <c r="T106" s="195">
        <f>SUM(T107:T118)</f>
        <v>20.275600000000001</v>
      </c>
      <c r="AR106" s="196" t="s">
        <v>76</v>
      </c>
      <c r="AT106" s="197" t="s">
        <v>70</v>
      </c>
      <c r="AU106" s="197" t="s">
        <v>76</v>
      </c>
      <c r="AY106" s="196" t="s">
        <v>112</v>
      </c>
      <c r="BK106" s="198">
        <f>SUM(BK107:BK118)</f>
        <v>0</v>
      </c>
    </row>
    <row r="107" s="1" customFormat="1" ht="22.5" customHeight="1">
      <c r="B107" s="36"/>
      <c r="C107" s="201" t="s">
        <v>81</v>
      </c>
      <c r="D107" s="201" t="s">
        <v>115</v>
      </c>
      <c r="E107" s="202" t="s">
        <v>177</v>
      </c>
      <c r="F107" s="203" t="s">
        <v>178</v>
      </c>
      <c r="G107" s="204" t="s">
        <v>143</v>
      </c>
      <c r="H107" s="205">
        <v>117.2</v>
      </c>
      <c r="I107" s="206"/>
      <c r="J107" s="207">
        <f>ROUND(I107*H107,2)</f>
        <v>0</v>
      </c>
      <c r="K107" s="203" t="s">
        <v>119</v>
      </c>
      <c r="L107" s="41"/>
      <c r="M107" s="208" t="s">
        <v>1</v>
      </c>
      <c r="N107" s="209" t="s">
        <v>42</v>
      </c>
      <c r="O107" s="77"/>
      <c r="P107" s="210">
        <f>O107*H107</f>
        <v>0</v>
      </c>
      <c r="Q107" s="210">
        <v>4.0000000000000003E-05</v>
      </c>
      <c r="R107" s="210">
        <f>Q107*H107</f>
        <v>0.0046880000000000003</v>
      </c>
      <c r="S107" s="210">
        <v>0</v>
      </c>
      <c r="T107" s="211">
        <f>S107*H107</f>
        <v>0</v>
      </c>
      <c r="AR107" s="15" t="s">
        <v>144</v>
      </c>
      <c r="AT107" s="15" t="s">
        <v>115</v>
      </c>
      <c r="AU107" s="15" t="s">
        <v>81</v>
      </c>
      <c r="AY107" s="15" t="s">
        <v>112</v>
      </c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15" t="s">
        <v>76</v>
      </c>
      <c r="BK107" s="212">
        <f>ROUND(I107*H107,2)</f>
        <v>0</v>
      </c>
      <c r="BL107" s="15" t="s">
        <v>144</v>
      </c>
      <c r="BM107" s="15" t="s">
        <v>299</v>
      </c>
    </row>
    <row r="108" s="11" customFormat="1">
      <c r="B108" s="220"/>
      <c r="C108" s="221"/>
      <c r="D108" s="222" t="s">
        <v>156</v>
      </c>
      <c r="E108" s="223" t="s">
        <v>1</v>
      </c>
      <c r="F108" s="224" t="s">
        <v>180</v>
      </c>
      <c r="G108" s="221"/>
      <c r="H108" s="223" t="s">
        <v>1</v>
      </c>
      <c r="I108" s="225"/>
      <c r="J108" s="221"/>
      <c r="K108" s="221"/>
      <c r="L108" s="226"/>
      <c r="M108" s="227"/>
      <c r="N108" s="228"/>
      <c r="O108" s="228"/>
      <c r="P108" s="228"/>
      <c r="Q108" s="228"/>
      <c r="R108" s="228"/>
      <c r="S108" s="228"/>
      <c r="T108" s="229"/>
      <c r="AT108" s="230" t="s">
        <v>156</v>
      </c>
      <c r="AU108" s="230" t="s">
        <v>81</v>
      </c>
      <c r="AV108" s="11" t="s">
        <v>76</v>
      </c>
      <c r="AW108" s="11" t="s">
        <v>33</v>
      </c>
      <c r="AX108" s="11" t="s">
        <v>71</v>
      </c>
      <c r="AY108" s="230" t="s">
        <v>112</v>
      </c>
    </row>
    <row r="109" s="12" customFormat="1">
      <c r="B109" s="231"/>
      <c r="C109" s="232"/>
      <c r="D109" s="222" t="s">
        <v>156</v>
      </c>
      <c r="E109" s="233" t="s">
        <v>1</v>
      </c>
      <c r="F109" s="234" t="s">
        <v>181</v>
      </c>
      <c r="G109" s="232"/>
      <c r="H109" s="235">
        <v>117.2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AT109" s="241" t="s">
        <v>156</v>
      </c>
      <c r="AU109" s="241" t="s">
        <v>81</v>
      </c>
      <c r="AV109" s="12" t="s">
        <v>81</v>
      </c>
      <c r="AW109" s="12" t="s">
        <v>33</v>
      </c>
      <c r="AX109" s="12" t="s">
        <v>71</v>
      </c>
      <c r="AY109" s="241" t="s">
        <v>112</v>
      </c>
    </row>
    <row r="110" s="13" customFormat="1">
      <c r="B110" s="242"/>
      <c r="C110" s="243"/>
      <c r="D110" s="222" t="s">
        <v>156</v>
      </c>
      <c r="E110" s="244" t="s">
        <v>1</v>
      </c>
      <c r="F110" s="245" t="s">
        <v>159</v>
      </c>
      <c r="G110" s="243"/>
      <c r="H110" s="246">
        <v>117.2</v>
      </c>
      <c r="I110" s="247"/>
      <c r="J110" s="243"/>
      <c r="K110" s="243"/>
      <c r="L110" s="248"/>
      <c r="M110" s="249"/>
      <c r="N110" s="250"/>
      <c r="O110" s="250"/>
      <c r="P110" s="250"/>
      <c r="Q110" s="250"/>
      <c r="R110" s="250"/>
      <c r="S110" s="250"/>
      <c r="T110" s="251"/>
      <c r="AT110" s="252" t="s">
        <v>156</v>
      </c>
      <c r="AU110" s="252" t="s">
        <v>81</v>
      </c>
      <c r="AV110" s="13" t="s">
        <v>144</v>
      </c>
      <c r="AW110" s="13" t="s">
        <v>33</v>
      </c>
      <c r="AX110" s="13" t="s">
        <v>76</v>
      </c>
      <c r="AY110" s="252" t="s">
        <v>112</v>
      </c>
    </row>
    <row r="111" s="1" customFormat="1" ht="16.5" customHeight="1">
      <c r="B111" s="36"/>
      <c r="C111" s="201" t="s">
        <v>138</v>
      </c>
      <c r="D111" s="201" t="s">
        <v>115</v>
      </c>
      <c r="E111" s="202" t="s">
        <v>182</v>
      </c>
      <c r="F111" s="203" t="s">
        <v>183</v>
      </c>
      <c r="G111" s="204" t="s">
        <v>163</v>
      </c>
      <c r="H111" s="205">
        <v>9.3759999999999994</v>
      </c>
      <c r="I111" s="206"/>
      <c r="J111" s="207">
        <f>ROUND(I111*H111,2)</f>
        <v>0</v>
      </c>
      <c r="K111" s="203" t="s">
        <v>119</v>
      </c>
      <c r="L111" s="41"/>
      <c r="M111" s="208" t="s">
        <v>1</v>
      </c>
      <c r="N111" s="209" t="s">
        <v>42</v>
      </c>
      <c r="O111" s="77"/>
      <c r="P111" s="210">
        <f>O111*H111</f>
        <v>0</v>
      </c>
      <c r="Q111" s="210">
        <v>0</v>
      </c>
      <c r="R111" s="210">
        <f>Q111*H111</f>
        <v>0</v>
      </c>
      <c r="S111" s="210">
        <v>1.6000000000000001</v>
      </c>
      <c r="T111" s="211">
        <f>S111*H111</f>
        <v>15.0016</v>
      </c>
      <c r="AR111" s="15" t="s">
        <v>144</v>
      </c>
      <c r="AT111" s="15" t="s">
        <v>115</v>
      </c>
      <c r="AU111" s="15" t="s">
        <v>81</v>
      </c>
      <c r="AY111" s="15" t="s">
        <v>112</v>
      </c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15" t="s">
        <v>76</v>
      </c>
      <c r="BK111" s="212">
        <f>ROUND(I111*H111,2)</f>
        <v>0</v>
      </c>
      <c r="BL111" s="15" t="s">
        <v>144</v>
      </c>
      <c r="BM111" s="15" t="s">
        <v>300</v>
      </c>
    </row>
    <row r="112" s="11" customFormat="1">
      <c r="B112" s="220"/>
      <c r="C112" s="221"/>
      <c r="D112" s="222" t="s">
        <v>156</v>
      </c>
      <c r="E112" s="223" t="s">
        <v>1</v>
      </c>
      <c r="F112" s="224" t="s">
        <v>180</v>
      </c>
      <c r="G112" s="221"/>
      <c r="H112" s="223" t="s">
        <v>1</v>
      </c>
      <c r="I112" s="225"/>
      <c r="J112" s="221"/>
      <c r="K112" s="221"/>
      <c r="L112" s="226"/>
      <c r="M112" s="227"/>
      <c r="N112" s="228"/>
      <c r="O112" s="228"/>
      <c r="P112" s="228"/>
      <c r="Q112" s="228"/>
      <c r="R112" s="228"/>
      <c r="S112" s="228"/>
      <c r="T112" s="229"/>
      <c r="AT112" s="230" t="s">
        <v>156</v>
      </c>
      <c r="AU112" s="230" t="s">
        <v>81</v>
      </c>
      <c r="AV112" s="11" t="s">
        <v>76</v>
      </c>
      <c r="AW112" s="11" t="s">
        <v>33</v>
      </c>
      <c r="AX112" s="11" t="s">
        <v>71</v>
      </c>
      <c r="AY112" s="230" t="s">
        <v>112</v>
      </c>
    </row>
    <row r="113" s="12" customFormat="1">
      <c r="B113" s="231"/>
      <c r="C113" s="232"/>
      <c r="D113" s="222" t="s">
        <v>156</v>
      </c>
      <c r="E113" s="233" t="s">
        <v>1</v>
      </c>
      <c r="F113" s="234" t="s">
        <v>166</v>
      </c>
      <c r="G113" s="232"/>
      <c r="H113" s="235">
        <v>9.3759999999999994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AT113" s="241" t="s">
        <v>156</v>
      </c>
      <c r="AU113" s="241" t="s">
        <v>81</v>
      </c>
      <c r="AV113" s="12" t="s">
        <v>81</v>
      </c>
      <c r="AW113" s="12" t="s">
        <v>33</v>
      </c>
      <c r="AX113" s="12" t="s">
        <v>71</v>
      </c>
      <c r="AY113" s="241" t="s">
        <v>112</v>
      </c>
    </row>
    <row r="114" s="13" customFormat="1">
      <c r="B114" s="242"/>
      <c r="C114" s="243"/>
      <c r="D114" s="222" t="s">
        <v>156</v>
      </c>
      <c r="E114" s="244" t="s">
        <v>1</v>
      </c>
      <c r="F114" s="245" t="s">
        <v>159</v>
      </c>
      <c r="G114" s="243"/>
      <c r="H114" s="246">
        <v>9.3759999999999994</v>
      </c>
      <c r="I114" s="247"/>
      <c r="J114" s="243"/>
      <c r="K114" s="243"/>
      <c r="L114" s="248"/>
      <c r="M114" s="249"/>
      <c r="N114" s="250"/>
      <c r="O114" s="250"/>
      <c r="P114" s="250"/>
      <c r="Q114" s="250"/>
      <c r="R114" s="250"/>
      <c r="S114" s="250"/>
      <c r="T114" s="251"/>
      <c r="AT114" s="252" t="s">
        <v>156</v>
      </c>
      <c r="AU114" s="252" t="s">
        <v>81</v>
      </c>
      <c r="AV114" s="13" t="s">
        <v>144</v>
      </c>
      <c r="AW114" s="13" t="s">
        <v>33</v>
      </c>
      <c r="AX114" s="13" t="s">
        <v>76</v>
      </c>
      <c r="AY114" s="252" t="s">
        <v>112</v>
      </c>
    </row>
    <row r="115" s="1" customFormat="1" ht="16.5" customHeight="1">
      <c r="B115" s="36"/>
      <c r="C115" s="201" t="s">
        <v>144</v>
      </c>
      <c r="D115" s="201" t="s">
        <v>115</v>
      </c>
      <c r="E115" s="202" t="s">
        <v>185</v>
      </c>
      <c r="F115" s="203" t="s">
        <v>186</v>
      </c>
      <c r="G115" s="204" t="s">
        <v>143</v>
      </c>
      <c r="H115" s="205">
        <v>117.2</v>
      </c>
      <c r="I115" s="206"/>
      <c r="J115" s="207">
        <f>ROUND(I115*H115,2)</f>
        <v>0</v>
      </c>
      <c r="K115" s="203" t="s">
        <v>119</v>
      </c>
      <c r="L115" s="41"/>
      <c r="M115" s="208" t="s">
        <v>1</v>
      </c>
      <c r="N115" s="209" t="s">
        <v>42</v>
      </c>
      <c r="O115" s="77"/>
      <c r="P115" s="210">
        <f>O115*H115</f>
        <v>0</v>
      </c>
      <c r="Q115" s="210">
        <v>0</v>
      </c>
      <c r="R115" s="210">
        <f>Q115*H115</f>
        <v>0</v>
      </c>
      <c r="S115" s="210">
        <v>0.044999999999999998</v>
      </c>
      <c r="T115" s="211">
        <f>S115*H115</f>
        <v>5.274</v>
      </c>
      <c r="AR115" s="15" t="s">
        <v>144</v>
      </c>
      <c r="AT115" s="15" t="s">
        <v>115</v>
      </c>
      <c r="AU115" s="15" t="s">
        <v>81</v>
      </c>
      <c r="AY115" s="15" t="s">
        <v>112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15" t="s">
        <v>76</v>
      </c>
      <c r="BK115" s="212">
        <f>ROUND(I115*H115,2)</f>
        <v>0</v>
      </c>
      <c r="BL115" s="15" t="s">
        <v>144</v>
      </c>
      <c r="BM115" s="15" t="s">
        <v>301</v>
      </c>
    </row>
    <row r="116" s="11" customFormat="1">
      <c r="B116" s="220"/>
      <c r="C116" s="221"/>
      <c r="D116" s="222" t="s">
        <v>156</v>
      </c>
      <c r="E116" s="223" t="s">
        <v>1</v>
      </c>
      <c r="F116" s="224" t="s">
        <v>180</v>
      </c>
      <c r="G116" s="221"/>
      <c r="H116" s="223" t="s">
        <v>1</v>
      </c>
      <c r="I116" s="225"/>
      <c r="J116" s="221"/>
      <c r="K116" s="221"/>
      <c r="L116" s="226"/>
      <c r="M116" s="227"/>
      <c r="N116" s="228"/>
      <c r="O116" s="228"/>
      <c r="P116" s="228"/>
      <c r="Q116" s="228"/>
      <c r="R116" s="228"/>
      <c r="S116" s="228"/>
      <c r="T116" s="229"/>
      <c r="AT116" s="230" t="s">
        <v>156</v>
      </c>
      <c r="AU116" s="230" t="s">
        <v>81</v>
      </c>
      <c r="AV116" s="11" t="s">
        <v>76</v>
      </c>
      <c r="AW116" s="11" t="s">
        <v>33</v>
      </c>
      <c r="AX116" s="11" t="s">
        <v>71</v>
      </c>
      <c r="AY116" s="230" t="s">
        <v>112</v>
      </c>
    </row>
    <row r="117" s="12" customFormat="1">
      <c r="B117" s="231"/>
      <c r="C117" s="232"/>
      <c r="D117" s="222" t="s">
        <v>156</v>
      </c>
      <c r="E117" s="233" t="s">
        <v>1</v>
      </c>
      <c r="F117" s="234" t="s">
        <v>181</v>
      </c>
      <c r="G117" s="232"/>
      <c r="H117" s="235">
        <v>117.2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AT117" s="241" t="s">
        <v>156</v>
      </c>
      <c r="AU117" s="241" t="s">
        <v>81</v>
      </c>
      <c r="AV117" s="12" t="s">
        <v>81</v>
      </c>
      <c r="AW117" s="12" t="s">
        <v>33</v>
      </c>
      <c r="AX117" s="12" t="s">
        <v>71</v>
      </c>
      <c r="AY117" s="241" t="s">
        <v>112</v>
      </c>
    </row>
    <row r="118" s="13" customFormat="1">
      <c r="B118" s="242"/>
      <c r="C118" s="243"/>
      <c r="D118" s="222" t="s">
        <v>156</v>
      </c>
      <c r="E118" s="244" t="s">
        <v>1</v>
      </c>
      <c r="F118" s="245" t="s">
        <v>159</v>
      </c>
      <c r="G118" s="243"/>
      <c r="H118" s="246">
        <v>117.2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AT118" s="252" t="s">
        <v>156</v>
      </c>
      <c r="AU118" s="252" t="s">
        <v>81</v>
      </c>
      <c r="AV118" s="13" t="s">
        <v>144</v>
      </c>
      <c r="AW118" s="13" t="s">
        <v>33</v>
      </c>
      <c r="AX118" s="13" t="s">
        <v>76</v>
      </c>
      <c r="AY118" s="252" t="s">
        <v>112</v>
      </c>
    </row>
    <row r="119" s="10" customFormat="1" ht="22.8" customHeight="1">
      <c r="B119" s="185"/>
      <c r="C119" s="186"/>
      <c r="D119" s="187" t="s">
        <v>70</v>
      </c>
      <c r="E119" s="199" t="s">
        <v>192</v>
      </c>
      <c r="F119" s="199" t="s">
        <v>193</v>
      </c>
      <c r="G119" s="186"/>
      <c r="H119" s="186"/>
      <c r="I119" s="189"/>
      <c r="J119" s="200">
        <f>BK119</f>
        <v>0</v>
      </c>
      <c r="K119" s="186"/>
      <c r="L119" s="191"/>
      <c r="M119" s="192"/>
      <c r="N119" s="193"/>
      <c r="O119" s="193"/>
      <c r="P119" s="194">
        <f>SUM(P120:P127)</f>
        <v>0</v>
      </c>
      <c r="Q119" s="193"/>
      <c r="R119" s="194">
        <f>SUM(R120:R127)</f>
        <v>0</v>
      </c>
      <c r="S119" s="193"/>
      <c r="T119" s="195">
        <f>SUM(T120:T127)</f>
        <v>0</v>
      </c>
      <c r="AR119" s="196" t="s">
        <v>76</v>
      </c>
      <c r="AT119" s="197" t="s">
        <v>70</v>
      </c>
      <c r="AU119" s="197" t="s">
        <v>76</v>
      </c>
      <c r="AY119" s="196" t="s">
        <v>112</v>
      </c>
      <c r="BK119" s="198">
        <f>SUM(BK120:BK127)</f>
        <v>0</v>
      </c>
    </row>
    <row r="120" s="1" customFormat="1" ht="22.5" customHeight="1">
      <c r="B120" s="36"/>
      <c r="C120" s="201" t="s">
        <v>111</v>
      </c>
      <c r="D120" s="201" t="s">
        <v>115</v>
      </c>
      <c r="E120" s="202" t="s">
        <v>194</v>
      </c>
      <c r="F120" s="203" t="s">
        <v>195</v>
      </c>
      <c r="G120" s="204" t="s">
        <v>196</v>
      </c>
      <c r="H120" s="205">
        <v>21.664000000000001</v>
      </c>
      <c r="I120" s="206"/>
      <c r="J120" s="207">
        <f>ROUND(I120*H120,2)</f>
        <v>0</v>
      </c>
      <c r="K120" s="203" t="s">
        <v>119</v>
      </c>
      <c r="L120" s="41"/>
      <c r="M120" s="208" t="s">
        <v>1</v>
      </c>
      <c r="N120" s="209" t="s">
        <v>42</v>
      </c>
      <c r="O120" s="77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1">
        <f>S120*H120</f>
        <v>0</v>
      </c>
      <c r="AR120" s="15" t="s">
        <v>144</v>
      </c>
      <c r="AT120" s="15" t="s">
        <v>115</v>
      </c>
      <c r="AU120" s="15" t="s">
        <v>81</v>
      </c>
      <c r="AY120" s="15" t="s">
        <v>112</v>
      </c>
      <c r="BE120" s="212">
        <f>IF(N120="základní",J120,0)</f>
        <v>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15" t="s">
        <v>76</v>
      </c>
      <c r="BK120" s="212">
        <f>ROUND(I120*H120,2)</f>
        <v>0</v>
      </c>
      <c r="BL120" s="15" t="s">
        <v>144</v>
      </c>
      <c r="BM120" s="15" t="s">
        <v>302</v>
      </c>
    </row>
    <row r="121" s="1" customFormat="1" ht="22.5" customHeight="1">
      <c r="B121" s="36"/>
      <c r="C121" s="201" t="s">
        <v>160</v>
      </c>
      <c r="D121" s="201" t="s">
        <v>115</v>
      </c>
      <c r="E121" s="202" t="s">
        <v>199</v>
      </c>
      <c r="F121" s="203" t="s">
        <v>200</v>
      </c>
      <c r="G121" s="204" t="s">
        <v>196</v>
      </c>
      <c r="H121" s="205">
        <v>21.664000000000001</v>
      </c>
      <c r="I121" s="206"/>
      <c r="J121" s="207">
        <f>ROUND(I121*H121,2)</f>
        <v>0</v>
      </c>
      <c r="K121" s="203" t="s">
        <v>119</v>
      </c>
      <c r="L121" s="41"/>
      <c r="M121" s="208" t="s">
        <v>1</v>
      </c>
      <c r="N121" s="209" t="s">
        <v>42</v>
      </c>
      <c r="O121" s="77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AR121" s="15" t="s">
        <v>144</v>
      </c>
      <c r="AT121" s="15" t="s">
        <v>115</v>
      </c>
      <c r="AU121" s="15" t="s">
        <v>81</v>
      </c>
      <c r="AY121" s="15" t="s">
        <v>112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15" t="s">
        <v>76</v>
      </c>
      <c r="BK121" s="212">
        <f>ROUND(I121*H121,2)</f>
        <v>0</v>
      </c>
      <c r="BL121" s="15" t="s">
        <v>144</v>
      </c>
      <c r="BM121" s="15" t="s">
        <v>303</v>
      </c>
    </row>
    <row r="122" s="1" customFormat="1" ht="16.5" customHeight="1">
      <c r="B122" s="36"/>
      <c r="C122" s="201" t="s">
        <v>146</v>
      </c>
      <c r="D122" s="201" t="s">
        <v>115</v>
      </c>
      <c r="E122" s="202" t="s">
        <v>202</v>
      </c>
      <c r="F122" s="203" t="s">
        <v>203</v>
      </c>
      <c r="G122" s="204" t="s">
        <v>196</v>
      </c>
      <c r="H122" s="205">
        <v>21.664000000000001</v>
      </c>
      <c r="I122" s="206"/>
      <c r="J122" s="207">
        <f>ROUND(I122*H122,2)</f>
        <v>0</v>
      </c>
      <c r="K122" s="203" t="s">
        <v>119</v>
      </c>
      <c r="L122" s="41"/>
      <c r="M122" s="208" t="s">
        <v>1</v>
      </c>
      <c r="N122" s="209" t="s">
        <v>42</v>
      </c>
      <c r="O122" s="77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AR122" s="15" t="s">
        <v>144</v>
      </c>
      <c r="AT122" s="15" t="s">
        <v>115</v>
      </c>
      <c r="AU122" s="15" t="s">
        <v>81</v>
      </c>
      <c r="AY122" s="15" t="s">
        <v>112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15" t="s">
        <v>76</v>
      </c>
      <c r="BK122" s="212">
        <f>ROUND(I122*H122,2)</f>
        <v>0</v>
      </c>
      <c r="BL122" s="15" t="s">
        <v>144</v>
      </c>
      <c r="BM122" s="15" t="s">
        <v>304</v>
      </c>
    </row>
    <row r="123" s="1" customFormat="1" ht="22.5" customHeight="1">
      <c r="B123" s="36"/>
      <c r="C123" s="201" t="s">
        <v>205</v>
      </c>
      <c r="D123" s="201" t="s">
        <v>115</v>
      </c>
      <c r="E123" s="202" t="s">
        <v>206</v>
      </c>
      <c r="F123" s="203" t="s">
        <v>207</v>
      </c>
      <c r="G123" s="204" t="s">
        <v>196</v>
      </c>
      <c r="H123" s="205">
        <v>454.94400000000002</v>
      </c>
      <c r="I123" s="206"/>
      <c r="J123" s="207">
        <f>ROUND(I123*H123,2)</f>
        <v>0</v>
      </c>
      <c r="K123" s="203" t="s">
        <v>119</v>
      </c>
      <c r="L123" s="41"/>
      <c r="M123" s="208" t="s">
        <v>1</v>
      </c>
      <c r="N123" s="209" t="s">
        <v>42</v>
      </c>
      <c r="O123" s="77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AR123" s="15" t="s">
        <v>144</v>
      </c>
      <c r="AT123" s="15" t="s">
        <v>115</v>
      </c>
      <c r="AU123" s="15" t="s">
        <v>81</v>
      </c>
      <c r="AY123" s="15" t="s">
        <v>112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5" t="s">
        <v>76</v>
      </c>
      <c r="BK123" s="212">
        <f>ROUND(I123*H123,2)</f>
        <v>0</v>
      </c>
      <c r="BL123" s="15" t="s">
        <v>144</v>
      </c>
      <c r="BM123" s="15" t="s">
        <v>305</v>
      </c>
    </row>
    <row r="124" s="11" customFormat="1">
      <c r="B124" s="220"/>
      <c r="C124" s="221"/>
      <c r="D124" s="222" t="s">
        <v>156</v>
      </c>
      <c r="E124" s="223" t="s">
        <v>1</v>
      </c>
      <c r="F124" s="224" t="s">
        <v>209</v>
      </c>
      <c r="G124" s="221"/>
      <c r="H124" s="223" t="s">
        <v>1</v>
      </c>
      <c r="I124" s="225"/>
      <c r="J124" s="221"/>
      <c r="K124" s="221"/>
      <c r="L124" s="226"/>
      <c r="M124" s="227"/>
      <c r="N124" s="228"/>
      <c r="O124" s="228"/>
      <c r="P124" s="228"/>
      <c r="Q124" s="228"/>
      <c r="R124" s="228"/>
      <c r="S124" s="228"/>
      <c r="T124" s="229"/>
      <c r="AT124" s="230" t="s">
        <v>156</v>
      </c>
      <c r="AU124" s="230" t="s">
        <v>81</v>
      </c>
      <c r="AV124" s="11" t="s">
        <v>76</v>
      </c>
      <c r="AW124" s="11" t="s">
        <v>33</v>
      </c>
      <c r="AX124" s="11" t="s">
        <v>71</v>
      </c>
      <c r="AY124" s="230" t="s">
        <v>112</v>
      </c>
    </row>
    <row r="125" s="12" customFormat="1">
      <c r="B125" s="231"/>
      <c r="C125" s="232"/>
      <c r="D125" s="222" t="s">
        <v>156</v>
      </c>
      <c r="E125" s="233" t="s">
        <v>1</v>
      </c>
      <c r="F125" s="234" t="s">
        <v>210</v>
      </c>
      <c r="G125" s="232"/>
      <c r="H125" s="235">
        <v>454.94400000000002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AT125" s="241" t="s">
        <v>156</v>
      </c>
      <c r="AU125" s="241" t="s">
        <v>81</v>
      </c>
      <c r="AV125" s="12" t="s">
        <v>81</v>
      </c>
      <c r="AW125" s="12" t="s">
        <v>33</v>
      </c>
      <c r="AX125" s="12" t="s">
        <v>71</v>
      </c>
      <c r="AY125" s="241" t="s">
        <v>112</v>
      </c>
    </row>
    <row r="126" s="13" customFormat="1">
      <c r="B126" s="242"/>
      <c r="C126" s="243"/>
      <c r="D126" s="222" t="s">
        <v>156</v>
      </c>
      <c r="E126" s="244" t="s">
        <v>1</v>
      </c>
      <c r="F126" s="245" t="s">
        <v>159</v>
      </c>
      <c r="G126" s="243"/>
      <c r="H126" s="246">
        <v>454.94400000000002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AT126" s="252" t="s">
        <v>156</v>
      </c>
      <c r="AU126" s="252" t="s">
        <v>81</v>
      </c>
      <c r="AV126" s="13" t="s">
        <v>144</v>
      </c>
      <c r="AW126" s="13" t="s">
        <v>33</v>
      </c>
      <c r="AX126" s="13" t="s">
        <v>76</v>
      </c>
      <c r="AY126" s="252" t="s">
        <v>112</v>
      </c>
    </row>
    <row r="127" s="1" customFormat="1" ht="22.5" customHeight="1">
      <c r="B127" s="36"/>
      <c r="C127" s="201" t="s">
        <v>211</v>
      </c>
      <c r="D127" s="201" t="s">
        <v>115</v>
      </c>
      <c r="E127" s="202" t="s">
        <v>212</v>
      </c>
      <c r="F127" s="203" t="s">
        <v>213</v>
      </c>
      <c r="G127" s="204" t="s">
        <v>196</v>
      </c>
      <c r="H127" s="205">
        <v>21.664000000000001</v>
      </c>
      <c r="I127" s="206"/>
      <c r="J127" s="207">
        <f>ROUND(I127*H127,2)</f>
        <v>0</v>
      </c>
      <c r="K127" s="203" t="s">
        <v>119</v>
      </c>
      <c r="L127" s="41"/>
      <c r="M127" s="208" t="s">
        <v>1</v>
      </c>
      <c r="N127" s="209" t="s">
        <v>42</v>
      </c>
      <c r="O127" s="77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1">
        <f>S127*H127</f>
        <v>0</v>
      </c>
      <c r="AR127" s="15" t="s">
        <v>144</v>
      </c>
      <c r="AT127" s="15" t="s">
        <v>115</v>
      </c>
      <c r="AU127" s="15" t="s">
        <v>81</v>
      </c>
      <c r="AY127" s="15" t="s">
        <v>112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5" t="s">
        <v>76</v>
      </c>
      <c r="BK127" s="212">
        <f>ROUND(I127*H127,2)</f>
        <v>0</v>
      </c>
      <c r="BL127" s="15" t="s">
        <v>144</v>
      </c>
      <c r="BM127" s="15" t="s">
        <v>306</v>
      </c>
    </row>
    <row r="128" s="10" customFormat="1" ht="25.92" customHeight="1">
      <c r="B128" s="185"/>
      <c r="C128" s="186"/>
      <c r="D128" s="187" t="s">
        <v>70</v>
      </c>
      <c r="E128" s="188" t="s">
        <v>216</v>
      </c>
      <c r="F128" s="188" t="s">
        <v>217</v>
      </c>
      <c r="G128" s="186"/>
      <c r="H128" s="186"/>
      <c r="I128" s="189"/>
      <c r="J128" s="190">
        <f>BK128</f>
        <v>0</v>
      </c>
      <c r="K128" s="186"/>
      <c r="L128" s="191"/>
      <c r="M128" s="192"/>
      <c r="N128" s="193"/>
      <c r="O128" s="193"/>
      <c r="P128" s="194">
        <f>P129+P134+P165</f>
        <v>0</v>
      </c>
      <c r="Q128" s="193"/>
      <c r="R128" s="194">
        <f>R129+R134+R165</f>
        <v>5.7088906000000001</v>
      </c>
      <c r="S128" s="193"/>
      <c r="T128" s="195">
        <f>T129+T134+T165</f>
        <v>1.388255</v>
      </c>
      <c r="AR128" s="196" t="s">
        <v>81</v>
      </c>
      <c r="AT128" s="197" t="s">
        <v>70</v>
      </c>
      <c r="AU128" s="197" t="s">
        <v>71</v>
      </c>
      <c r="AY128" s="196" t="s">
        <v>112</v>
      </c>
      <c r="BK128" s="198">
        <f>BK129+BK134+BK165</f>
        <v>0</v>
      </c>
    </row>
    <row r="129" s="10" customFormat="1" ht="22.8" customHeight="1">
      <c r="B129" s="185"/>
      <c r="C129" s="186"/>
      <c r="D129" s="187" t="s">
        <v>70</v>
      </c>
      <c r="E129" s="199" t="s">
        <v>218</v>
      </c>
      <c r="F129" s="199" t="s">
        <v>219</v>
      </c>
      <c r="G129" s="186"/>
      <c r="H129" s="186"/>
      <c r="I129" s="189"/>
      <c r="J129" s="200">
        <f>BK129</f>
        <v>0</v>
      </c>
      <c r="K129" s="186"/>
      <c r="L129" s="191"/>
      <c r="M129" s="192"/>
      <c r="N129" s="193"/>
      <c r="O129" s="193"/>
      <c r="P129" s="194">
        <f>SUM(P130:P133)</f>
        <v>0</v>
      </c>
      <c r="Q129" s="193"/>
      <c r="R129" s="194">
        <f>SUM(R130:R133)</f>
        <v>0.61709999999999998</v>
      </c>
      <c r="S129" s="193"/>
      <c r="T129" s="195">
        <f>SUM(T130:T133)</f>
        <v>0</v>
      </c>
      <c r="AR129" s="196" t="s">
        <v>81</v>
      </c>
      <c r="AT129" s="197" t="s">
        <v>70</v>
      </c>
      <c r="AU129" s="197" t="s">
        <v>76</v>
      </c>
      <c r="AY129" s="196" t="s">
        <v>112</v>
      </c>
      <c r="BK129" s="198">
        <f>SUM(BK130:BK133)</f>
        <v>0</v>
      </c>
    </row>
    <row r="130" s="1" customFormat="1" ht="22.5" customHeight="1">
      <c r="B130" s="36"/>
      <c r="C130" s="201" t="s">
        <v>198</v>
      </c>
      <c r="D130" s="201" t="s">
        <v>115</v>
      </c>
      <c r="E130" s="202" t="s">
        <v>221</v>
      </c>
      <c r="F130" s="203" t="s">
        <v>222</v>
      </c>
      <c r="G130" s="204" t="s">
        <v>223</v>
      </c>
      <c r="H130" s="205">
        <v>33</v>
      </c>
      <c r="I130" s="206"/>
      <c r="J130" s="207">
        <f>ROUND(I130*H130,2)</f>
        <v>0</v>
      </c>
      <c r="K130" s="203" t="s">
        <v>119</v>
      </c>
      <c r="L130" s="41"/>
      <c r="M130" s="208" t="s">
        <v>1</v>
      </c>
      <c r="N130" s="209" t="s">
        <v>42</v>
      </c>
      <c r="O130" s="77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AR130" s="15" t="s">
        <v>224</v>
      </c>
      <c r="AT130" s="15" t="s">
        <v>115</v>
      </c>
      <c r="AU130" s="15" t="s">
        <v>81</v>
      </c>
      <c r="AY130" s="15" t="s">
        <v>112</v>
      </c>
      <c r="BE130" s="212">
        <f>IF(N130="základní",J130,0)</f>
        <v>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15" t="s">
        <v>76</v>
      </c>
      <c r="BK130" s="212">
        <f>ROUND(I130*H130,2)</f>
        <v>0</v>
      </c>
      <c r="BL130" s="15" t="s">
        <v>224</v>
      </c>
      <c r="BM130" s="15" t="s">
        <v>307</v>
      </c>
    </row>
    <row r="131" s="1" customFormat="1" ht="16.5" customHeight="1">
      <c r="B131" s="36"/>
      <c r="C131" s="253" t="s">
        <v>188</v>
      </c>
      <c r="D131" s="253" t="s">
        <v>227</v>
      </c>
      <c r="E131" s="254" t="s">
        <v>228</v>
      </c>
      <c r="F131" s="255" t="s">
        <v>229</v>
      </c>
      <c r="G131" s="256" t="s">
        <v>223</v>
      </c>
      <c r="H131" s="257">
        <v>33</v>
      </c>
      <c r="I131" s="258"/>
      <c r="J131" s="259">
        <f>ROUND(I131*H131,2)</f>
        <v>0</v>
      </c>
      <c r="K131" s="255" t="s">
        <v>119</v>
      </c>
      <c r="L131" s="260"/>
      <c r="M131" s="261" t="s">
        <v>1</v>
      </c>
      <c r="N131" s="262" t="s">
        <v>42</v>
      </c>
      <c r="O131" s="77"/>
      <c r="P131" s="210">
        <f>O131*H131</f>
        <v>0</v>
      </c>
      <c r="Q131" s="210">
        <v>0.017500000000000002</v>
      </c>
      <c r="R131" s="210">
        <f>Q131*H131</f>
        <v>0.57750000000000001</v>
      </c>
      <c r="S131" s="210">
        <v>0</v>
      </c>
      <c r="T131" s="211">
        <f>S131*H131</f>
        <v>0</v>
      </c>
      <c r="AR131" s="15" t="s">
        <v>220</v>
      </c>
      <c r="AT131" s="15" t="s">
        <v>227</v>
      </c>
      <c r="AU131" s="15" t="s">
        <v>81</v>
      </c>
      <c r="AY131" s="15" t="s">
        <v>112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5" t="s">
        <v>76</v>
      </c>
      <c r="BK131" s="212">
        <f>ROUND(I131*H131,2)</f>
        <v>0</v>
      </c>
      <c r="BL131" s="15" t="s">
        <v>224</v>
      </c>
      <c r="BM131" s="15" t="s">
        <v>308</v>
      </c>
    </row>
    <row r="132" s="1" customFormat="1" ht="16.5" customHeight="1">
      <c r="B132" s="36"/>
      <c r="C132" s="201" t="s">
        <v>140</v>
      </c>
      <c r="D132" s="201" t="s">
        <v>115</v>
      </c>
      <c r="E132" s="202" t="s">
        <v>232</v>
      </c>
      <c r="F132" s="203" t="s">
        <v>233</v>
      </c>
      <c r="G132" s="204" t="s">
        <v>223</v>
      </c>
      <c r="H132" s="205">
        <v>33</v>
      </c>
      <c r="I132" s="206"/>
      <c r="J132" s="207">
        <f>ROUND(I132*H132,2)</f>
        <v>0</v>
      </c>
      <c r="K132" s="203" t="s">
        <v>119</v>
      </c>
      <c r="L132" s="41"/>
      <c r="M132" s="208" t="s">
        <v>1</v>
      </c>
      <c r="N132" s="209" t="s">
        <v>42</v>
      </c>
      <c r="O132" s="77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AR132" s="15" t="s">
        <v>224</v>
      </c>
      <c r="AT132" s="15" t="s">
        <v>115</v>
      </c>
      <c r="AU132" s="15" t="s">
        <v>81</v>
      </c>
      <c r="AY132" s="15" t="s">
        <v>112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5" t="s">
        <v>76</v>
      </c>
      <c r="BK132" s="212">
        <f>ROUND(I132*H132,2)</f>
        <v>0</v>
      </c>
      <c r="BL132" s="15" t="s">
        <v>224</v>
      </c>
      <c r="BM132" s="15" t="s">
        <v>309</v>
      </c>
    </row>
    <row r="133" s="1" customFormat="1" ht="16.5" customHeight="1">
      <c r="B133" s="36"/>
      <c r="C133" s="253" t="s">
        <v>148</v>
      </c>
      <c r="D133" s="253" t="s">
        <v>227</v>
      </c>
      <c r="E133" s="254" t="s">
        <v>236</v>
      </c>
      <c r="F133" s="255" t="s">
        <v>237</v>
      </c>
      <c r="G133" s="256" t="s">
        <v>223</v>
      </c>
      <c r="H133" s="257">
        <v>33</v>
      </c>
      <c r="I133" s="258"/>
      <c r="J133" s="259">
        <f>ROUND(I133*H133,2)</f>
        <v>0</v>
      </c>
      <c r="K133" s="255" t="s">
        <v>119</v>
      </c>
      <c r="L133" s="260"/>
      <c r="M133" s="261" t="s">
        <v>1</v>
      </c>
      <c r="N133" s="262" t="s">
        <v>42</v>
      </c>
      <c r="O133" s="77"/>
      <c r="P133" s="210">
        <f>O133*H133</f>
        <v>0</v>
      </c>
      <c r="Q133" s="210">
        <v>0.0011999999999999999</v>
      </c>
      <c r="R133" s="210">
        <f>Q133*H133</f>
        <v>0.039599999999999996</v>
      </c>
      <c r="S133" s="210">
        <v>0</v>
      </c>
      <c r="T133" s="211">
        <f>S133*H133</f>
        <v>0</v>
      </c>
      <c r="AR133" s="15" t="s">
        <v>220</v>
      </c>
      <c r="AT133" s="15" t="s">
        <v>227</v>
      </c>
      <c r="AU133" s="15" t="s">
        <v>81</v>
      </c>
      <c r="AY133" s="15" t="s">
        <v>112</v>
      </c>
      <c r="BE133" s="212">
        <f>IF(N133="základní",J133,0)</f>
        <v>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15" t="s">
        <v>76</v>
      </c>
      <c r="BK133" s="212">
        <f>ROUND(I133*H133,2)</f>
        <v>0</v>
      </c>
      <c r="BL133" s="15" t="s">
        <v>224</v>
      </c>
      <c r="BM133" s="15" t="s">
        <v>310</v>
      </c>
    </row>
    <row r="134" s="10" customFormat="1" ht="22.8" customHeight="1">
      <c r="B134" s="185"/>
      <c r="C134" s="186"/>
      <c r="D134" s="187" t="s">
        <v>70</v>
      </c>
      <c r="E134" s="199" t="s">
        <v>239</v>
      </c>
      <c r="F134" s="199" t="s">
        <v>240</v>
      </c>
      <c r="G134" s="186"/>
      <c r="H134" s="186"/>
      <c r="I134" s="189"/>
      <c r="J134" s="200">
        <f>BK134</f>
        <v>0</v>
      </c>
      <c r="K134" s="186"/>
      <c r="L134" s="191"/>
      <c r="M134" s="192"/>
      <c r="N134" s="193"/>
      <c r="O134" s="193"/>
      <c r="P134" s="194">
        <f>SUM(P135:P164)</f>
        <v>0</v>
      </c>
      <c r="Q134" s="193"/>
      <c r="R134" s="194">
        <f>SUM(R135:R164)</f>
        <v>3.7589880999999994</v>
      </c>
      <c r="S134" s="193"/>
      <c r="T134" s="195">
        <f>SUM(T135:T164)</f>
        <v>1.388255</v>
      </c>
      <c r="AR134" s="196" t="s">
        <v>81</v>
      </c>
      <c r="AT134" s="197" t="s">
        <v>70</v>
      </c>
      <c r="AU134" s="197" t="s">
        <v>76</v>
      </c>
      <c r="AY134" s="196" t="s">
        <v>112</v>
      </c>
      <c r="BK134" s="198">
        <f>SUM(BK135:BK164)</f>
        <v>0</v>
      </c>
    </row>
    <row r="135" s="1" customFormat="1" ht="16.5" customHeight="1">
      <c r="B135" s="36"/>
      <c r="C135" s="201" t="s">
        <v>175</v>
      </c>
      <c r="D135" s="201" t="s">
        <v>115</v>
      </c>
      <c r="E135" s="202" t="s">
        <v>241</v>
      </c>
      <c r="F135" s="203" t="s">
        <v>242</v>
      </c>
      <c r="G135" s="204" t="s">
        <v>143</v>
      </c>
      <c r="H135" s="205">
        <v>117.2</v>
      </c>
      <c r="I135" s="206"/>
      <c r="J135" s="207">
        <f>ROUND(I135*H135,2)</f>
        <v>0</v>
      </c>
      <c r="K135" s="203" t="s">
        <v>119</v>
      </c>
      <c r="L135" s="41"/>
      <c r="M135" s="208" t="s">
        <v>1</v>
      </c>
      <c r="N135" s="209" t="s">
        <v>42</v>
      </c>
      <c r="O135" s="77"/>
      <c r="P135" s="210">
        <f>O135*H135</f>
        <v>0</v>
      </c>
      <c r="Q135" s="210">
        <v>0.00029999999999999997</v>
      </c>
      <c r="R135" s="210">
        <f>Q135*H135</f>
        <v>0.035159999999999997</v>
      </c>
      <c r="S135" s="210">
        <v>0</v>
      </c>
      <c r="T135" s="211">
        <f>S135*H135</f>
        <v>0</v>
      </c>
      <c r="AR135" s="15" t="s">
        <v>224</v>
      </c>
      <c r="AT135" s="15" t="s">
        <v>115</v>
      </c>
      <c r="AU135" s="15" t="s">
        <v>81</v>
      </c>
      <c r="AY135" s="15" t="s">
        <v>112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5" t="s">
        <v>76</v>
      </c>
      <c r="BK135" s="212">
        <f>ROUND(I135*H135,2)</f>
        <v>0</v>
      </c>
      <c r="BL135" s="15" t="s">
        <v>224</v>
      </c>
      <c r="BM135" s="15" t="s">
        <v>311</v>
      </c>
    </row>
    <row r="136" s="11" customFormat="1">
      <c r="B136" s="220"/>
      <c r="C136" s="221"/>
      <c r="D136" s="222" t="s">
        <v>156</v>
      </c>
      <c r="E136" s="223" t="s">
        <v>1</v>
      </c>
      <c r="F136" s="224" t="s">
        <v>180</v>
      </c>
      <c r="G136" s="221"/>
      <c r="H136" s="223" t="s">
        <v>1</v>
      </c>
      <c r="I136" s="225"/>
      <c r="J136" s="221"/>
      <c r="K136" s="221"/>
      <c r="L136" s="226"/>
      <c r="M136" s="227"/>
      <c r="N136" s="228"/>
      <c r="O136" s="228"/>
      <c r="P136" s="228"/>
      <c r="Q136" s="228"/>
      <c r="R136" s="228"/>
      <c r="S136" s="228"/>
      <c r="T136" s="229"/>
      <c r="AT136" s="230" t="s">
        <v>156</v>
      </c>
      <c r="AU136" s="230" t="s">
        <v>81</v>
      </c>
      <c r="AV136" s="11" t="s">
        <v>76</v>
      </c>
      <c r="AW136" s="11" t="s">
        <v>33</v>
      </c>
      <c r="AX136" s="11" t="s">
        <v>71</v>
      </c>
      <c r="AY136" s="230" t="s">
        <v>112</v>
      </c>
    </row>
    <row r="137" s="12" customFormat="1">
      <c r="B137" s="231"/>
      <c r="C137" s="232"/>
      <c r="D137" s="222" t="s">
        <v>156</v>
      </c>
      <c r="E137" s="233" t="s">
        <v>1</v>
      </c>
      <c r="F137" s="234" t="s">
        <v>181</v>
      </c>
      <c r="G137" s="232"/>
      <c r="H137" s="235">
        <v>117.2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AT137" s="241" t="s">
        <v>156</v>
      </c>
      <c r="AU137" s="241" t="s">
        <v>81</v>
      </c>
      <c r="AV137" s="12" t="s">
        <v>81</v>
      </c>
      <c r="AW137" s="12" t="s">
        <v>33</v>
      </c>
      <c r="AX137" s="12" t="s">
        <v>71</v>
      </c>
      <c r="AY137" s="241" t="s">
        <v>112</v>
      </c>
    </row>
    <row r="138" s="13" customFormat="1">
      <c r="B138" s="242"/>
      <c r="C138" s="243"/>
      <c r="D138" s="222" t="s">
        <v>156</v>
      </c>
      <c r="E138" s="244" t="s">
        <v>1</v>
      </c>
      <c r="F138" s="245" t="s">
        <v>159</v>
      </c>
      <c r="G138" s="243"/>
      <c r="H138" s="246">
        <v>117.2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AT138" s="252" t="s">
        <v>156</v>
      </c>
      <c r="AU138" s="252" t="s">
        <v>81</v>
      </c>
      <c r="AV138" s="13" t="s">
        <v>144</v>
      </c>
      <c r="AW138" s="13" t="s">
        <v>33</v>
      </c>
      <c r="AX138" s="13" t="s">
        <v>76</v>
      </c>
      <c r="AY138" s="252" t="s">
        <v>112</v>
      </c>
    </row>
    <row r="139" s="1" customFormat="1" ht="16.5" customHeight="1">
      <c r="B139" s="36"/>
      <c r="C139" s="201" t="s">
        <v>244</v>
      </c>
      <c r="D139" s="201" t="s">
        <v>115</v>
      </c>
      <c r="E139" s="202" t="s">
        <v>245</v>
      </c>
      <c r="F139" s="203" t="s">
        <v>246</v>
      </c>
      <c r="G139" s="204" t="s">
        <v>154</v>
      </c>
      <c r="H139" s="205">
        <v>118.25</v>
      </c>
      <c r="I139" s="206"/>
      <c r="J139" s="207">
        <f>ROUND(I139*H139,2)</f>
        <v>0</v>
      </c>
      <c r="K139" s="203" t="s">
        <v>119</v>
      </c>
      <c r="L139" s="41"/>
      <c r="M139" s="208" t="s">
        <v>1</v>
      </c>
      <c r="N139" s="209" t="s">
        <v>42</v>
      </c>
      <c r="O139" s="77"/>
      <c r="P139" s="210">
        <f>O139*H139</f>
        <v>0</v>
      </c>
      <c r="Q139" s="210">
        <v>0</v>
      </c>
      <c r="R139" s="210">
        <f>Q139*H139</f>
        <v>0</v>
      </c>
      <c r="S139" s="210">
        <v>0.01174</v>
      </c>
      <c r="T139" s="211">
        <f>S139*H139</f>
        <v>1.388255</v>
      </c>
      <c r="AR139" s="15" t="s">
        <v>224</v>
      </c>
      <c r="AT139" s="15" t="s">
        <v>115</v>
      </c>
      <c r="AU139" s="15" t="s">
        <v>81</v>
      </c>
      <c r="AY139" s="15" t="s">
        <v>112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5" t="s">
        <v>76</v>
      </c>
      <c r="BK139" s="212">
        <f>ROUND(I139*H139,2)</f>
        <v>0</v>
      </c>
      <c r="BL139" s="15" t="s">
        <v>224</v>
      </c>
      <c r="BM139" s="15" t="s">
        <v>312</v>
      </c>
    </row>
    <row r="140" s="11" customFormat="1">
      <c r="B140" s="220"/>
      <c r="C140" s="221"/>
      <c r="D140" s="222" t="s">
        <v>156</v>
      </c>
      <c r="E140" s="223" t="s">
        <v>1</v>
      </c>
      <c r="F140" s="224" t="s">
        <v>157</v>
      </c>
      <c r="G140" s="221"/>
      <c r="H140" s="223" t="s">
        <v>1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156</v>
      </c>
      <c r="AU140" s="230" t="s">
        <v>81</v>
      </c>
      <c r="AV140" s="11" t="s">
        <v>76</v>
      </c>
      <c r="AW140" s="11" t="s">
        <v>33</v>
      </c>
      <c r="AX140" s="11" t="s">
        <v>71</v>
      </c>
      <c r="AY140" s="230" t="s">
        <v>112</v>
      </c>
    </row>
    <row r="141" s="12" customFormat="1">
      <c r="B141" s="231"/>
      <c r="C141" s="232"/>
      <c r="D141" s="222" t="s">
        <v>156</v>
      </c>
      <c r="E141" s="233" t="s">
        <v>1</v>
      </c>
      <c r="F141" s="234" t="s">
        <v>158</v>
      </c>
      <c r="G141" s="232"/>
      <c r="H141" s="235">
        <v>118.25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AT141" s="241" t="s">
        <v>156</v>
      </c>
      <c r="AU141" s="241" t="s">
        <v>81</v>
      </c>
      <c r="AV141" s="12" t="s">
        <v>81</v>
      </c>
      <c r="AW141" s="12" t="s">
        <v>33</v>
      </c>
      <c r="AX141" s="12" t="s">
        <v>71</v>
      </c>
      <c r="AY141" s="241" t="s">
        <v>112</v>
      </c>
    </row>
    <row r="142" s="13" customFormat="1">
      <c r="B142" s="242"/>
      <c r="C142" s="243"/>
      <c r="D142" s="222" t="s">
        <v>156</v>
      </c>
      <c r="E142" s="244" t="s">
        <v>1</v>
      </c>
      <c r="F142" s="245" t="s">
        <v>159</v>
      </c>
      <c r="G142" s="243"/>
      <c r="H142" s="246">
        <v>118.25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AT142" s="252" t="s">
        <v>156</v>
      </c>
      <c r="AU142" s="252" t="s">
        <v>81</v>
      </c>
      <c r="AV142" s="13" t="s">
        <v>144</v>
      </c>
      <c r="AW142" s="13" t="s">
        <v>33</v>
      </c>
      <c r="AX142" s="13" t="s">
        <v>76</v>
      </c>
      <c r="AY142" s="252" t="s">
        <v>112</v>
      </c>
    </row>
    <row r="143" s="1" customFormat="1" ht="16.5" customHeight="1">
      <c r="B143" s="36"/>
      <c r="C143" s="201" t="s">
        <v>248</v>
      </c>
      <c r="D143" s="201" t="s">
        <v>115</v>
      </c>
      <c r="E143" s="202" t="s">
        <v>249</v>
      </c>
      <c r="F143" s="203" t="s">
        <v>250</v>
      </c>
      <c r="G143" s="204" t="s">
        <v>154</v>
      </c>
      <c r="H143" s="205">
        <v>118.25</v>
      </c>
      <c r="I143" s="206"/>
      <c r="J143" s="207">
        <f>ROUND(I143*H143,2)</f>
        <v>0</v>
      </c>
      <c r="K143" s="203" t="s">
        <v>119</v>
      </c>
      <c r="L143" s="41"/>
      <c r="M143" s="208" t="s">
        <v>1</v>
      </c>
      <c r="N143" s="209" t="s">
        <v>42</v>
      </c>
      <c r="O143" s="77"/>
      <c r="P143" s="210">
        <f>O143*H143</f>
        <v>0</v>
      </c>
      <c r="Q143" s="210">
        <v>0.00058</v>
      </c>
      <c r="R143" s="210">
        <f>Q143*H143</f>
        <v>0.068585000000000007</v>
      </c>
      <c r="S143" s="210">
        <v>0</v>
      </c>
      <c r="T143" s="211">
        <f>S143*H143</f>
        <v>0</v>
      </c>
      <c r="AR143" s="15" t="s">
        <v>224</v>
      </c>
      <c r="AT143" s="15" t="s">
        <v>115</v>
      </c>
      <c r="AU143" s="15" t="s">
        <v>81</v>
      </c>
      <c r="AY143" s="15" t="s">
        <v>112</v>
      </c>
      <c r="BE143" s="212">
        <f>IF(N143="základní",J143,0)</f>
        <v>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15" t="s">
        <v>76</v>
      </c>
      <c r="BK143" s="212">
        <f>ROUND(I143*H143,2)</f>
        <v>0</v>
      </c>
      <c r="BL143" s="15" t="s">
        <v>224</v>
      </c>
      <c r="BM143" s="15" t="s">
        <v>313</v>
      </c>
    </row>
    <row r="144" s="11" customFormat="1">
      <c r="B144" s="220"/>
      <c r="C144" s="221"/>
      <c r="D144" s="222" t="s">
        <v>156</v>
      </c>
      <c r="E144" s="223" t="s">
        <v>1</v>
      </c>
      <c r="F144" s="224" t="s">
        <v>157</v>
      </c>
      <c r="G144" s="221"/>
      <c r="H144" s="223" t="s">
        <v>1</v>
      </c>
      <c r="I144" s="225"/>
      <c r="J144" s="221"/>
      <c r="K144" s="221"/>
      <c r="L144" s="226"/>
      <c r="M144" s="227"/>
      <c r="N144" s="228"/>
      <c r="O144" s="228"/>
      <c r="P144" s="228"/>
      <c r="Q144" s="228"/>
      <c r="R144" s="228"/>
      <c r="S144" s="228"/>
      <c r="T144" s="229"/>
      <c r="AT144" s="230" t="s">
        <v>156</v>
      </c>
      <c r="AU144" s="230" t="s">
        <v>81</v>
      </c>
      <c r="AV144" s="11" t="s">
        <v>76</v>
      </c>
      <c r="AW144" s="11" t="s">
        <v>33</v>
      </c>
      <c r="AX144" s="11" t="s">
        <v>71</v>
      </c>
      <c r="AY144" s="230" t="s">
        <v>112</v>
      </c>
    </row>
    <row r="145" s="12" customFormat="1">
      <c r="B145" s="231"/>
      <c r="C145" s="232"/>
      <c r="D145" s="222" t="s">
        <v>156</v>
      </c>
      <c r="E145" s="233" t="s">
        <v>1</v>
      </c>
      <c r="F145" s="234" t="s">
        <v>158</v>
      </c>
      <c r="G145" s="232"/>
      <c r="H145" s="235">
        <v>118.25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AT145" s="241" t="s">
        <v>156</v>
      </c>
      <c r="AU145" s="241" t="s">
        <v>81</v>
      </c>
      <c r="AV145" s="12" t="s">
        <v>81</v>
      </c>
      <c r="AW145" s="12" t="s">
        <v>33</v>
      </c>
      <c r="AX145" s="12" t="s">
        <v>71</v>
      </c>
      <c r="AY145" s="241" t="s">
        <v>112</v>
      </c>
    </row>
    <row r="146" s="13" customFormat="1">
      <c r="B146" s="242"/>
      <c r="C146" s="243"/>
      <c r="D146" s="222" t="s">
        <v>156</v>
      </c>
      <c r="E146" s="244" t="s">
        <v>1</v>
      </c>
      <c r="F146" s="245" t="s">
        <v>159</v>
      </c>
      <c r="G146" s="243"/>
      <c r="H146" s="246">
        <v>118.25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AT146" s="252" t="s">
        <v>156</v>
      </c>
      <c r="AU146" s="252" t="s">
        <v>81</v>
      </c>
      <c r="AV146" s="13" t="s">
        <v>144</v>
      </c>
      <c r="AW146" s="13" t="s">
        <v>33</v>
      </c>
      <c r="AX146" s="13" t="s">
        <v>76</v>
      </c>
      <c r="AY146" s="252" t="s">
        <v>112</v>
      </c>
    </row>
    <row r="147" s="1" customFormat="1" ht="16.5" customHeight="1">
      <c r="B147" s="36"/>
      <c r="C147" s="253" t="s">
        <v>252</v>
      </c>
      <c r="D147" s="253" t="s">
        <v>227</v>
      </c>
      <c r="E147" s="254" t="s">
        <v>253</v>
      </c>
      <c r="F147" s="255" t="s">
        <v>254</v>
      </c>
      <c r="G147" s="256" t="s">
        <v>143</v>
      </c>
      <c r="H147" s="257">
        <v>14.308</v>
      </c>
      <c r="I147" s="258"/>
      <c r="J147" s="259">
        <f>ROUND(I147*H147,2)</f>
        <v>0</v>
      </c>
      <c r="K147" s="255" t="s">
        <v>119</v>
      </c>
      <c r="L147" s="260"/>
      <c r="M147" s="261" t="s">
        <v>1</v>
      </c>
      <c r="N147" s="262" t="s">
        <v>42</v>
      </c>
      <c r="O147" s="77"/>
      <c r="P147" s="210">
        <f>O147*H147</f>
        <v>0</v>
      </c>
      <c r="Q147" s="210">
        <v>0.019199999999999998</v>
      </c>
      <c r="R147" s="210">
        <f>Q147*H147</f>
        <v>0.27471359999999995</v>
      </c>
      <c r="S147" s="210">
        <v>0</v>
      </c>
      <c r="T147" s="211">
        <f>S147*H147</f>
        <v>0</v>
      </c>
      <c r="AR147" s="15" t="s">
        <v>220</v>
      </c>
      <c r="AT147" s="15" t="s">
        <v>227</v>
      </c>
      <c r="AU147" s="15" t="s">
        <v>81</v>
      </c>
      <c r="AY147" s="15" t="s">
        <v>112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5" t="s">
        <v>76</v>
      </c>
      <c r="BK147" s="212">
        <f>ROUND(I147*H147,2)</f>
        <v>0</v>
      </c>
      <c r="BL147" s="15" t="s">
        <v>224</v>
      </c>
      <c r="BM147" s="15" t="s">
        <v>314</v>
      </c>
    </row>
    <row r="148" s="1" customFormat="1">
      <c r="B148" s="36"/>
      <c r="C148" s="37"/>
      <c r="D148" s="222" t="s">
        <v>256</v>
      </c>
      <c r="E148" s="37"/>
      <c r="F148" s="263" t="s">
        <v>257</v>
      </c>
      <c r="G148" s="37"/>
      <c r="H148" s="37"/>
      <c r="I148" s="127"/>
      <c r="J148" s="37"/>
      <c r="K148" s="37"/>
      <c r="L148" s="41"/>
      <c r="M148" s="264"/>
      <c r="N148" s="77"/>
      <c r="O148" s="77"/>
      <c r="P148" s="77"/>
      <c r="Q148" s="77"/>
      <c r="R148" s="77"/>
      <c r="S148" s="77"/>
      <c r="T148" s="78"/>
      <c r="AT148" s="15" t="s">
        <v>256</v>
      </c>
      <c r="AU148" s="15" t="s">
        <v>81</v>
      </c>
    </row>
    <row r="149" s="12" customFormat="1">
      <c r="B149" s="231"/>
      <c r="C149" s="232"/>
      <c r="D149" s="222" t="s">
        <v>156</v>
      </c>
      <c r="E149" s="232"/>
      <c r="F149" s="234" t="s">
        <v>258</v>
      </c>
      <c r="G149" s="232"/>
      <c r="H149" s="235">
        <v>14.308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AT149" s="241" t="s">
        <v>156</v>
      </c>
      <c r="AU149" s="241" t="s">
        <v>81</v>
      </c>
      <c r="AV149" s="12" t="s">
        <v>81</v>
      </c>
      <c r="AW149" s="12" t="s">
        <v>4</v>
      </c>
      <c r="AX149" s="12" t="s">
        <v>76</v>
      </c>
      <c r="AY149" s="241" t="s">
        <v>112</v>
      </c>
    </row>
    <row r="150" s="1" customFormat="1" ht="22.5" customHeight="1">
      <c r="B150" s="36"/>
      <c r="C150" s="201" t="s">
        <v>259</v>
      </c>
      <c r="D150" s="201" t="s">
        <v>115</v>
      </c>
      <c r="E150" s="202" t="s">
        <v>260</v>
      </c>
      <c r="F150" s="203" t="s">
        <v>261</v>
      </c>
      <c r="G150" s="204" t="s">
        <v>143</v>
      </c>
      <c r="H150" s="205">
        <v>117.2</v>
      </c>
      <c r="I150" s="206"/>
      <c r="J150" s="207">
        <f>ROUND(I150*H150,2)</f>
        <v>0</v>
      </c>
      <c r="K150" s="203" t="s">
        <v>119</v>
      </c>
      <c r="L150" s="41"/>
      <c r="M150" s="208" t="s">
        <v>1</v>
      </c>
      <c r="N150" s="209" t="s">
        <v>42</v>
      </c>
      <c r="O150" s="77"/>
      <c r="P150" s="210">
        <f>O150*H150</f>
        <v>0</v>
      </c>
      <c r="Q150" s="210">
        <v>0.00694</v>
      </c>
      <c r="R150" s="210">
        <f>Q150*H150</f>
        <v>0.81336799999999998</v>
      </c>
      <c r="S150" s="210">
        <v>0</v>
      </c>
      <c r="T150" s="211">
        <f>S150*H150</f>
        <v>0</v>
      </c>
      <c r="AR150" s="15" t="s">
        <v>224</v>
      </c>
      <c r="AT150" s="15" t="s">
        <v>115</v>
      </c>
      <c r="AU150" s="15" t="s">
        <v>81</v>
      </c>
      <c r="AY150" s="15" t="s">
        <v>112</v>
      </c>
      <c r="BE150" s="212">
        <f>IF(N150="základní",J150,0)</f>
        <v>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15" t="s">
        <v>76</v>
      </c>
      <c r="BK150" s="212">
        <f>ROUND(I150*H150,2)</f>
        <v>0</v>
      </c>
      <c r="BL150" s="15" t="s">
        <v>224</v>
      </c>
      <c r="BM150" s="15" t="s">
        <v>315</v>
      </c>
    </row>
    <row r="151" s="11" customFormat="1">
      <c r="B151" s="220"/>
      <c r="C151" s="221"/>
      <c r="D151" s="222" t="s">
        <v>156</v>
      </c>
      <c r="E151" s="223" t="s">
        <v>1</v>
      </c>
      <c r="F151" s="224" t="s">
        <v>180</v>
      </c>
      <c r="G151" s="221"/>
      <c r="H151" s="223" t="s">
        <v>1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156</v>
      </c>
      <c r="AU151" s="230" t="s">
        <v>81</v>
      </c>
      <c r="AV151" s="11" t="s">
        <v>76</v>
      </c>
      <c r="AW151" s="11" t="s">
        <v>33</v>
      </c>
      <c r="AX151" s="11" t="s">
        <v>71</v>
      </c>
      <c r="AY151" s="230" t="s">
        <v>112</v>
      </c>
    </row>
    <row r="152" s="12" customFormat="1">
      <c r="B152" s="231"/>
      <c r="C152" s="232"/>
      <c r="D152" s="222" t="s">
        <v>156</v>
      </c>
      <c r="E152" s="233" t="s">
        <v>1</v>
      </c>
      <c r="F152" s="234" t="s">
        <v>181</v>
      </c>
      <c r="G152" s="232"/>
      <c r="H152" s="235">
        <v>117.2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AT152" s="241" t="s">
        <v>156</v>
      </c>
      <c r="AU152" s="241" t="s">
        <v>81</v>
      </c>
      <c r="AV152" s="12" t="s">
        <v>81</v>
      </c>
      <c r="AW152" s="12" t="s">
        <v>33</v>
      </c>
      <c r="AX152" s="12" t="s">
        <v>71</v>
      </c>
      <c r="AY152" s="241" t="s">
        <v>112</v>
      </c>
    </row>
    <row r="153" s="13" customFormat="1">
      <c r="B153" s="242"/>
      <c r="C153" s="243"/>
      <c r="D153" s="222" t="s">
        <v>156</v>
      </c>
      <c r="E153" s="244" t="s">
        <v>1</v>
      </c>
      <c r="F153" s="245" t="s">
        <v>159</v>
      </c>
      <c r="G153" s="243"/>
      <c r="H153" s="246">
        <v>117.2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AT153" s="252" t="s">
        <v>156</v>
      </c>
      <c r="AU153" s="252" t="s">
        <v>81</v>
      </c>
      <c r="AV153" s="13" t="s">
        <v>144</v>
      </c>
      <c r="AW153" s="13" t="s">
        <v>33</v>
      </c>
      <c r="AX153" s="13" t="s">
        <v>76</v>
      </c>
      <c r="AY153" s="252" t="s">
        <v>112</v>
      </c>
    </row>
    <row r="154" s="1" customFormat="1" ht="16.5" customHeight="1">
      <c r="B154" s="36"/>
      <c r="C154" s="253" t="s">
        <v>263</v>
      </c>
      <c r="D154" s="253" t="s">
        <v>227</v>
      </c>
      <c r="E154" s="254" t="s">
        <v>253</v>
      </c>
      <c r="F154" s="255" t="s">
        <v>254</v>
      </c>
      <c r="G154" s="256" t="s">
        <v>143</v>
      </c>
      <c r="H154" s="257">
        <v>128.91999999999999</v>
      </c>
      <c r="I154" s="258"/>
      <c r="J154" s="259">
        <f>ROUND(I154*H154,2)</f>
        <v>0</v>
      </c>
      <c r="K154" s="255" t="s">
        <v>119</v>
      </c>
      <c r="L154" s="260"/>
      <c r="M154" s="261" t="s">
        <v>1</v>
      </c>
      <c r="N154" s="262" t="s">
        <v>42</v>
      </c>
      <c r="O154" s="77"/>
      <c r="P154" s="210">
        <f>O154*H154</f>
        <v>0</v>
      </c>
      <c r="Q154" s="210">
        <v>0.019199999999999998</v>
      </c>
      <c r="R154" s="210">
        <f>Q154*H154</f>
        <v>2.4752639999999997</v>
      </c>
      <c r="S154" s="210">
        <v>0</v>
      </c>
      <c r="T154" s="211">
        <f>S154*H154</f>
        <v>0</v>
      </c>
      <c r="AR154" s="15" t="s">
        <v>220</v>
      </c>
      <c r="AT154" s="15" t="s">
        <v>227</v>
      </c>
      <c r="AU154" s="15" t="s">
        <v>81</v>
      </c>
      <c r="AY154" s="15" t="s">
        <v>112</v>
      </c>
      <c r="BE154" s="212">
        <f>IF(N154="základní",J154,0)</f>
        <v>0</v>
      </c>
      <c r="BF154" s="212">
        <f>IF(N154="snížená",J154,0)</f>
        <v>0</v>
      </c>
      <c r="BG154" s="212">
        <f>IF(N154="zákl. přenesená",J154,0)</f>
        <v>0</v>
      </c>
      <c r="BH154" s="212">
        <f>IF(N154="sníž. přenesená",J154,0)</f>
        <v>0</v>
      </c>
      <c r="BI154" s="212">
        <f>IF(N154="nulová",J154,0)</f>
        <v>0</v>
      </c>
      <c r="BJ154" s="15" t="s">
        <v>76</v>
      </c>
      <c r="BK154" s="212">
        <f>ROUND(I154*H154,2)</f>
        <v>0</v>
      </c>
      <c r="BL154" s="15" t="s">
        <v>224</v>
      </c>
      <c r="BM154" s="15" t="s">
        <v>316</v>
      </c>
    </row>
    <row r="155" s="1" customFormat="1">
      <c r="B155" s="36"/>
      <c r="C155" s="37"/>
      <c r="D155" s="222" t="s">
        <v>256</v>
      </c>
      <c r="E155" s="37"/>
      <c r="F155" s="263" t="s">
        <v>257</v>
      </c>
      <c r="G155" s="37"/>
      <c r="H155" s="37"/>
      <c r="I155" s="127"/>
      <c r="J155" s="37"/>
      <c r="K155" s="37"/>
      <c r="L155" s="41"/>
      <c r="M155" s="264"/>
      <c r="N155" s="77"/>
      <c r="O155" s="77"/>
      <c r="P155" s="77"/>
      <c r="Q155" s="77"/>
      <c r="R155" s="77"/>
      <c r="S155" s="77"/>
      <c r="T155" s="78"/>
      <c r="AT155" s="15" t="s">
        <v>256</v>
      </c>
      <c r="AU155" s="15" t="s">
        <v>81</v>
      </c>
    </row>
    <row r="156" s="1" customFormat="1" ht="16.5" customHeight="1">
      <c r="B156" s="36"/>
      <c r="C156" s="253" t="s">
        <v>8</v>
      </c>
      <c r="D156" s="253" t="s">
        <v>227</v>
      </c>
      <c r="E156" s="254" t="s">
        <v>265</v>
      </c>
      <c r="F156" s="255" t="s">
        <v>266</v>
      </c>
      <c r="G156" s="256" t="s">
        <v>267</v>
      </c>
      <c r="H156" s="257">
        <v>87.900000000000006</v>
      </c>
      <c r="I156" s="258"/>
      <c r="J156" s="259">
        <f>ROUND(I156*H156,2)</f>
        <v>0</v>
      </c>
      <c r="K156" s="255" t="s">
        <v>1</v>
      </c>
      <c r="L156" s="260"/>
      <c r="M156" s="261" t="s">
        <v>1</v>
      </c>
      <c r="N156" s="262" t="s">
        <v>42</v>
      </c>
      <c r="O156" s="77"/>
      <c r="P156" s="210">
        <f>O156*H156</f>
        <v>0</v>
      </c>
      <c r="Q156" s="210">
        <v>0.001</v>
      </c>
      <c r="R156" s="210">
        <f>Q156*H156</f>
        <v>0.087900000000000006</v>
      </c>
      <c r="S156" s="210">
        <v>0</v>
      </c>
      <c r="T156" s="211">
        <f>S156*H156</f>
        <v>0</v>
      </c>
      <c r="AR156" s="15" t="s">
        <v>220</v>
      </c>
      <c r="AT156" s="15" t="s">
        <v>227</v>
      </c>
      <c r="AU156" s="15" t="s">
        <v>81</v>
      </c>
      <c r="AY156" s="15" t="s">
        <v>112</v>
      </c>
      <c r="BE156" s="212">
        <f>IF(N156="základní",J156,0)</f>
        <v>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15" t="s">
        <v>76</v>
      </c>
      <c r="BK156" s="212">
        <f>ROUND(I156*H156,2)</f>
        <v>0</v>
      </c>
      <c r="BL156" s="15" t="s">
        <v>224</v>
      </c>
      <c r="BM156" s="15" t="s">
        <v>317</v>
      </c>
    </row>
    <row r="157" s="1" customFormat="1">
      <c r="B157" s="36"/>
      <c r="C157" s="37"/>
      <c r="D157" s="222" t="s">
        <v>256</v>
      </c>
      <c r="E157" s="37"/>
      <c r="F157" s="263" t="s">
        <v>269</v>
      </c>
      <c r="G157" s="37"/>
      <c r="H157" s="37"/>
      <c r="I157" s="127"/>
      <c r="J157" s="37"/>
      <c r="K157" s="37"/>
      <c r="L157" s="41"/>
      <c r="M157" s="264"/>
      <c r="N157" s="77"/>
      <c r="O157" s="77"/>
      <c r="P157" s="77"/>
      <c r="Q157" s="77"/>
      <c r="R157" s="77"/>
      <c r="S157" s="77"/>
      <c r="T157" s="78"/>
      <c r="AT157" s="15" t="s">
        <v>256</v>
      </c>
      <c r="AU157" s="15" t="s">
        <v>81</v>
      </c>
    </row>
    <row r="158" s="1" customFormat="1" ht="16.5" customHeight="1">
      <c r="B158" s="36"/>
      <c r="C158" s="253" t="s">
        <v>224</v>
      </c>
      <c r="D158" s="253" t="s">
        <v>227</v>
      </c>
      <c r="E158" s="254" t="s">
        <v>270</v>
      </c>
      <c r="F158" s="255" t="s">
        <v>271</v>
      </c>
      <c r="G158" s="256" t="s">
        <v>154</v>
      </c>
      <c r="H158" s="257">
        <v>9</v>
      </c>
      <c r="I158" s="258"/>
      <c r="J158" s="259">
        <f>ROUND(I158*H158,2)</f>
        <v>0</v>
      </c>
      <c r="K158" s="255" t="s">
        <v>119</v>
      </c>
      <c r="L158" s="260"/>
      <c r="M158" s="261" t="s">
        <v>1</v>
      </c>
      <c r="N158" s="262" t="s">
        <v>42</v>
      </c>
      <c r="O158" s="77"/>
      <c r="P158" s="210">
        <f>O158*H158</f>
        <v>0</v>
      </c>
      <c r="Q158" s="210">
        <v>5.0000000000000002E-05</v>
      </c>
      <c r="R158" s="210">
        <f>Q158*H158</f>
        <v>0.00045000000000000004</v>
      </c>
      <c r="S158" s="210">
        <v>0</v>
      </c>
      <c r="T158" s="211">
        <f>S158*H158</f>
        <v>0</v>
      </c>
      <c r="AR158" s="15" t="s">
        <v>220</v>
      </c>
      <c r="AT158" s="15" t="s">
        <v>227</v>
      </c>
      <c r="AU158" s="15" t="s">
        <v>81</v>
      </c>
      <c r="AY158" s="15" t="s">
        <v>112</v>
      </c>
      <c r="BE158" s="212">
        <f>IF(N158="základní",J158,0)</f>
        <v>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15" t="s">
        <v>76</v>
      </c>
      <c r="BK158" s="212">
        <f>ROUND(I158*H158,2)</f>
        <v>0</v>
      </c>
      <c r="BL158" s="15" t="s">
        <v>224</v>
      </c>
      <c r="BM158" s="15" t="s">
        <v>318</v>
      </c>
    </row>
    <row r="159" s="1" customFormat="1" ht="16.5" customHeight="1">
      <c r="B159" s="36"/>
      <c r="C159" s="201" t="s">
        <v>273</v>
      </c>
      <c r="D159" s="201" t="s">
        <v>115</v>
      </c>
      <c r="E159" s="202" t="s">
        <v>274</v>
      </c>
      <c r="F159" s="203" t="s">
        <v>275</v>
      </c>
      <c r="G159" s="204" t="s">
        <v>154</v>
      </c>
      <c r="H159" s="205">
        <v>118.25</v>
      </c>
      <c r="I159" s="206"/>
      <c r="J159" s="207">
        <f>ROUND(I159*H159,2)</f>
        <v>0</v>
      </c>
      <c r="K159" s="203" t="s">
        <v>119</v>
      </c>
      <c r="L159" s="41"/>
      <c r="M159" s="208" t="s">
        <v>1</v>
      </c>
      <c r="N159" s="209" t="s">
        <v>42</v>
      </c>
      <c r="O159" s="77"/>
      <c r="P159" s="210">
        <f>O159*H159</f>
        <v>0</v>
      </c>
      <c r="Q159" s="210">
        <v>3.0000000000000001E-05</v>
      </c>
      <c r="R159" s="210">
        <f>Q159*H159</f>
        <v>0.0035475000000000003</v>
      </c>
      <c r="S159" s="210">
        <v>0</v>
      </c>
      <c r="T159" s="211">
        <f>S159*H159</f>
        <v>0</v>
      </c>
      <c r="AR159" s="15" t="s">
        <v>224</v>
      </c>
      <c r="AT159" s="15" t="s">
        <v>115</v>
      </c>
      <c r="AU159" s="15" t="s">
        <v>81</v>
      </c>
      <c r="AY159" s="15" t="s">
        <v>112</v>
      </c>
      <c r="BE159" s="212">
        <f>IF(N159="základní",J159,0)</f>
        <v>0</v>
      </c>
      <c r="BF159" s="212">
        <f>IF(N159="snížená",J159,0)</f>
        <v>0</v>
      </c>
      <c r="BG159" s="212">
        <f>IF(N159="zákl. přenesená",J159,0)</f>
        <v>0</v>
      </c>
      <c r="BH159" s="212">
        <f>IF(N159="sníž. přenesená",J159,0)</f>
        <v>0</v>
      </c>
      <c r="BI159" s="212">
        <f>IF(N159="nulová",J159,0)</f>
        <v>0</v>
      </c>
      <c r="BJ159" s="15" t="s">
        <v>76</v>
      </c>
      <c r="BK159" s="212">
        <f>ROUND(I159*H159,2)</f>
        <v>0</v>
      </c>
      <c r="BL159" s="15" t="s">
        <v>224</v>
      </c>
      <c r="BM159" s="15" t="s">
        <v>319</v>
      </c>
    </row>
    <row r="160" s="11" customFormat="1">
      <c r="B160" s="220"/>
      <c r="C160" s="221"/>
      <c r="D160" s="222" t="s">
        <v>156</v>
      </c>
      <c r="E160" s="223" t="s">
        <v>1</v>
      </c>
      <c r="F160" s="224" t="s">
        <v>157</v>
      </c>
      <c r="G160" s="221"/>
      <c r="H160" s="223" t="s">
        <v>1</v>
      </c>
      <c r="I160" s="225"/>
      <c r="J160" s="221"/>
      <c r="K160" s="221"/>
      <c r="L160" s="226"/>
      <c r="M160" s="227"/>
      <c r="N160" s="228"/>
      <c r="O160" s="228"/>
      <c r="P160" s="228"/>
      <c r="Q160" s="228"/>
      <c r="R160" s="228"/>
      <c r="S160" s="228"/>
      <c r="T160" s="229"/>
      <c r="AT160" s="230" t="s">
        <v>156</v>
      </c>
      <c r="AU160" s="230" t="s">
        <v>81</v>
      </c>
      <c r="AV160" s="11" t="s">
        <v>76</v>
      </c>
      <c r="AW160" s="11" t="s">
        <v>33</v>
      </c>
      <c r="AX160" s="11" t="s">
        <v>71</v>
      </c>
      <c r="AY160" s="230" t="s">
        <v>112</v>
      </c>
    </row>
    <row r="161" s="12" customFormat="1">
      <c r="B161" s="231"/>
      <c r="C161" s="232"/>
      <c r="D161" s="222" t="s">
        <v>156</v>
      </c>
      <c r="E161" s="233" t="s">
        <v>1</v>
      </c>
      <c r="F161" s="234" t="s">
        <v>158</v>
      </c>
      <c r="G161" s="232"/>
      <c r="H161" s="235">
        <v>118.25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AT161" s="241" t="s">
        <v>156</v>
      </c>
      <c r="AU161" s="241" t="s">
        <v>81</v>
      </c>
      <c r="AV161" s="12" t="s">
        <v>81</v>
      </c>
      <c r="AW161" s="12" t="s">
        <v>33</v>
      </c>
      <c r="AX161" s="12" t="s">
        <v>71</v>
      </c>
      <c r="AY161" s="241" t="s">
        <v>112</v>
      </c>
    </row>
    <row r="162" s="13" customFormat="1">
      <c r="B162" s="242"/>
      <c r="C162" s="243"/>
      <c r="D162" s="222" t="s">
        <v>156</v>
      </c>
      <c r="E162" s="244" t="s">
        <v>1</v>
      </c>
      <c r="F162" s="245" t="s">
        <v>159</v>
      </c>
      <c r="G162" s="243"/>
      <c r="H162" s="246">
        <v>118.25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AT162" s="252" t="s">
        <v>156</v>
      </c>
      <c r="AU162" s="252" t="s">
        <v>81</v>
      </c>
      <c r="AV162" s="13" t="s">
        <v>144</v>
      </c>
      <c r="AW162" s="13" t="s">
        <v>33</v>
      </c>
      <c r="AX162" s="13" t="s">
        <v>76</v>
      </c>
      <c r="AY162" s="252" t="s">
        <v>112</v>
      </c>
    </row>
    <row r="163" s="1" customFormat="1" ht="22.5" customHeight="1">
      <c r="B163" s="36"/>
      <c r="C163" s="201" t="s">
        <v>277</v>
      </c>
      <c r="D163" s="201" t="s">
        <v>115</v>
      </c>
      <c r="E163" s="202" t="s">
        <v>278</v>
      </c>
      <c r="F163" s="203" t="s">
        <v>279</v>
      </c>
      <c r="G163" s="204" t="s">
        <v>196</v>
      </c>
      <c r="H163" s="205">
        <v>3.7589999999999999</v>
      </c>
      <c r="I163" s="206"/>
      <c r="J163" s="207">
        <f>ROUND(I163*H163,2)</f>
        <v>0</v>
      </c>
      <c r="K163" s="203" t="s">
        <v>119</v>
      </c>
      <c r="L163" s="41"/>
      <c r="M163" s="208" t="s">
        <v>1</v>
      </c>
      <c r="N163" s="209" t="s">
        <v>42</v>
      </c>
      <c r="O163" s="77"/>
      <c r="P163" s="210">
        <f>O163*H163</f>
        <v>0</v>
      </c>
      <c r="Q163" s="210">
        <v>0</v>
      </c>
      <c r="R163" s="210">
        <f>Q163*H163</f>
        <v>0</v>
      </c>
      <c r="S163" s="210">
        <v>0</v>
      </c>
      <c r="T163" s="211">
        <f>S163*H163</f>
        <v>0</v>
      </c>
      <c r="AR163" s="15" t="s">
        <v>224</v>
      </c>
      <c r="AT163" s="15" t="s">
        <v>115</v>
      </c>
      <c r="AU163" s="15" t="s">
        <v>81</v>
      </c>
      <c r="AY163" s="15" t="s">
        <v>112</v>
      </c>
      <c r="BE163" s="212">
        <f>IF(N163="základní",J163,0)</f>
        <v>0</v>
      </c>
      <c r="BF163" s="212">
        <f>IF(N163="snížená",J163,0)</f>
        <v>0</v>
      </c>
      <c r="BG163" s="212">
        <f>IF(N163="zákl. přenesená",J163,0)</f>
        <v>0</v>
      </c>
      <c r="BH163" s="212">
        <f>IF(N163="sníž. přenesená",J163,0)</f>
        <v>0</v>
      </c>
      <c r="BI163" s="212">
        <f>IF(N163="nulová",J163,0)</f>
        <v>0</v>
      </c>
      <c r="BJ163" s="15" t="s">
        <v>76</v>
      </c>
      <c r="BK163" s="212">
        <f>ROUND(I163*H163,2)</f>
        <v>0</v>
      </c>
      <c r="BL163" s="15" t="s">
        <v>224</v>
      </c>
      <c r="BM163" s="15" t="s">
        <v>320</v>
      </c>
    </row>
    <row r="164" s="1" customFormat="1" ht="22.5" customHeight="1">
      <c r="B164" s="36"/>
      <c r="C164" s="201" t="s">
        <v>281</v>
      </c>
      <c r="D164" s="201" t="s">
        <v>115</v>
      </c>
      <c r="E164" s="202" t="s">
        <v>282</v>
      </c>
      <c r="F164" s="203" t="s">
        <v>283</v>
      </c>
      <c r="G164" s="204" t="s">
        <v>196</v>
      </c>
      <c r="H164" s="205">
        <v>3.7589999999999999</v>
      </c>
      <c r="I164" s="206"/>
      <c r="J164" s="207">
        <f>ROUND(I164*H164,2)</f>
        <v>0</v>
      </c>
      <c r="K164" s="203" t="s">
        <v>119</v>
      </c>
      <c r="L164" s="41"/>
      <c r="M164" s="208" t="s">
        <v>1</v>
      </c>
      <c r="N164" s="209" t="s">
        <v>42</v>
      </c>
      <c r="O164" s="77"/>
      <c r="P164" s="210">
        <f>O164*H164</f>
        <v>0</v>
      </c>
      <c r="Q164" s="210">
        <v>0</v>
      </c>
      <c r="R164" s="210">
        <f>Q164*H164</f>
        <v>0</v>
      </c>
      <c r="S164" s="210">
        <v>0</v>
      </c>
      <c r="T164" s="211">
        <f>S164*H164</f>
        <v>0</v>
      </c>
      <c r="AR164" s="15" t="s">
        <v>224</v>
      </c>
      <c r="AT164" s="15" t="s">
        <v>115</v>
      </c>
      <c r="AU164" s="15" t="s">
        <v>81</v>
      </c>
      <c r="AY164" s="15" t="s">
        <v>112</v>
      </c>
      <c r="BE164" s="212">
        <f>IF(N164="základní",J164,0)</f>
        <v>0</v>
      </c>
      <c r="BF164" s="212">
        <f>IF(N164="snížená",J164,0)</f>
        <v>0</v>
      </c>
      <c r="BG164" s="212">
        <f>IF(N164="zákl. přenesená",J164,0)</f>
        <v>0</v>
      </c>
      <c r="BH164" s="212">
        <f>IF(N164="sníž. přenesená",J164,0)</f>
        <v>0</v>
      </c>
      <c r="BI164" s="212">
        <f>IF(N164="nulová",J164,0)</f>
        <v>0</v>
      </c>
      <c r="BJ164" s="15" t="s">
        <v>76</v>
      </c>
      <c r="BK164" s="212">
        <f>ROUND(I164*H164,2)</f>
        <v>0</v>
      </c>
      <c r="BL164" s="15" t="s">
        <v>224</v>
      </c>
      <c r="BM164" s="15" t="s">
        <v>321</v>
      </c>
    </row>
    <row r="165" s="10" customFormat="1" ht="22.8" customHeight="1">
      <c r="B165" s="185"/>
      <c r="C165" s="186"/>
      <c r="D165" s="187" t="s">
        <v>70</v>
      </c>
      <c r="E165" s="199" t="s">
        <v>285</v>
      </c>
      <c r="F165" s="199" t="s">
        <v>286</v>
      </c>
      <c r="G165" s="186"/>
      <c r="H165" s="186"/>
      <c r="I165" s="189"/>
      <c r="J165" s="200">
        <f>BK165</f>
        <v>0</v>
      </c>
      <c r="K165" s="186"/>
      <c r="L165" s="191"/>
      <c r="M165" s="192"/>
      <c r="N165" s="193"/>
      <c r="O165" s="193"/>
      <c r="P165" s="194">
        <f>SUM(P166:P168)</f>
        <v>0</v>
      </c>
      <c r="Q165" s="193"/>
      <c r="R165" s="194">
        <f>SUM(R166:R168)</f>
        <v>1.3328025000000001</v>
      </c>
      <c r="S165" s="193"/>
      <c r="T165" s="195">
        <f>SUM(T166:T168)</f>
        <v>0</v>
      </c>
      <c r="AR165" s="196" t="s">
        <v>81</v>
      </c>
      <c r="AT165" s="197" t="s">
        <v>70</v>
      </c>
      <c r="AU165" s="197" t="s">
        <v>76</v>
      </c>
      <c r="AY165" s="196" t="s">
        <v>112</v>
      </c>
      <c r="BK165" s="198">
        <f>SUM(BK166:BK168)</f>
        <v>0</v>
      </c>
    </row>
    <row r="166" s="1" customFormat="1" ht="16.5" customHeight="1">
      <c r="B166" s="36"/>
      <c r="C166" s="201" t="s">
        <v>220</v>
      </c>
      <c r="D166" s="201" t="s">
        <v>115</v>
      </c>
      <c r="E166" s="202" t="s">
        <v>288</v>
      </c>
      <c r="F166" s="203" t="s">
        <v>289</v>
      </c>
      <c r="G166" s="204" t="s">
        <v>143</v>
      </c>
      <c r="H166" s="205">
        <v>149.25</v>
      </c>
      <c r="I166" s="206"/>
      <c r="J166" s="207">
        <f>ROUND(I166*H166,2)</f>
        <v>0</v>
      </c>
      <c r="K166" s="203" t="s">
        <v>119</v>
      </c>
      <c r="L166" s="41"/>
      <c r="M166" s="208" t="s">
        <v>1</v>
      </c>
      <c r="N166" s="209" t="s">
        <v>42</v>
      </c>
      <c r="O166" s="77"/>
      <c r="P166" s="210">
        <f>O166*H166</f>
        <v>0</v>
      </c>
      <c r="Q166" s="210">
        <v>0.0089300000000000004</v>
      </c>
      <c r="R166" s="210">
        <f>Q166*H166</f>
        <v>1.3328025000000001</v>
      </c>
      <c r="S166" s="210">
        <v>0</v>
      </c>
      <c r="T166" s="211">
        <f>S166*H166</f>
        <v>0</v>
      </c>
      <c r="AR166" s="15" t="s">
        <v>224</v>
      </c>
      <c r="AT166" s="15" t="s">
        <v>115</v>
      </c>
      <c r="AU166" s="15" t="s">
        <v>81</v>
      </c>
      <c r="AY166" s="15" t="s">
        <v>112</v>
      </c>
      <c r="BE166" s="212">
        <f>IF(N166="základní",J166,0)</f>
        <v>0</v>
      </c>
      <c r="BF166" s="212">
        <f>IF(N166="snížená",J166,0)</f>
        <v>0</v>
      </c>
      <c r="BG166" s="212">
        <f>IF(N166="zákl. přenesená",J166,0)</f>
        <v>0</v>
      </c>
      <c r="BH166" s="212">
        <f>IF(N166="sníž. přenesená",J166,0)</f>
        <v>0</v>
      </c>
      <c r="BI166" s="212">
        <f>IF(N166="nulová",J166,0)</f>
        <v>0</v>
      </c>
      <c r="BJ166" s="15" t="s">
        <v>76</v>
      </c>
      <c r="BK166" s="212">
        <f>ROUND(I166*H166,2)</f>
        <v>0</v>
      </c>
      <c r="BL166" s="15" t="s">
        <v>224</v>
      </c>
      <c r="BM166" s="15" t="s">
        <v>322</v>
      </c>
    </row>
    <row r="167" s="11" customFormat="1">
      <c r="B167" s="220"/>
      <c r="C167" s="221"/>
      <c r="D167" s="222" t="s">
        <v>156</v>
      </c>
      <c r="E167" s="223" t="s">
        <v>1</v>
      </c>
      <c r="F167" s="224" t="s">
        <v>291</v>
      </c>
      <c r="G167" s="221"/>
      <c r="H167" s="223" t="s">
        <v>1</v>
      </c>
      <c r="I167" s="225"/>
      <c r="J167" s="221"/>
      <c r="K167" s="221"/>
      <c r="L167" s="226"/>
      <c r="M167" s="227"/>
      <c r="N167" s="228"/>
      <c r="O167" s="228"/>
      <c r="P167" s="228"/>
      <c r="Q167" s="228"/>
      <c r="R167" s="228"/>
      <c r="S167" s="228"/>
      <c r="T167" s="229"/>
      <c r="AT167" s="230" t="s">
        <v>156</v>
      </c>
      <c r="AU167" s="230" t="s">
        <v>81</v>
      </c>
      <c r="AV167" s="11" t="s">
        <v>76</v>
      </c>
      <c r="AW167" s="11" t="s">
        <v>33</v>
      </c>
      <c r="AX167" s="11" t="s">
        <v>71</v>
      </c>
      <c r="AY167" s="230" t="s">
        <v>112</v>
      </c>
    </row>
    <row r="168" s="12" customFormat="1">
      <c r="B168" s="231"/>
      <c r="C168" s="232"/>
      <c r="D168" s="222" t="s">
        <v>156</v>
      </c>
      <c r="E168" s="233" t="s">
        <v>1</v>
      </c>
      <c r="F168" s="234" t="s">
        <v>292</v>
      </c>
      <c r="G168" s="232"/>
      <c r="H168" s="235">
        <v>149.25</v>
      </c>
      <c r="I168" s="236"/>
      <c r="J168" s="232"/>
      <c r="K168" s="232"/>
      <c r="L168" s="237"/>
      <c r="M168" s="265"/>
      <c r="N168" s="266"/>
      <c r="O168" s="266"/>
      <c r="P168" s="266"/>
      <c r="Q168" s="266"/>
      <c r="R168" s="266"/>
      <c r="S168" s="266"/>
      <c r="T168" s="267"/>
      <c r="AT168" s="241" t="s">
        <v>156</v>
      </c>
      <c r="AU168" s="241" t="s">
        <v>81</v>
      </c>
      <c r="AV168" s="12" t="s">
        <v>81</v>
      </c>
      <c r="AW168" s="12" t="s">
        <v>33</v>
      </c>
      <c r="AX168" s="12" t="s">
        <v>76</v>
      </c>
      <c r="AY168" s="241" t="s">
        <v>112</v>
      </c>
    </row>
    <row r="169" s="1" customFormat="1" ht="6.96" customHeight="1">
      <c r="B169" s="55"/>
      <c r="C169" s="56"/>
      <c r="D169" s="56"/>
      <c r="E169" s="56"/>
      <c r="F169" s="56"/>
      <c r="G169" s="56"/>
      <c r="H169" s="56"/>
      <c r="I169" s="151"/>
      <c r="J169" s="56"/>
      <c r="K169" s="56"/>
      <c r="L169" s="41"/>
    </row>
  </sheetData>
  <sheetProtection sheet="1" autoFilter="0" formatColumns="0" formatRows="0" objects="1" scenarios="1" spinCount="100000" saltValue="gohyylmIdBLGN/R4yzHZwUyj2fRJa+OaNEWMbEtq30AYtZuO/HbIltjPgKWbGTRv7/D9k/sJsv2tgVlzVfh8uA==" hashValue="ca16phUpZDt0YgOjABXPSBohtA8qMCJ5uwlrPr6INnXWNF343QA+nP9Y6rd1uJ/3UDa2ckSeC4r6Zlhp5Pdqfw==" algorithmName="SHA-512" password="CC35"/>
  <autoFilter ref="C86:K168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1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87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8"/>
      <c r="AT3" s="15" t="s">
        <v>81</v>
      </c>
    </row>
    <row r="4" ht="24.96" customHeight="1">
      <c r="B4" s="18"/>
      <c r="D4" s="125" t="s">
        <v>88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6" t="s">
        <v>16</v>
      </c>
      <c r="L6" s="18"/>
    </row>
    <row r="7" ht="16.5" customHeight="1">
      <c r="B7" s="18"/>
      <c r="E7" s="218" t="str">
        <f>'Rekapitulace stavby'!K6</f>
        <v>Chodby a sociální zařízení pavilon B (1 a 2 patro)</v>
      </c>
      <c r="F7" s="126"/>
      <c r="G7" s="126"/>
      <c r="H7" s="126"/>
      <c r="L7" s="18"/>
    </row>
    <row r="8" s="1" customFormat="1" ht="12" customHeight="1">
      <c r="B8" s="41"/>
      <c r="D8" s="126" t="s">
        <v>125</v>
      </c>
      <c r="I8" s="127"/>
      <c r="L8" s="41"/>
    </row>
    <row r="9" s="1" customFormat="1" ht="36.96" customHeight="1">
      <c r="B9" s="41"/>
      <c r="E9" s="128" t="s">
        <v>323</v>
      </c>
      <c r="F9" s="1"/>
      <c r="G9" s="1"/>
      <c r="H9" s="1"/>
      <c r="I9" s="127"/>
      <c r="L9" s="41"/>
    </row>
    <row r="10" s="1" customFormat="1">
      <c r="B10" s="41"/>
      <c r="I10" s="127"/>
      <c r="L10" s="41"/>
    </row>
    <row r="11" s="1" customFormat="1" ht="12" customHeight="1">
      <c r="B11" s="41"/>
      <c r="D11" s="126" t="s">
        <v>18</v>
      </c>
      <c r="F11" s="15" t="s">
        <v>1</v>
      </c>
      <c r="I11" s="129" t="s">
        <v>19</v>
      </c>
      <c r="J11" s="15" t="s">
        <v>1</v>
      </c>
      <c r="L11" s="41"/>
    </row>
    <row r="12" s="1" customFormat="1" ht="12" customHeight="1">
      <c r="B12" s="41"/>
      <c r="D12" s="126" t="s">
        <v>20</v>
      </c>
      <c r="F12" s="15" t="s">
        <v>21</v>
      </c>
      <c r="I12" s="129" t="s">
        <v>22</v>
      </c>
      <c r="J12" s="130" t="str">
        <f>'Rekapitulace stavby'!AN8</f>
        <v>3. 3. 2022</v>
      </c>
      <c r="L12" s="41"/>
    </row>
    <row r="13" s="1" customFormat="1" ht="10.8" customHeight="1">
      <c r="B13" s="41"/>
      <c r="I13" s="127"/>
      <c r="L13" s="41"/>
    </row>
    <row r="14" s="1" customFormat="1" ht="12" customHeight="1">
      <c r="B14" s="41"/>
      <c r="D14" s="126" t="s">
        <v>24</v>
      </c>
      <c r="I14" s="129" t="s">
        <v>25</v>
      </c>
      <c r="J14" s="15" t="s">
        <v>26</v>
      </c>
      <c r="L14" s="41"/>
    </row>
    <row r="15" s="1" customFormat="1" ht="18" customHeight="1">
      <c r="B15" s="41"/>
      <c r="E15" s="15" t="s">
        <v>27</v>
      </c>
      <c r="I15" s="129" t="s">
        <v>28</v>
      </c>
      <c r="J15" s="15" t="s">
        <v>29</v>
      </c>
      <c r="L15" s="41"/>
    </row>
    <row r="16" s="1" customFormat="1" ht="6.96" customHeight="1">
      <c r="B16" s="41"/>
      <c r="I16" s="127"/>
      <c r="L16" s="41"/>
    </row>
    <row r="17" s="1" customFormat="1" ht="12" customHeight="1">
      <c r="B17" s="41"/>
      <c r="D17" s="126" t="s">
        <v>30</v>
      </c>
      <c r="I17" s="129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29" t="s">
        <v>28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7"/>
      <c r="L19" s="41"/>
    </row>
    <row r="20" s="1" customFormat="1" ht="12" customHeight="1">
      <c r="B20" s="41"/>
      <c r="D20" s="126" t="s">
        <v>32</v>
      </c>
      <c r="I20" s="129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29" t="s">
        <v>28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7"/>
      <c r="L22" s="41"/>
    </row>
    <row r="23" s="1" customFormat="1" ht="12" customHeight="1">
      <c r="B23" s="41"/>
      <c r="D23" s="126" t="s">
        <v>34</v>
      </c>
      <c r="I23" s="129" t="s">
        <v>25</v>
      </c>
      <c r="J23" s="15" t="str">
        <f>IF('Rekapitulace stavby'!AN19="","",'Rekapitulace stavby'!AN19)</f>
        <v/>
      </c>
      <c r="L23" s="41"/>
    </row>
    <row r="24" s="1" customFormat="1" ht="18" customHeight="1">
      <c r="B24" s="41"/>
      <c r="E24" s="15" t="str">
        <f>IF('Rekapitulace stavby'!E20="","",'Rekapitulace stavby'!E20)</f>
        <v xml:space="preserve">Běle     kontakt    602641557   bele@souepl.cz</v>
      </c>
      <c r="I24" s="129" t="s">
        <v>28</v>
      </c>
      <c r="J24" s="15" t="str">
        <f>IF('Rekapitulace stavby'!AN20="","",'Rekapitulace stavby'!AN20)</f>
        <v/>
      </c>
      <c r="L24" s="41"/>
    </row>
    <row r="25" s="1" customFormat="1" ht="6.96" customHeight="1">
      <c r="B25" s="41"/>
      <c r="I25" s="127"/>
      <c r="L25" s="41"/>
    </row>
    <row r="26" s="1" customFormat="1" ht="12" customHeight="1">
      <c r="B26" s="41"/>
      <c r="D26" s="126" t="s">
        <v>36</v>
      </c>
      <c r="I26" s="127"/>
      <c r="L26" s="41"/>
    </row>
    <row r="27" s="6" customFormat="1" ht="16.5" customHeight="1">
      <c r="B27" s="131"/>
      <c r="E27" s="132" t="s">
        <v>1</v>
      </c>
      <c r="F27" s="132"/>
      <c r="G27" s="132"/>
      <c r="H27" s="132"/>
      <c r="I27" s="133"/>
      <c r="L27" s="131"/>
    </row>
    <row r="28" s="1" customFormat="1" ht="6.96" customHeight="1">
      <c r="B28" s="41"/>
      <c r="I28" s="127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4"/>
      <c r="J29" s="69"/>
      <c r="K29" s="69"/>
      <c r="L29" s="41"/>
    </row>
    <row r="30" s="1" customFormat="1" ht="25.44" customHeight="1">
      <c r="B30" s="41"/>
      <c r="D30" s="135" t="s">
        <v>37</v>
      </c>
      <c r="I30" s="127"/>
      <c r="J30" s="136">
        <f>ROUND(J91,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4"/>
      <c r="J31" s="69"/>
      <c r="K31" s="69"/>
      <c r="L31" s="41"/>
    </row>
    <row r="32" s="1" customFormat="1" ht="14.4" customHeight="1">
      <c r="B32" s="41"/>
      <c r="F32" s="137" t="s">
        <v>39</v>
      </c>
      <c r="I32" s="138" t="s">
        <v>38</v>
      </c>
      <c r="J32" s="137" t="s">
        <v>40</v>
      </c>
      <c r="L32" s="41"/>
    </row>
    <row r="33" s="1" customFormat="1" ht="14.4" customHeight="1">
      <c r="B33" s="41"/>
      <c r="D33" s="126" t="s">
        <v>41</v>
      </c>
      <c r="E33" s="126" t="s">
        <v>42</v>
      </c>
      <c r="F33" s="139">
        <f>ROUND((SUM(BE91:BE184)),  2)</f>
        <v>0</v>
      </c>
      <c r="I33" s="140">
        <v>0.20999999999999999</v>
      </c>
      <c r="J33" s="139">
        <f>ROUND(((SUM(BE91:BE184))*I33),  2)</f>
        <v>0</v>
      </c>
      <c r="L33" s="41"/>
    </row>
    <row r="34" s="1" customFormat="1" ht="14.4" customHeight="1">
      <c r="B34" s="41"/>
      <c r="E34" s="126" t="s">
        <v>43</v>
      </c>
      <c r="F34" s="139">
        <f>ROUND((SUM(BF91:BF184)),  2)</f>
        <v>0</v>
      </c>
      <c r="I34" s="140">
        <v>0.14999999999999999</v>
      </c>
      <c r="J34" s="139">
        <f>ROUND(((SUM(BF91:BF184))*I34),  2)</f>
        <v>0</v>
      </c>
      <c r="L34" s="41"/>
    </row>
    <row r="35" hidden="1" s="1" customFormat="1" ht="14.4" customHeight="1">
      <c r="B35" s="41"/>
      <c r="E35" s="126" t="s">
        <v>44</v>
      </c>
      <c r="F35" s="139">
        <f>ROUND((SUM(BG91:BG184)),  2)</f>
        <v>0</v>
      </c>
      <c r="I35" s="140">
        <v>0.20999999999999999</v>
      </c>
      <c r="J35" s="139">
        <f>0</f>
        <v>0</v>
      </c>
      <c r="L35" s="41"/>
    </row>
    <row r="36" hidden="1" s="1" customFormat="1" ht="14.4" customHeight="1">
      <c r="B36" s="41"/>
      <c r="E36" s="126" t="s">
        <v>45</v>
      </c>
      <c r="F36" s="139">
        <f>ROUND((SUM(BH91:BH184)),  2)</f>
        <v>0</v>
      </c>
      <c r="I36" s="140">
        <v>0.14999999999999999</v>
      </c>
      <c r="J36" s="139">
        <f>0</f>
        <v>0</v>
      </c>
      <c r="L36" s="41"/>
    </row>
    <row r="37" hidden="1" s="1" customFormat="1" ht="14.4" customHeight="1">
      <c r="B37" s="41"/>
      <c r="E37" s="126" t="s">
        <v>46</v>
      </c>
      <c r="F37" s="139">
        <f>ROUND((SUM(BI91:BI184)),  2)</f>
        <v>0</v>
      </c>
      <c r="I37" s="140">
        <v>0</v>
      </c>
      <c r="J37" s="139">
        <f>0</f>
        <v>0</v>
      </c>
      <c r="L37" s="41"/>
    </row>
    <row r="38" s="1" customFormat="1" ht="6.96" customHeight="1">
      <c r="B38" s="41"/>
      <c r="I38" s="127"/>
      <c r="L38" s="41"/>
    </row>
    <row r="39" s="1" customFormat="1" ht="25.44" customHeight="1">
      <c r="B39" s="41"/>
      <c r="C39" s="141"/>
      <c r="D39" s="142" t="s">
        <v>47</v>
      </c>
      <c r="E39" s="143"/>
      <c r="F39" s="143"/>
      <c r="G39" s="144" t="s">
        <v>48</v>
      </c>
      <c r="H39" s="145" t="s">
        <v>49</v>
      </c>
      <c r="I39" s="146"/>
      <c r="J39" s="147">
        <f>SUM(J30:J37)</f>
        <v>0</v>
      </c>
      <c r="K39" s="148"/>
      <c r="L39" s="41"/>
    </row>
    <row r="40" s="1" customFormat="1" ht="14.4" customHeight="1">
      <c r="B40" s="149"/>
      <c r="C40" s="150"/>
      <c r="D40" s="150"/>
      <c r="E40" s="150"/>
      <c r="F40" s="150"/>
      <c r="G40" s="150"/>
      <c r="H40" s="150"/>
      <c r="I40" s="151"/>
      <c r="J40" s="150"/>
      <c r="K40" s="150"/>
      <c r="L40" s="41"/>
    </row>
    <row r="44" s="1" customFormat="1" ht="6.96" customHeight="1">
      <c r="B44" s="152"/>
      <c r="C44" s="153"/>
      <c r="D44" s="153"/>
      <c r="E44" s="153"/>
      <c r="F44" s="153"/>
      <c r="G44" s="153"/>
      <c r="H44" s="153"/>
      <c r="I44" s="154"/>
      <c r="J44" s="153"/>
      <c r="K44" s="153"/>
      <c r="L44" s="41"/>
    </row>
    <row r="45" s="1" customFormat="1" ht="24.96" customHeight="1">
      <c r="B45" s="36"/>
      <c r="C45" s="21" t="s">
        <v>89</v>
      </c>
      <c r="D45" s="37"/>
      <c r="E45" s="37"/>
      <c r="F45" s="37"/>
      <c r="G45" s="37"/>
      <c r="H45" s="37"/>
      <c r="I45" s="127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7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7"/>
      <c r="J47" s="37"/>
      <c r="K47" s="37"/>
      <c r="L47" s="41"/>
    </row>
    <row r="48" s="1" customFormat="1" ht="16.5" customHeight="1">
      <c r="B48" s="36"/>
      <c r="C48" s="37"/>
      <c r="D48" s="37"/>
      <c r="E48" s="219" t="str">
        <f>E7</f>
        <v>Chodby a sociální zařízení pavilon B (1 a 2 patro)</v>
      </c>
      <c r="F48" s="30"/>
      <c r="G48" s="30"/>
      <c r="H48" s="30"/>
      <c r="I48" s="127"/>
      <c r="J48" s="37"/>
      <c r="K48" s="37"/>
      <c r="L48" s="41"/>
    </row>
    <row r="49" s="1" customFormat="1" ht="12" customHeight="1">
      <c r="B49" s="36"/>
      <c r="C49" s="30" t="s">
        <v>125</v>
      </c>
      <c r="D49" s="37"/>
      <c r="E49" s="37"/>
      <c r="F49" s="37"/>
      <c r="G49" s="37"/>
      <c r="H49" s="37"/>
      <c r="I49" s="127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SOUE3 - ŠKOLA B - WC</v>
      </c>
      <c r="F50" s="37"/>
      <c r="G50" s="37"/>
      <c r="H50" s="37"/>
      <c r="I50" s="127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7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 xml:space="preserve"> </v>
      </c>
      <c r="G52" s="37"/>
      <c r="H52" s="37"/>
      <c r="I52" s="129" t="s">
        <v>22</v>
      </c>
      <c r="J52" s="65" t="str">
        <f>IF(J12="","",J12)</f>
        <v>3. 3. 2022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7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>Střední odborné učiliště elektrotechnické, Plzeň</v>
      </c>
      <c r="G54" s="37"/>
      <c r="H54" s="37"/>
      <c r="I54" s="129" t="s">
        <v>32</v>
      </c>
      <c r="J54" s="34" t="str">
        <f>E21</f>
        <v xml:space="preserve"> </v>
      </c>
      <c r="K54" s="37"/>
      <c r="L54" s="41"/>
    </row>
    <row r="55" s="1" customFormat="1" ht="38.55" customHeight="1">
      <c r="B55" s="36"/>
      <c r="C55" s="30" t="s">
        <v>30</v>
      </c>
      <c r="D55" s="37"/>
      <c r="E55" s="37"/>
      <c r="F55" s="25" t="str">
        <f>IF(E18="","",E18)</f>
        <v>Vyplň údaj</v>
      </c>
      <c r="G55" s="37"/>
      <c r="H55" s="37"/>
      <c r="I55" s="129" t="s">
        <v>34</v>
      </c>
      <c r="J55" s="34" t="str">
        <f>E24</f>
        <v xml:space="preserve">Běle     kontakt    602641557   bele@souepl.cz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7"/>
      <c r="J56" s="37"/>
      <c r="K56" s="37"/>
      <c r="L56" s="41"/>
    </row>
    <row r="57" s="1" customFormat="1" ht="29.28" customHeight="1">
      <c r="B57" s="36"/>
      <c r="C57" s="155" t="s">
        <v>90</v>
      </c>
      <c r="D57" s="156"/>
      <c r="E57" s="156"/>
      <c r="F57" s="156"/>
      <c r="G57" s="156"/>
      <c r="H57" s="156"/>
      <c r="I57" s="157"/>
      <c r="J57" s="158" t="s">
        <v>91</v>
      </c>
      <c r="K57" s="156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7"/>
      <c r="J58" s="37"/>
      <c r="K58" s="37"/>
      <c r="L58" s="41"/>
    </row>
    <row r="59" s="1" customFormat="1" ht="22.8" customHeight="1">
      <c r="B59" s="36"/>
      <c r="C59" s="159" t="s">
        <v>92</v>
      </c>
      <c r="D59" s="37"/>
      <c r="E59" s="37"/>
      <c r="F59" s="37"/>
      <c r="G59" s="37"/>
      <c r="H59" s="37"/>
      <c r="I59" s="127"/>
      <c r="J59" s="96">
        <f>J91</f>
        <v>0</v>
      </c>
      <c r="K59" s="37"/>
      <c r="L59" s="41"/>
      <c r="AU59" s="15" t="s">
        <v>93</v>
      </c>
    </row>
    <row r="60" s="7" customFormat="1" ht="24.96" customHeight="1">
      <c r="B60" s="160"/>
      <c r="C60" s="161"/>
      <c r="D60" s="162" t="s">
        <v>127</v>
      </c>
      <c r="E60" s="163"/>
      <c r="F60" s="163"/>
      <c r="G60" s="163"/>
      <c r="H60" s="163"/>
      <c r="I60" s="164"/>
      <c r="J60" s="165">
        <f>J92</f>
        <v>0</v>
      </c>
      <c r="K60" s="161"/>
      <c r="L60" s="166"/>
    </row>
    <row r="61" s="8" customFormat="1" ht="19.92" customHeight="1">
      <c r="B61" s="167"/>
      <c r="C61" s="168"/>
      <c r="D61" s="169" t="s">
        <v>128</v>
      </c>
      <c r="E61" s="170"/>
      <c r="F61" s="170"/>
      <c r="G61" s="170"/>
      <c r="H61" s="170"/>
      <c r="I61" s="171"/>
      <c r="J61" s="172">
        <f>J93</f>
        <v>0</v>
      </c>
      <c r="K61" s="168"/>
      <c r="L61" s="173"/>
    </row>
    <row r="62" s="8" customFormat="1" ht="19.92" customHeight="1">
      <c r="B62" s="167"/>
      <c r="C62" s="168"/>
      <c r="D62" s="169" t="s">
        <v>129</v>
      </c>
      <c r="E62" s="170"/>
      <c r="F62" s="170"/>
      <c r="G62" s="170"/>
      <c r="H62" s="170"/>
      <c r="I62" s="171"/>
      <c r="J62" s="172">
        <f>J99</f>
        <v>0</v>
      </c>
      <c r="K62" s="168"/>
      <c r="L62" s="173"/>
    </row>
    <row r="63" s="8" customFormat="1" ht="19.92" customHeight="1">
      <c r="B63" s="167"/>
      <c r="C63" s="168"/>
      <c r="D63" s="169" t="s">
        <v>130</v>
      </c>
      <c r="E63" s="170"/>
      <c r="F63" s="170"/>
      <c r="G63" s="170"/>
      <c r="H63" s="170"/>
      <c r="I63" s="171"/>
      <c r="J63" s="172">
        <f>J102</f>
        <v>0</v>
      </c>
      <c r="K63" s="168"/>
      <c r="L63" s="173"/>
    </row>
    <row r="64" s="8" customFormat="1" ht="19.92" customHeight="1">
      <c r="B64" s="167"/>
      <c r="C64" s="168"/>
      <c r="D64" s="169" t="s">
        <v>131</v>
      </c>
      <c r="E64" s="170"/>
      <c r="F64" s="170"/>
      <c r="G64" s="170"/>
      <c r="H64" s="170"/>
      <c r="I64" s="171"/>
      <c r="J64" s="172">
        <f>J113</f>
        <v>0</v>
      </c>
      <c r="K64" s="168"/>
      <c r="L64" s="173"/>
    </row>
    <row r="65" s="8" customFormat="1" ht="19.92" customHeight="1">
      <c r="B65" s="167"/>
      <c r="C65" s="168"/>
      <c r="D65" s="169" t="s">
        <v>324</v>
      </c>
      <c r="E65" s="170"/>
      <c r="F65" s="170"/>
      <c r="G65" s="170"/>
      <c r="H65" s="170"/>
      <c r="I65" s="171"/>
      <c r="J65" s="172">
        <f>J122</f>
        <v>0</v>
      </c>
      <c r="K65" s="168"/>
      <c r="L65" s="173"/>
    </row>
    <row r="66" s="7" customFormat="1" ht="24.96" customHeight="1">
      <c r="B66" s="160"/>
      <c r="C66" s="161"/>
      <c r="D66" s="162" t="s">
        <v>132</v>
      </c>
      <c r="E66" s="163"/>
      <c r="F66" s="163"/>
      <c r="G66" s="163"/>
      <c r="H66" s="163"/>
      <c r="I66" s="164"/>
      <c r="J66" s="165">
        <f>J125</f>
        <v>0</v>
      </c>
      <c r="K66" s="161"/>
      <c r="L66" s="166"/>
    </row>
    <row r="67" s="8" customFormat="1" ht="19.92" customHeight="1">
      <c r="B67" s="167"/>
      <c r="C67" s="168"/>
      <c r="D67" s="169" t="s">
        <v>325</v>
      </c>
      <c r="E67" s="170"/>
      <c r="F67" s="170"/>
      <c r="G67" s="170"/>
      <c r="H67" s="170"/>
      <c r="I67" s="171"/>
      <c r="J67" s="172">
        <f>J126</f>
        <v>0</v>
      </c>
      <c r="K67" s="168"/>
      <c r="L67" s="173"/>
    </row>
    <row r="68" s="8" customFormat="1" ht="19.92" customHeight="1">
      <c r="B68" s="167"/>
      <c r="C68" s="168"/>
      <c r="D68" s="169" t="s">
        <v>326</v>
      </c>
      <c r="E68" s="170"/>
      <c r="F68" s="170"/>
      <c r="G68" s="170"/>
      <c r="H68" s="170"/>
      <c r="I68" s="171"/>
      <c r="J68" s="172">
        <f>J140</f>
        <v>0</v>
      </c>
      <c r="K68" s="168"/>
      <c r="L68" s="173"/>
    </row>
    <row r="69" s="8" customFormat="1" ht="19.92" customHeight="1">
      <c r="B69" s="167"/>
      <c r="C69" s="168"/>
      <c r="D69" s="169" t="s">
        <v>327</v>
      </c>
      <c r="E69" s="170"/>
      <c r="F69" s="170"/>
      <c r="G69" s="170"/>
      <c r="H69" s="170"/>
      <c r="I69" s="171"/>
      <c r="J69" s="172">
        <f>J149</f>
        <v>0</v>
      </c>
      <c r="K69" s="168"/>
      <c r="L69" s="173"/>
    </row>
    <row r="70" s="8" customFormat="1" ht="19.92" customHeight="1">
      <c r="B70" s="167"/>
      <c r="C70" s="168"/>
      <c r="D70" s="169" t="s">
        <v>328</v>
      </c>
      <c r="E70" s="170"/>
      <c r="F70" s="170"/>
      <c r="G70" s="170"/>
      <c r="H70" s="170"/>
      <c r="I70" s="171"/>
      <c r="J70" s="172">
        <f>J152</f>
        <v>0</v>
      </c>
      <c r="K70" s="168"/>
      <c r="L70" s="173"/>
    </row>
    <row r="71" s="8" customFormat="1" ht="19.92" customHeight="1">
      <c r="B71" s="167"/>
      <c r="C71" s="168"/>
      <c r="D71" s="169" t="s">
        <v>329</v>
      </c>
      <c r="E71" s="170"/>
      <c r="F71" s="170"/>
      <c r="G71" s="170"/>
      <c r="H71" s="170"/>
      <c r="I71" s="171"/>
      <c r="J71" s="172">
        <f>J163</f>
        <v>0</v>
      </c>
      <c r="K71" s="168"/>
      <c r="L71" s="173"/>
    </row>
    <row r="72" s="1" customFormat="1" ht="21.84" customHeight="1">
      <c r="B72" s="36"/>
      <c r="C72" s="37"/>
      <c r="D72" s="37"/>
      <c r="E72" s="37"/>
      <c r="F72" s="37"/>
      <c r="G72" s="37"/>
      <c r="H72" s="37"/>
      <c r="I72" s="127"/>
      <c r="J72" s="37"/>
      <c r="K72" s="37"/>
      <c r="L72" s="41"/>
    </row>
    <row r="73" s="1" customFormat="1" ht="6.96" customHeight="1">
      <c r="B73" s="55"/>
      <c r="C73" s="56"/>
      <c r="D73" s="56"/>
      <c r="E73" s="56"/>
      <c r="F73" s="56"/>
      <c r="G73" s="56"/>
      <c r="H73" s="56"/>
      <c r="I73" s="151"/>
      <c r="J73" s="56"/>
      <c r="K73" s="56"/>
      <c r="L73" s="41"/>
    </row>
    <row r="77" s="1" customFormat="1" ht="6.96" customHeight="1">
      <c r="B77" s="57"/>
      <c r="C77" s="58"/>
      <c r="D77" s="58"/>
      <c r="E77" s="58"/>
      <c r="F77" s="58"/>
      <c r="G77" s="58"/>
      <c r="H77" s="58"/>
      <c r="I77" s="154"/>
      <c r="J77" s="58"/>
      <c r="K77" s="58"/>
      <c r="L77" s="41"/>
    </row>
    <row r="78" s="1" customFormat="1" ht="24.96" customHeight="1">
      <c r="B78" s="36"/>
      <c r="C78" s="21" t="s">
        <v>96</v>
      </c>
      <c r="D78" s="37"/>
      <c r="E78" s="37"/>
      <c r="F78" s="37"/>
      <c r="G78" s="37"/>
      <c r="H78" s="37"/>
      <c r="I78" s="127"/>
      <c r="J78" s="37"/>
      <c r="K78" s="37"/>
      <c r="L78" s="41"/>
    </row>
    <row r="79" s="1" customFormat="1" ht="6.96" customHeight="1">
      <c r="B79" s="36"/>
      <c r="C79" s="37"/>
      <c r="D79" s="37"/>
      <c r="E79" s="37"/>
      <c r="F79" s="37"/>
      <c r="G79" s="37"/>
      <c r="H79" s="37"/>
      <c r="I79" s="127"/>
      <c r="J79" s="37"/>
      <c r="K79" s="37"/>
      <c r="L79" s="41"/>
    </row>
    <row r="80" s="1" customFormat="1" ht="12" customHeight="1">
      <c r="B80" s="36"/>
      <c r="C80" s="30" t="s">
        <v>16</v>
      </c>
      <c r="D80" s="37"/>
      <c r="E80" s="37"/>
      <c r="F80" s="37"/>
      <c r="G80" s="37"/>
      <c r="H80" s="37"/>
      <c r="I80" s="127"/>
      <c r="J80" s="37"/>
      <c r="K80" s="37"/>
      <c r="L80" s="41"/>
    </row>
    <row r="81" s="1" customFormat="1" ht="16.5" customHeight="1">
      <c r="B81" s="36"/>
      <c r="C81" s="37"/>
      <c r="D81" s="37"/>
      <c r="E81" s="219" t="str">
        <f>E7</f>
        <v>Chodby a sociální zařízení pavilon B (1 a 2 patro)</v>
      </c>
      <c r="F81" s="30"/>
      <c r="G81" s="30"/>
      <c r="H81" s="30"/>
      <c r="I81" s="127"/>
      <c r="J81" s="37"/>
      <c r="K81" s="37"/>
      <c r="L81" s="41"/>
    </row>
    <row r="82" s="1" customFormat="1" ht="12" customHeight="1">
      <c r="B82" s="36"/>
      <c r="C82" s="30" t="s">
        <v>125</v>
      </c>
      <c r="D82" s="37"/>
      <c r="E82" s="37"/>
      <c r="F82" s="37"/>
      <c r="G82" s="37"/>
      <c r="H82" s="37"/>
      <c r="I82" s="127"/>
      <c r="J82" s="37"/>
      <c r="K82" s="37"/>
      <c r="L82" s="41"/>
    </row>
    <row r="83" s="1" customFormat="1" ht="16.5" customHeight="1">
      <c r="B83" s="36"/>
      <c r="C83" s="37"/>
      <c r="D83" s="37"/>
      <c r="E83" s="62" t="str">
        <f>E9</f>
        <v>SOUE3 - ŠKOLA B - WC</v>
      </c>
      <c r="F83" s="37"/>
      <c r="G83" s="37"/>
      <c r="H83" s="37"/>
      <c r="I83" s="127"/>
      <c r="J83" s="37"/>
      <c r="K83" s="37"/>
      <c r="L83" s="41"/>
    </row>
    <row r="84" s="1" customFormat="1" ht="6.96" customHeight="1">
      <c r="B84" s="36"/>
      <c r="C84" s="37"/>
      <c r="D84" s="37"/>
      <c r="E84" s="37"/>
      <c r="F84" s="37"/>
      <c r="G84" s="37"/>
      <c r="H84" s="37"/>
      <c r="I84" s="127"/>
      <c r="J84" s="37"/>
      <c r="K84" s="37"/>
      <c r="L84" s="41"/>
    </row>
    <row r="85" s="1" customFormat="1" ht="12" customHeight="1">
      <c r="B85" s="36"/>
      <c r="C85" s="30" t="s">
        <v>20</v>
      </c>
      <c r="D85" s="37"/>
      <c r="E85" s="37"/>
      <c r="F85" s="25" t="str">
        <f>F12</f>
        <v xml:space="preserve"> </v>
      </c>
      <c r="G85" s="37"/>
      <c r="H85" s="37"/>
      <c r="I85" s="129" t="s">
        <v>22</v>
      </c>
      <c r="J85" s="65" t="str">
        <f>IF(J12="","",J12)</f>
        <v>3. 3. 2022</v>
      </c>
      <c r="K85" s="37"/>
      <c r="L85" s="41"/>
    </row>
    <row r="86" s="1" customFormat="1" ht="6.96" customHeight="1">
      <c r="B86" s="36"/>
      <c r="C86" s="37"/>
      <c r="D86" s="37"/>
      <c r="E86" s="37"/>
      <c r="F86" s="37"/>
      <c r="G86" s="37"/>
      <c r="H86" s="37"/>
      <c r="I86" s="127"/>
      <c r="J86" s="37"/>
      <c r="K86" s="37"/>
      <c r="L86" s="41"/>
    </row>
    <row r="87" s="1" customFormat="1" ht="13.65" customHeight="1">
      <c r="B87" s="36"/>
      <c r="C87" s="30" t="s">
        <v>24</v>
      </c>
      <c r="D87" s="37"/>
      <c r="E87" s="37"/>
      <c r="F87" s="25" t="str">
        <f>E15</f>
        <v>Střední odborné učiliště elektrotechnické, Plzeň</v>
      </c>
      <c r="G87" s="37"/>
      <c r="H87" s="37"/>
      <c r="I87" s="129" t="s">
        <v>32</v>
      </c>
      <c r="J87" s="34" t="str">
        <f>E21</f>
        <v xml:space="preserve"> </v>
      </c>
      <c r="K87" s="37"/>
      <c r="L87" s="41"/>
    </row>
    <row r="88" s="1" customFormat="1" ht="38.55" customHeight="1">
      <c r="B88" s="36"/>
      <c r="C88" s="30" t="s">
        <v>30</v>
      </c>
      <c r="D88" s="37"/>
      <c r="E88" s="37"/>
      <c r="F88" s="25" t="str">
        <f>IF(E18="","",E18)</f>
        <v>Vyplň údaj</v>
      </c>
      <c r="G88" s="37"/>
      <c r="H88" s="37"/>
      <c r="I88" s="129" t="s">
        <v>34</v>
      </c>
      <c r="J88" s="34" t="str">
        <f>E24</f>
        <v xml:space="preserve">Běle     kontakt    602641557   bele@souepl.cz</v>
      </c>
      <c r="K88" s="37"/>
      <c r="L88" s="41"/>
    </row>
    <row r="89" s="1" customFormat="1" ht="10.32" customHeight="1">
      <c r="B89" s="36"/>
      <c r="C89" s="37"/>
      <c r="D89" s="37"/>
      <c r="E89" s="37"/>
      <c r="F89" s="37"/>
      <c r="G89" s="37"/>
      <c r="H89" s="37"/>
      <c r="I89" s="127"/>
      <c r="J89" s="37"/>
      <c r="K89" s="37"/>
      <c r="L89" s="41"/>
    </row>
    <row r="90" s="9" customFormat="1" ht="29.28" customHeight="1">
      <c r="B90" s="174"/>
      <c r="C90" s="175" t="s">
        <v>97</v>
      </c>
      <c r="D90" s="176" t="s">
        <v>56</v>
      </c>
      <c r="E90" s="176" t="s">
        <v>52</v>
      </c>
      <c r="F90" s="176" t="s">
        <v>53</v>
      </c>
      <c r="G90" s="176" t="s">
        <v>98</v>
      </c>
      <c r="H90" s="176" t="s">
        <v>99</v>
      </c>
      <c r="I90" s="177" t="s">
        <v>100</v>
      </c>
      <c r="J90" s="178" t="s">
        <v>91</v>
      </c>
      <c r="K90" s="179" t="s">
        <v>101</v>
      </c>
      <c r="L90" s="180"/>
      <c r="M90" s="86" t="s">
        <v>1</v>
      </c>
      <c r="N90" s="87" t="s">
        <v>41</v>
      </c>
      <c r="O90" s="87" t="s">
        <v>102</v>
      </c>
      <c r="P90" s="87" t="s">
        <v>103</v>
      </c>
      <c r="Q90" s="87" t="s">
        <v>104</v>
      </c>
      <c r="R90" s="87" t="s">
        <v>105</v>
      </c>
      <c r="S90" s="87" t="s">
        <v>106</v>
      </c>
      <c r="T90" s="88" t="s">
        <v>107</v>
      </c>
    </row>
    <row r="91" s="1" customFormat="1" ht="22.8" customHeight="1">
      <c r="B91" s="36"/>
      <c r="C91" s="93" t="s">
        <v>108</v>
      </c>
      <c r="D91" s="37"/>
      <c r="E91" s="37"/>
      <c r="F91" s="37"/>
      <c r="G91" s="37"/>
      <c r="H91" s="37"/>
      <c r="I91" s="127"/>
      <c r="J91" s="181">
        <f>BK91</f>
        <v>0</v>
      </c>
      <c r="K91" s="37"/>
      <c r="L91" s="41"/>
      <c r="M91" s="89"/>
      <c r="N91" s="90"/>
      <c r="O91" s="90"/>
      <c r="P91" s="182">
        <f>P92+P125</f>
        <v>0</v>
      </c>
      <c r="Q91" s="90"/>
      <c r="R91" s="182">
        <f>R92+R125</f>
        <v>1.0138532</v>
      </c>
      <c r="S91" s="90"/>
      <c r="T91" s="183">
        <f>T92+T125</f>
        <v>2.2905880000000001</v>
      </c>
      <c r="AT91" s="15" t="s">
        <v>70</v>
      </c>
      <c r="AU91" s="15" t="s">
        <v>93</v>
      </c>
      <c r="BK91" s="184">
        <f>BK92+BK125</f>
        <v>0</v>
      </c>
    </row>
    <row r="92" s="10" customFormat="1" ht="25.92" customHeight="1">
      <c r="B92" s="185"/>
      <c r="C92" s="186"/>
      <c r="D92" s="187" t="s">
        <v>70</v>
      </c>
      <c r="E92" s="188" t="s">
        <v>136</v>
      </c>
      <c r="F92" s="188" t="s">
        <v>137</v>
      </c>
      <c r="G92" s="186"/>
      <c r="H92" s="186"/>
      <c r="I92" s="189"/>
      <c r="J92" s="190">
        <f>BK92</f>
        <v>0</v>
      </c>
      <c r="K92" s="186"/>
      <c r="L92" s="191"/>
      <c r="M92" s="192"/>
      <c r="N92" s="193"/>
      <c r="O92" s="193"/>
      <c r="P92" s="194">
        <f>P93+P99+P102+P113+P122</f>
        <v>0</v>
      </c>
      <c r="Q92" s="193"/>
      <c r="R92" s="194">
        <f>R93+R99+R102+R113+R122</f>
        <v>0.63828490000000004</v>
      </c>
      <c r="S92" s="193"/>
      <c r="T92" s="195">
        <f>T93+T99+T102+T113+T122</f>
        <v>2.12256</v>
      </c>
      <c r="AR92" s="196" t="s">
        <v>76</v>
      </c>
      <c r="AT92" s="197" t="s">
        <v>70</v>
      </c>
      <c r="AU92" s="197" t="s">
        <v>71</v>
      </c>
      <c r="AY92" s="196" t="s">
        <v>112</v>
      </c>
      <c r="BK92" s="198">
        <f>BK93+BK99+BK102+BK113+BK122</f>
        <v>0</v>
      </c>
    </row>
    <row r="93" s="10" customFormat="1" ht="22.8" customHeight="1">
      <c r="B93" s="185"/>
      <c r="C93" s="186"/>
      <c r="D93" s="187" t="s">
        <v>70</v>
      </c>
      <c r="E93" s="199" t="s">
        <v>138</v>
      </c>
      <c r="F93" s="199" t="s">
        <v>139</v>
      </c>
      <c r="G93" s="186"/>
      <c r="H93" s="186"/>
      <c r="I93" s="189"/>
      <c r="J93" s="200">
        <f>BK93</f>
        <v>0</v>
      </c>
      <c r="K93" s="186"/>
      <c r="L93" s="191"/>
      <c r="M93" s="192"/>
      <c r="N93" s="193"/>
      <c r="O93" s="193"/>
      <c r="P93" s="194">
        <f>SUM(P94:P98)</f>
        <v>0</v>
      </c>
      <c r="Q93" s="193"/>
      <c r="R93" s="194">
        <f>SUM(R94:R98)</f>
        <v>0.56800990000000007</v>
      </c>
      <c r="S93" s="193"/>
      <c r="T93" s="195">
        <f>SUM(T94:T98)</f>
        <v>0</v>
      </c>
      <c r="AR93" s="196" t="s">
        <v>76</v>
      </c>
      <c r="AT93" s="197" t="s">
        <v>70</v>
      </c>
      <c r="AU93" s="197" t="s">
        <v>76</v>
      </c>
      <c r="AY93" s="196" t="s">
        <v>112</v>
      </c>
      <c r="BK93" s="198">
        <f>SUM(BK94:BK98)</f>
        <v>0</v>
      </c>
    </row>
    <row r="94" s="1" customFormat="1" ht="16.5" customHeight="1">
      <c r="B94" s="36"/>
      <c r="C94" s="201" t="s">
        <v>330</v>
      </c>
      <c r="D94" s="201" t="s">
        <v>115</v>
      </c>
      <c r="E94" s="202" t="s">
        <v>331</v>
      </c>
      <c r="F94" s="203" t="s">
        <v>332</v>
      </c>
      <c r="G94" s="204" t="s">
        <v>143</v>
      </c>
      <c r="H94" s="205">
        <v>11.470000000000001</v>
      </c>
      <c r="I94" s="206"/>
      <c r="J94" s="207">
        <f>ROUND(I94*H94,2)</f>
        <v>0</v>
      </c>
      <c r="K94" s="203" t="s">
        <v>119</v>
      </c>
      <c r="L94" s="41"/>
      <c r="M94" s="208" t="s">
        <v>1</v>
      </c>
      <c r="N94" s="209" t="s">
        <v>42</v>
      </c>
      <c r="O94" s="77"/>
      <c r="P94" s="210">
        <f>O94*H94</f>
        <v>0</v>
      </c>
      <c r="Q94" s="210">
        <v>0.028570000000000002</v>
      </c>
      <c r="R94" s="210">
        <f>Q94*H94</f>
        <v>0.32769790000000004</v>
      </c>
      <c r="S94" s="210">
        <v>0</v>
      </c>
      <c r="T94" s="211">
        <f>S94*H94</f>
        <v>0</v>
      </c>
      <c r="AR94" s="15" t="s">
        <v>144</v>
      </c>
      <c r="AT94" s="15" t="s">
        <v>115</v>
      </c>
      <c r="AU94" s="15" t="s">
        <v>81</v>
      </c>
      <c r="AY94" s="15" t="s">
        <v>112</v>
      </c>
      <c r="BE94" s="212">
        <f>IF(N94="základní",J94,0)</f>
        <v>0</v>
      </c>
      <c r="BF94" s="212">
        <f>IF(N94="snížená",J94,0)</f>
        <v>0</v>
      </c>
      <c r="BG94" s="212">
        <f>IF(N94="zákl. přenesená",J94,0)</f>
        <v>0</v>
      </c>
      <c r="BH94" s="212">
        <f>IF(N94="sníž. přenesená",J94,0)</f>
        <v>0</v>
      </c>
      <c r="BI94" s="212">
        <f>IF(N94="nulová",J94,0)</f>
        <v>0</v>
      </c>
      <c r="BJ94" s="15" t="s">
        <v>76</v>
      </c>
      <c r="BK94" s="212">
        <f>ROUND(I94*H94,2)</f>
        <v>0</v>
      </c>
      <c r="BL94" s="15" t="s">
        <v>144</v>
      </c>
      <c r="BM94" s="15" t="s">
        <v>333</v>
      </c>
    </row>
    <row r="95" s="11" customFormat="1">
      <c r="B95" s="220"/>
      <c r="C95" s="221"/>
      <c r="D95" s="222" t="s">
        <v>156</v>
      </c>
      <c r="E95" s="223" t="s">
        <v>1</v>
      </c>
      <c r="F95" s="224" t="s">
        <v>334</v>
      </c>
      <c r="G95" s="221"/>
      <c r="H95" s="223" t="s">
        <v>1</v>
      </c>
      <c r="I95" s="225"/>
      <c r="J95" s="221"/>
      <c r="K95" s="221"/>
      <c r="L95" s="226"/>
      <c r="M95" s="227"/>
      <c r="N95" s="228"/>
      <c r="O95" s="228"/>
      <c r="P95" s="228"/>
      <c r="Q95" s="228"/>
      <c r="R95" s="228"/>
      <c r="S95" s="228"/>
      <c r="T95" s="229"/>
      <c r="AT95" s="230" t="s">
        <v>156</v>
      </c>
      <c r="AU95" s="230" t="s">
        <v>81</v>
      </c>
      <c r="AV95" s="11" t="s">
        <v>76</v>
      </c>
      <c r="AW95" s="11" t="s">
        <v>33</v>
      </c>
      <c r="AX95" s="11" t="s">
        <v>71</v>
      </c>
      <c r="AY95" s="230" t="s">
        <v>112</v>
      </c>
    </row>
    <row r="96" s="12" customFormat="1">
      <c r="B96" s="231"/>
      <c r="C96" s="232"/>
      <c r="D96" s="222" t="s">
        <v>156</v>
      </c>
      <c r="E96" s="233" t="s">
        <v>1</v>
      </c>
      <c r="F96" s="234" t="s">
        <v>335</v>
      </c>
      <c r="G96" s="232"/>
      <c r="H96" s="235">
        <v>11.470000000000001</v>
      </c>
      <c r="I96" s="236"/>
      <c r="J96" s="232"/>
      <c r="K96" s="232"/>
      <c r="L96" s="237"/>
      <c r="M96" s="238"/>
      <c r="N96" s="239"/>
      <c r="O96" s="239"/>
      <c r="P96" s="239"/>
      <c r="Q96" s="239"/>
      <c r="R96" s="239"/>
      <c r="S96" s="239"/>
      <c r="T96" s="240"/>
      <c r="AT96" s="241" t="s">
        <v>156</v>
      </c>
      <c r="AU96" s="241" t="s">
        <v>81</v>
      </c>
      <c r="AV96" s="12" t="s">
        <v>81</v>
      </c>
      <c r="AW96" s="12" t="s">
        <v>33</v>
      </c>
      <c r="AX96" s="12" t="s">
        <v>71</v>
      </c>
      <c r="AY96" s="241" t="s">
        <v>112</v>
      </c>
    </row>
    <row r="97" s="13" customFormat="1">
      <c r="B97" s="242"/>
      <c r="C97" s="243"/>
      <c r="D97" s="222" t="s">
        <v>156</v>
      </c>
      <c r="E97" s="244" t="s">
        <v>1</v>
      </c>
      <c r="F97" s="245" t="s">
        <v>159</v>
      </c>
      <c r="G97" s="243"/>
      <c r="H97" s="246">
        <v>11.470000000000001</v>
      </c>
      <c r="I97" s="247"/>
      <c r="J97" s="243"/>
      <c r="K97" s="243"/>
      <c r="L97" s="248"/>
      <c r="M97" s="249"/>
      <c r="N97" s="250"/>
      <c r="O97" s="250"/>
      <c r="P97" s="250"/>
      <c r="Q97" s="250"/>
      <c r="R97" s="250"/>
      <c r="S97" s="250"/>
      <c r="T97" s="251"/>
      <c r="AT97" s="252" t="s">
        <v>156</v>
      </c>
      <c r="AU97" s="252" t="s">
        <v>81</v>
      </c>
      <c r="AV97" s="13" t="s">
        <v>144</v>
      </c>
      <c r="AW97" s="13" t="s">
        <v>33</v>
      </c>
      <c r="AX97" s="13" t="s">
        <v>76</v>
      </c>
      <c r="AY97" s="252" t="s">
        <v>112</v>
      </c>
    </row>
    <row r="98" s="1" customFormat="1" ht="16.5" customHeight="1">
      <c r="B98" s="36"/>
      <c r="C98" s="201" t="s">
        <v>336</v>
      </c>
      <c r="D98" s="201" t="s">
        <v>115</v>
      </c>
      <c r="E98" s="202" t="s">
        <v>337</v>
      </c>
      <c r="F98" s="203" t="s">
        <v>338</v>
      </c>
      <c r="G98" s="204" t="s">
        <v>143</v>
      </c>
      <c r="H98" s="205">
        <v>4.6500000000000004</v>
      </c>
      <c r="I98" s="206"/>
      <c r="J98" s="207">
        <f>ROUND(I98*H98,2)</f>
        <v>0</v>
      </c>
      <c r="K98" s="203" t="s">
        <v>119</v>
      </c>
      <c r="L98" s="41"/>
      <c r="M98" s="208" t="s">
        <v>1</v>
      </c>
      <c r="N98" s="209" t="s">
        <v>42</v>
      </c>
      <c r="O98" s="77"/>
      <c r="P98" s="210">
        <f>O98*H98</f>
        <v>0</v>
      </c>
      <c r="Q98" s="210">
        <v>0.051679999999999997</v>
      </c>
      <c r="R98" s="210">
        <f>Q98*H98</f>
        <v>0.240312</v>
      </c>
      <c r="S98" s="210">
        <v>0</v>
      </c>
      <c r="T98" s="211">
        <f>S98*H98</f>
        <v>0</v>
      </c>
      <c r="AR98" s="15" t="s">
        <v>144</v>
      </c>
      <c r="AT98" s="15" t="s">
        <v>115</v>
      </c>
      <c r="AU98" s="15" t="s">
        <v>81</v>
      </c>
      <c r="AY98" s="15" t="s">
        <v>112</v>
      </c>
      <c r="BE98" s="212">
        <f>IF(N98="základní",J98,0)</f>
        <v>0</v>
      </c>
      <c r="BF98" s="212">
        <f>IF(N98="snížená",J98,0)</f>
        <v>0</v>
      </c>
      <c r="BG98" s="212">
        <f>IF(N98="zákl. přenesená",J98,0)</f>
        <v>0</v>
      </c>
      <c r="BH98" s="212">
        <f>IF(N98="sníž. přenesená",J98,0)</f>
        <v>0</v>
      </c>
      <c r="BI98" s="212">
        <f>IF(N98="nulová",J98,0)</f>
        <v>0</v>
      </c>
      <c r="BJ98" s="15" t="s">
        <v>76</v>
      </c>
      <c r="BK98" s="212">
        <f>ROUND(I98*H98,2)</f>
        <v>0</v>
      </c>
      <c r="BL98" s="15" t="s">
        <v>144</v>
      </c>
      <c r="BM98" s="15" t="s">
        <v>339</v>
      </c>
    </row>
    <row r="99" s="10" customFormat="1" ht="22.8" customHeight="1">
      <c r="B99" s="185"/>
      <c r="C99" s="186"/>
      <c r="D99" s="187" t="s">
        <v>70</v>
      </c>
      <c r="E99" s="199" t="s">
        <v>146</v>
      </c>
      <c r="F99" s="199" t="s">
        <v>147</v>
      </c>
      <c r="G99" s="186"/>
      <c r="H99" s="186"/>
      <c r="I99" s="189"/>
      <c r="J99" s="200">
        <f>BK99</f>
        <v>0</v>
      </c>
      <c r="K99" s="186"/>
      <c r="L99" s="191"/>
      <c r="M99" s="192"/>
      <c r="N99" s="193"/>
      <c r="O99" s="193"/>
      <c r="P99" s="194">
        <f>SUM(P100:P101)</f>
        <v>0</v>
      </c>
      <c r="Q99" s="193"/>
      <c r="R99" s="194">
        <f>SUM(R100:R101)</f>
        <v>0.070275000000000004</v>
      </c>
      <c r="S99" s="193"/>
      <c r="T99" s="195">
        <f>SUM(T100:T101)</f>
        <v>0</v>
      </c>
      <c r="AR99" s="196" t="s">
        <v>76</v>
      </c>
      <c r="AT99" s="197" t="s">
        <v>70</v>
      </c>
      <c r="AU99" s="197" t="s">
        <v>76</v>
      </c>
      <c r="AY99" s="196" t="s">
        <v>112</v>
      </c>
      <c r="BK99" s="198">
        <f>SUM(BK100:BK101)</f>
        <v>0</v>
      </c>
    </row>
    <row r="100" s="1" customFormat="1" ht="16.5" customHeight="1">
      <c r="B100" s="36"/>
      <c r="C100" s="201" t="s">
        <v>340</v>
      </c>
      <c r="D100" s="201" t="s">
        <v>115</v>
      </c>
      <c r="E100" s="202" t="s">
        <v>341</v>
      </c>
      <c r="F100" s="203" t="s">
        <v>342</v>
      </c>
      <c r="G100" s="204" t="s">
        <v>143</v>
      </c>
      <c r="H100" s="205">
        <v>1.2</v>
      </c>
      <c r="I100" s="206"/>
      <c r="J100" s="207">
        <f>ROUND(I100*H100,2)</f>
        <v>0</v>
      </c>
      <c r="K100" s="203" t="s">
        <v>119</v>
      </c>
      <c r="L100" s="41"/>
      <c r="M100" s="208" t="s">
        <v>1</v>
      </c>
      <c r="N100" s="209" t="s">
        <v>42</v>
      </c>
      <c r="O100" s="77"/>
      <c r="P100" s="210">
        <f>O100*H100</f>
        <v>0</v>
      </c>
      <c r="Q100" s="210">
        <v>0.040000000000000001</v>
      </c>
      <c r="R100" s="210">
        <f>Q100*H100</f>
        <v>0.048000000000000001</v>
      </c>
      <c r="S100" s="210">
        <v>0</v>
      </c>
      <c r="T100" s="211">
        <f>S100*H100</f>
        <v>0</v>
      </c>
      <c r="AR100" s="15" t="s">
        <v>144</v>
      </c>
      <c r="AT100" s="15" t="s">
        <v>115</v>
      </c>
      <c r="AU100" s="15" t="s">
        <v>81</v>
      </c>
      <c r="AY100" s="15" t="s">
        <v>112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15" t="s">
        <v>76</v>
      </c>
      <c r="BK100" s="212">
        <f>ROUND(I100*H100,2)</f>
        <v>0</v>
      </c>
      <c r="BL100" s="15" t="s">
        <v>144</v>
      </c>
      <c r="BM100" s="15" t="s">
        <v>343</v>
      </c>
    </row>
    <row r="101" s="1" customFormat="1" ht="16.5" customHeight="1">
      <c r="B101" s="36"/>
      <c r="C101" s="201" t="s">
        <v>344</v>
      </c>
      <c r="D101" s="201" t="s">
        <v>115</v>
      </c>
      <c r="E101" s="202" t="s">
        <v>152</v>
      </c>
      <c r="F101" s="203" t="s">
        <v>153</v>
      </c>
      <c r="G101" s="204" t="s">
        <v>154</v>
      </c>
      <c r="H101" s="205">
        <v>14.85</v>
      </c>
      <c r="I101" s="206"/>
      <c r="J101" s="207">
        <f>ROUND(I101*H101,2)</f>
        <v>0</v>
      </c>
      <c r="K101" s="203" t="s">
        <v>119</v>
      </c>
      <c r="L101" s="41"/>
      <c r="M101" s="208" t="s">
        <v>1</v>
      </c>
      <c r="N101" s="209" t="s">
        <v>42</v>
      </c>
      <c r="O101" s="77"/>
      <c r="P101" s="210">
        <f>O101*H101</f>
        <v>0</v>
      </c>
      <c r="Q101" s="210">
        <v>0.0015</v>
      </c>
      <c r="R101" s="210">
        <f>Q101*H101</f>
        <v>0.022275</v>
      </c>
      <c r="S101" s="210">
        <v>0</v>
      </c>
      <c r="T101" s="211">
        <f>S101*H101</f>
        <v>0</v>
      </c>
      <c r="AR101" s="15" t="s">
        <v>144</v>
      </c>
      <c r="AT101" s="15" t="s">
        <v>115</v>
      </c>
      <c r="AU101" s="15" t="s">
        <v>81</v>
      </c>
      <c r="AY101" s="15" t="s">
        <v>112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15" t="s">
        <v>76</v>
      </c>
      <c r="BK101" s="212">
        <f>ROUND(I101*H101,2)</f>
        <v>0</v>
      </c>
      <c r="BL101" s="15" t="s">
        <v>144</v>
      </c>
      <c r="BM101" s="15" t="s">
        <v>345</v>
      </c>
    </row>
    <row r="102" s="10" customFormat="1" ht="22.8" customHeight="1">
      <c r="B102" s="185"/>
      <c r="C102" s="186"/>
      <c r="D102" s="187" t="s">
        <v>70</v>
      </c>
      <c r="E102" s="199" t="s">
        <v>175</v>
      </c>
      <c r="F102" s="199" t="s">
        <v>176</v>
      </c>
      <c r="G102" s="186"/>
      <c r="H102" s="186"/>
      <c r="I102" s="189"/>
      <c r="J102" s="200">
        <f>BK102</f>
        <v>0</v>
      </c>
      <c r="K102" s="186"/>
      <c r="L102" s="191"/>
      <c r="M102" s="192"/>
      <c r="N102" s="193"/>
      <c r="O102" s="193"/>
      <c r="P102" s="194">
        <f>SUM(P103:P112)</f>
        <v>0</v>
      </c>
      <c r="Q102" s="193"/>
      <c r="R102" s="194">
        <f>SUM(R103:R112)</f>
        <v>0</v>
      </c>
      <c r="S102" s="193"/>
      <c r="T102" s="195">
        <f>SUM(T103:T112)</f>
        <v>2.12256</v>
      </c>
      <c r="AR102" s="196" t="s">
        <v>76</v>
      </c>
      <c r="AT102" s="197" t="s">
        <v>70</v>
      </c>
      <c r="AU102" s="197" t="s">
        <v>76</v>
      </c>
      <c r="AY102" s="196" t="s">
        <v>112</v>
      </c>
      <c r="BK102" s="198">
        <f>SUM(BK103:BK112)</f>
        <v>0</v>
      </c>
    </row>
    <row r="103" s="1" customFormat="1" ht="22.5" customHeight="1">
      <c r="B103" s="36"/>
      <c r="C103" s="201" t="s">
        <v>244</v>
      </c>
      <c r="D103" s="201" t="s">
        <v>115</v>
      </c>
      <c r="E103" s="202" t="s">
        <v>346</v>
      </c>
      <c r="F103" s="203" t="s">
        <v>347</v>
      </c>
      <c r="G103" s="204" t="s">
        <v>163</v>
      </c>
      <c r="H103" s="205">
        <v>0.67200000000000004</v>
      </c>
      <c r="I103" s="206"/>
      <c r="J103" s="207">
        <f>ROUND(I103*H103,2)</f>
        <v>0</v>
      </c>
      <c r="K103" s="203" t="s">
        <v>119</v>
      </c>
      <c r="L103" s="41"/>
      <c r="M103" s="208" t="s">
        <v>1</v>
      </c>
      <c r="N103" s="209" t="s">
        <v>42</v>
      </c>
      <c r="O103" s="77"/>
      <c r="P103" s="210">
        <f>O103*H103</f>
        <v>0</v>
      </c>
      <c r="Q103" s="210">
        <v>0</v>
      </c>
      <c r="R103" s="210">
        <f>Q103*H103</f>
        <v>0</v>
      </c>
      <c r="S103" s="210">
        <v>1.8</v>
      </c>
      <c r="T103" s="211">
        <f>S103*H103</f>
        <v>1.2096</v>
      </c>
      <c r="AR103" s="15" t="s">
        <v>144</v>
      </c>
      <c r="AT103" s="15" t="s">
        <v>115</v>
      </c>
      <c r="AU103" s="15" t="s">
        <v>81</v>
      </c>
      <c r="AY103" s="15" t="s">
        <v>112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15" t="s">
        <v>76</v>
      </c>
      <c r="BK103" s="212">
        <f>ROUND(I103*H103,2)</f>
        <v>0</v>
      </c>
      <c r="BL103" s="15" t="s">
        <v>144</v>
      </c>
      <c r="BM103" s="15" t="s">
        <v>348</v>
      </c>
    </row>
    <row r="104" s="11" customFormat="1">
      <c r="B104" s="220"/>
      <c r="C104" s="221"/>
      <c r="D104" s="222" t="s">
        <v>156</v>
      </c>
      <c r="E104" s="223" t="s">
        <v>1</v>
      </c>
      <c r="F104" s="224" t="s">
        <v>349</v>
      </c>
      <c r="G104" s="221"/>
      <c r="H104" s="223" t="s">
        <v>1</v>
      </c>
      <c r="I104" s="225"/>
      <c r="J104" s="221"/>
      <c r="K104" s="221"/>
      <c r="L104" s="226"/>
      <c r="M104" s="227"/>
      <c r="N104" s="228"/>
      <c r="O104" s="228"/>
      <c r="P104" s="228"/>
      <c r="Q104" s="228"/>
      <c r="R104" s="228"/>
      <c r="S104" s="228"/>
      <c r="T104" s="229"/>
      <c r="AT104" s="230" t="s">
        <v>156</v>
      </c>
      <c r="AU104" s="230" t="s">
        <v>81</v>
      </c>
      <c r="AV104" s="11" t="s">
        <v>76</v>
      </c>
      <c r="AW104" s="11" t="s">
        <v>33</v>
      </c>
      <c r="AX104" s="11" t="s">
        <v>71</v>
      </c>
      <c r="AY104" s="230" t="s">
        <v>112</v>
      </c>
    </row>
    <row r="105" s="12" customFormat="1">
      <c r="B105" s="231"/>
      <c r="C105" s="232"/>
      <c r="D105" s="222" t="s">
        <v>156</v>
      </c>
      <c r="E105" s="233" t="s">
        <v>1</v>
      </c>
      <c r="F105" s="234" t="s">
        <v>350</v>
      </c>
      <c r="G105" s="232"/>
      <c r="H105" s="235">
        <v>0.67200000000000004</v>
      </c>
      <c r="I105" s="236"/>
      <c r="J105" s="232"/>
      <c r="K105" s="232"/>
      <c r="L105" s="237"/>
      <c r="M105" s="238"/>
      <c r="N105" s="239"/>
      <c r="O105" s="239"/>
      <c r="P105" s="239"/>
      <c r="Q105" s="239"/>
      <c r="R105" s="239"/>
      <c r="S105" s="239"/>
      <c r="T105" s="240"/>
      <c r="AT105" s="241" t="s">
        <v>156</v>
      </c>
      <c r="AU105" s="241" t="s">
        <v>81</v>
      </c>
      <c r="AV105" s="12" t="s">
        <v>81</v>
      </c>
      <c r="AW105" s="12" t="s">
        <v>33</v>
      </c>
      <c r="AX105" s="12" t="s">
        <v>76</v>
      </c>
      <c r="AY105" s="241" t="s">
        <v>112</v>
      </c>
    </row>
    <row r="106" s="1" customFormat="1" ht="22.5" customHeight="1">
      <c r="B106" s="36"/>
      <c r="C106" s="201" t="s">
        <v>146</v>
      </c>
      <c r="D106" s="201" t="s">
        <v>115</v>
      </c>
      <c r="E106" s="202" t="s">
        <v>351</v>
      </c>
      <c r="F106" s="203" t="s">
        <v>352</v>
      </c>
      <c r="G106" s="204" t="s">
        <v>223</v>
      </c>
      <c r="H106" s="205">
        <v>2</v>
      </c>
      <c r="I106" s="206"/>
      <c r="J106" s="207">
        <f>ROUND(I106*H106,2)</f>
        <v>0</v>
      </c>
      <c r="K106" s="203" t="s">
        <v>119</v>
      </c>
      <c r="L106" s="41"/>
      <c r="M106" s="208" t="s">
        <v>1</v>
      </c>
      <c r="N106" s="209" t="s">
        <v>42</v>
      </c>
      <c r="O106" s="77"/>
      <c r="P106" s="210">
        <f>O106*H106</f>
        <v>0</v>
      </c>
      <c r="Q106" s="210">
        <v>0</v>
      </c>
      <c r="R106" s="210">
        <f>Q106*H106</f>
        <v>0</v>
      </c>
      <c r="S106" s="210">
        <v>0.029000000000000001</v>
      </c>
      <c r="T106" s="211">
        <f>S106*H106</f>
        <v>0.058000000000000003</v>
      </c>
      <c r="AR106" s="15" t="s">
        <v>144</v>
      </c>
      <c r="AT106" s="15" t="s">
        <v>115</v>
      </c>
      <c r="AU106" s="15" t="s">
        <v>81</v>
      </c>
      <c r="AY106" s="15" t="s">
        <v>112</v>
      </c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15" t="s">
        <v>76</v>
      </c>
      <c r="BK106" s="212">
        <f>ROUND(I106*H106,2)</f>
        <v>0</v>
      </c>
      <c r="BL106" s="15" t="s">
        <v>144</v>
      </c>
      <c r="BM106" s="15" t="s">
        <v>353</v>
      </c>
    </row>
    <row r="107" s="1" customFormat="1" ht="16.5" customHeight="1">
      <c r="B107" s="36"/>
      <c r="C107" s="201" t="s">
        <v>205</v>
      </c>
      <c r="D107" s="201" t="s">
        <v>115</v>
      </c>
      <c r="E107" s="202" t="s">
        <v>354</v>
      </c>
      <c r="F107" s="203" t="s">
        <v>355</v>
      </c>
      <c r="G107" s="204" t="s">
        <v>154</v>
      </c>
      <c r="H107" s="205">
        <v>11</v>
      </c>
      <c r="I107" s="206"/>
      <c r="J107" s="207">
        <f>ROUND(I107*H107,2)</f>
        <v>0</v>
      </c>
      <c r="K107" s="203" t="s">
        <v>119</v>
      </c>
      <c r="L107" s="41"/>
      <c r="M107" s="208" t="s">
        <v>1</v>
      </c>
      <c r="N107" s="209" t="s">
        <v>42</v>
      </c>
      <c r="O107" s="77"/>
      <c r="P107" s="210">
        <f>O107*H107</f>
        <v>0</v>
      </c>
      <c r="Q107" s="210">
        <v>0</v>
      </c>
      <c r="R107" s="210">
        <f>Q107*H107</f>
        <v>0</v>
      </c>
      <c r="S107" s="210">
        <v>0.0050000000000000001</v>
      </c>
      <c r="T107" s="211">
        <f>S107*H107</f>
        <v>0.055</v>
      </c>
      <c r="AR107" s="15" t="s">
        <v>144</v>
      </c>
      <c r="AT107" s="15" t="s">
        <v>115</v>
      </c>
      <c r="AU107" s="15" t="s">
        <v>81</v>
      </c>
      <c r="AY107" s="15" t="s">
        <v>112</v>
      </c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15" t="s">
        <v>76</v>
      </c>
      <c r="BK107" s="212">
        <f>ROUND(I107*H107,2)</f>
        <v>0</v>
      </c>
      <c r="BL107" s="15" t="s">
        <v>144</v>
      </c>
      <c r="BM107" s="15" t="s">
        <v>356</v>
      </c>
    </row>
    <row r="108" s="1" customFormat="1" ht="16.5" customHeight="1">
      <c r="B108" s="36"/>
      <c r="C108" s="201" t="s">
        <v>357</v>
      </c>
      <c r="D108" s="201" t="s">
        <v>115</v>
      </c>
      <c r="E108" s="202" t="s">
        <v>358</v>
      </c>
      <c r="F108" s="203" t="s">
        <v>359</v>
      </c>
      <c r="G108" s="204" t="s">
        <v>154</v>
      </c>
      <c r="H108" s="205">
        <v>10</v>
      </c>
      <c r="I108" s="206"/>
      <c r="J108" s="207">
        <f>ROUND(I108*H108,2)</f>
        <v>0</v>
      </c>
      <c r="K108" s="203" t="s">
        <v>119</v>
      </c>
      <c r="L108" s="41"/>
      <c r="M108" s="208" t="s">
        <v>1</v>
      </c>
      <c r="N108" s="209" t="s">
        <v>42</v>
      </c>
      <c r="O108" s="77"/>
      <c r="P108" s="210">
        <f>O108*H108</f>
        <v>0</v>
      </c>
      <c r="Q108" s="210">
        <v>0</v>
      </c>
      <c r="R108" s="210">
        <f>Q108*H108</f>
        <v>0</v>
      </c>
      <c r="S108" s="210">
        <v>0.002</v>
      </c>
      <c r="T108" s="211">
        <f>S108*H108</f>
        <v>0.02</v>
      </c>
      <c r="AR108" s="15" t="s">
        <v>144</v>
      </c>
      <c r="AT108" s="15" t="s">
        <v>115</v>
      </c>
      <c r="AU108" s="15" t="s">
        <v>81</v>
      </c>
      <c r="AY108" s="15" t="s">
        <v>112</v>
      </c>
      <c r="BE108" s="212">
        <f>IF(N108="základní",J108,0)</f>
        <v>0</v>
      </c>
      <c r="BF108" s="212">
        <f>IF(N108="snížená",J108,0)</f>
        <v>0</v>
      </c>
      <c r="BG108" s="212">
        <f>IF(N108="zákl. přenesená",J108,0)</f>
        <v>0</v>
      </c>
      <c r="BH108" s="212">
        <f>IF(N108="sníž. přenesená",J108,0)</f>
        <v>0</v>
      </c>
      <c r="BI108" s="212">
        <f>IF(N108="nulová",J108,0)</f>
        <v>0</v>
      </c>
      <c r="BJ108" s="15" t="s">
        <v>76</v>
      </c>
      <c r="BK108" s="212">
        <f>ROUND(I108*H108,2)</f>
        <v>0</v>
      </c>
      <c r="BL108" s="15" t="s">
        <v>144</v>
      </c>
      <c r="BM108" s="15" t="s">
        <v>360</v>
      </c>
    </row>
    <row r="109" s="1" customFormat="1" ht="22.5" customHeight="1">
      <c r="B109" s="36"/>
      <c r="C109" s="201" t="s">
        <v>211</v>
      </c>
      <c r="D109" s="201" t="s">
        <v>115</v>
      </c>
      <c r="E109" s="202" t="s">
        <v>361</v>
      </c>
      <c r="F109" s="203" t="s">
        <v>362</v>
      </c>
      <c r="G109" s="204" t="s">
        <v>143</v>
      </c>
      <c r="H109" s="205">
        <v>11.470000000000001</v>
      </c>
      <c r="I109" s="206"/>
      <c r="J109" s="207">
        <f>ROUND(I109*H109,2)</f>
        <v>0</v>
      </c>
      <c r="K109" s="203" t="s">
        <v>119</v>
      </c>
      <c r="L109" s="41"/>
      <c r="M109" s="208" t="s">
        <v>1</v>
      </c>
      <c r="N109" s="209" t="s">
        <v>42</v>
      </c>
      <c r="O109" s="77"/>
      <c r="P109" s="210">
        <f>O109*H109</f>
        <v>0</v>
      </c>
      <c r="Q109" s="210">
        <v>0</v>
      </c>
      <c r="R109" s="210">
        <f>Q109*H109</f>
        <v>0</v>
      </c>
      <c r="S109" s="210">
        <v>0.068000000000000005</v>
      </c>
      <c r="T109" s="211">
        <f>S109*H109</f>
        <v>0.7799600000000001</v>
      </c>
      <c r="AR109" s="15" t="s">
        <v>224</v>
      </c>
      <c r="AT109" s="15" t="s">
        <v>115</v>
      </c>
      <c r="AU109" s="15" t="s">
        <v>81</v>
      </c>
      <c r="AY109" s="15" t="s">
        <v>112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15" t="s">
        <v>76</v>
      </c>
      <c r="BK109" s="212">
        <f>ROUND(I109*H109,2)</f>
        <v>0</v>
      </c>
      <c r="BL109" s="15" t="s">
        <v>224</v>
      </c>
      <c r="BM109" s="15" t="s">
        <v>363</v>
      </c>
    </row>
    <row r="110" s="11" customFormat="1">
      <c r="B110" s="220"/>
      <c r="C110" s="221"/>
      <c r="D110" s="222" t="s">
        <v>156</v>
      </c>
      <c r="E110" s="223" t="s">
        <v>1</v>
      </c>
      <c r="F110" s="224" t="s">
        <v>334</v>
      </c>
      <c r="G110" s="221"/>
      <c r="H110" s="223" t="s">
        <v>1</v>
      </c>
      <c r="I110" s="225"/>
      <c r="J110" s="221"/>
      <c r="K110" s="221"/>
      <c r="L110" s="226"/>
      <c r="M110" s="227"/>
      <c r="N110" s="228"/>
      <c r="O110" s="228"/>
      <c r="P110" s="228"/>
      <c r="Q110" s="228"/>
      <c r="R110" s="228"/>
      <c r="S110" s="228"/>
      <c r="T110" s="229"/>
      <c r="AT110" s="230" t="s">
        <v>156</v>
      </c>
      <c r="AU110" s="230" t="s">
        <v>81</v>
      </c>
      <c r="AV110" s="11" t="s">
        <v>76</v>
      </c>
      <c r="AW110" s="11" t="s">
        <v>33</v>
      </c>
      <c r="AX110" s="11" t="s">
        <v>71</v>
      </c>
      <c r="AY110" s="230" t="s">
        <v>112</v>
      </c>
    </row>
    <row r="111" s="12" customFormat="1">
      <c r="B111" s="231"/>
      <c r="C111" s="232"/>
      <c r="D111" s="222" t="s">
        <v>156</v>
      </c>
      <c r="E111" s="233" t="s">
        <v>1</v>
      </c>
      <c r="F111" s="234" t="s">
        <v>335</v>
      </c>
      <c r="G111" s="232"/>
      <c r="H111" s="235">
        <v>11.470000000000001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AT111" s="241" t="s">
        <v>156</v>
      </c>
      <c r="AU111" s="241" t="s">
        <v>81</v>
      </c>
      <c r="AV111" s="12" t="s">
        <v>81</v>
      </c>
      <c r="AW111" s="12" t="s">
        <v>33</v>
      </c>
      <c r="AX111" s="12" t="s">
        <v>71</v>
      </c>
      <c r="AY111" s="241" t="s">
        <v>112</v>
      </c>
    </row>
    <row r="112" s="13" customFormat="1">
      <c r="B112" s="242"/>
      <c r="C112" s="243"/>
      <c r="D112" s="222" t="s">
        <v>156</v>
      </c>
      <c r="E112" s="244" t="s">
        <v>1</v>
      </c>
      <c r="F112" s="245" t="s">
        <v>159</v>
      </c>
      <c r="G112" s="243"/>
      <c r="H112" s="246">
        <v>11.470000000000001</v>
      </c>
      <c r="I112" s="247"/>
      <c r="J112" s="243"/>
      <c r="K112" s="243"/>
      <c r="L112" s="248"/>
      <c r="M112" s="249"/>
      <c r="N112" s="250"/>
      <c r="O112" s="250"/>
      <c r="P112" s="250"/>
      <c r="Q112" s="250"/>
      <c r="R112" s="250"/>
      <c r="S112" s="250"/>
      <c r="T112" s="251"/>
      <c r="AT112" s="252" t="s">
        <v>156</v>
      </c>
      <c r="AU112" s="252" t="s">
        <v>81</v>
      </c>
      <c r="AV112" s="13" t="s">
        <v>144</v>
      </c>
      <c r="AW112" s="13" t="s">
        <v>33</v>
      </c>
      <c r="AX112" s="13" t="s">
        <v>76</v>
      </c>
      <c r="AY112" s="252" t="s">
        <v>112</v>
      </c>
    </row>
    <row r="113" s="10" customFormat="1" ht="22.8" customHeight="1">
      <c r="B113" s="185"/>
      <c r="C113" s="186"/>
      <c r="D113" s="187" t="s">
        <v>70</v>
      </c>
      <c r="E113" s="199" t="s">
        <v>192</v>
      </c>
      <c r="F113" s="199" t="s">
        <v>193</v>
      </c>
      <c r="G113" s="186"/>
      <c r="H113" s="186"/>
      <c r="I113" s="189"/>
      <c r="J113" s="200">
        <f>BK113</f>
        <v>0</v>
      </c>
      <c r="K113" s="186"/>
      <c r="L113" s="191"/>
      <c r="M113" s="192"/>
      <c r="N113" s="193"/>
      <c r="O113" s="193"/>
      <c r="P113" s="194">
        <f>SUM(P114:P121)</f>
        <v>0</v>
      </c>
      <c r="Q113" s="193"/>
      <c r="R113" s="194">
        <f>SUM(R114:R121)</f>
        <v>0</v>
      </c>
      <c r="S113" s="193"/>
      <c r="T113" s="195">
        <f>SUM(T114:T121)</f>
        <v>0</v>
      </c>
      <c r="AR113" s="196" t="s">
        <v>76</v>
      </c>
      <c r="AT113" s="197" t="s">
        <v>70</v>
      </c>
      <c r="AU113" s="197" t="s">
        <v>76</v>
      </c>
      <c r="AY113" s="196" t="s">
        <v>112</v>
      </c>
      <c r="BK113" s="198">
        <f>SUM(BK114:BK121)</f>
        <v>0</v>
      </c>
    </row>
    <row r="114" s="1" customFormat="1" ht="22.5" customHeight="1">
      <c r="B114" s="36"/>
      <c r="C114" s="201" t="s">
        <v>297</v>
      </c>
      <c r="D114" s="201" t="s">
        <v>115</v>
      </c>
      <c r="E114" s="202" t="s">
        <v>194</v>
      </c>
      <c r="F114" s="203" t="s">
        <v>195</v>
      </c>
      <c r="G114" s="204" t="s">
        <v>196</v>
      </c>
      <c r="H114" s="205">
        <v>2.2909999999999999</v>
      </c>
      <c r="I114" s="206"/>
      <c r="J114" s="207">
        <f>ROUND(I114*H114,2)</f>
        <v>0</v>
      </c>
      <c r="K114" s="203" t="s">
        <v>119</v>
      </c>
      <c r="L114" s="41"/>
      <c r="M114" s="208" t="s">
        <v>1</v>
      </c>
      <c r="N114" s="209" t="s">
        <v>42</v>
      </c>
      <c r="O114" s="77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AR114" s="15" t="s">
        <v>144</v>
      </c>
      <c r="AT114" s="15" t="s">
        <v>115</v>
      </c>
      <c r="AU114" s="15" t="s">
        <v>81</v>
      </c>
      <c r="AY114" s="15" t="s">
        <v>112</v>
      </c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15" t="s">
        <v>76</v>
      </c>
      <c r="BK114" s="212">
        <f>ROUND(I114*H114,2)</f>
        <v>0</v>
      </c>
      <c r="BL114" s="15" t="s">
        <v>144</v>
      </c>
      <c r="BM114" s="15" t="s">
        <v>364</v>
      </c>
    </row>
    <row r="115" s="1" customFormat="1" ht="22.5" customHeight="1">
      <c r="B115" s="36"/>
      <c r="C115" s="201" t="s">
        <v>365</v>
      </c>
      <c r="D115" s="201" t="s">
        <v>115</v>
      </c>
      <c r="E115" s="202" t="s">
        <v>199</v>
      </c>
      <c r="F115" s="203" t="s">
        <v>200</v>
      </c>
      <c r="G115" s="204" t="s">
        <v>196</v>
      </c>
      <c r="H115" s="205">
        <v>2.2909999999999999</v>
      </c>
      <c r="I115" s="206"/>
      <c r="J115" s="207">
        <f>ROUND(I115*H115,2)</f>
        <v>0</v>
      </c>
      <c r="K115" s="203" t="s">
        <v>119</v>
      </c>
      <c r="L115" s="41"/>
      <c r="M115" s="208" t="s">
        <v>1</v>
      </c>
      <c r="N115" s="209" t="s">
        <v>42</v>
      </c>
      <c r="O115" s="77"/>
      <c r="P115" s="210">
        <f>O115*H115</f>
        <v>0</v>
      </c>
      <c r="Q115" s="210">
        <v>0</v>
      </c>
      <c r="R115" s="210">
        <f>Q115*H115</f>
        <v>0</v>
      </c>
      <c r="S115" s="210">
        <v>0</v>
      </c>
      <c r="T115" s="211">
        <f>S115*H115</f>
        <v>0</v>
      </c>
      <c r="AR115" s="15" t="s">
        <v>144</v>
      </c>
      <c r="AT115" s="15" t="s">
        <v>115</v>
      </c>
      <c r="AU115" s="15" t="s">
        <v>81</v>
      </c>
      <c r="AY115" s="15" t="s">
        <v>112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15" t="s">
        <v>76</v>
      </c>
      <c r="BK115" s="212">
        <f>ROUND(I115*H115,2)</f>
        <v>0</v>
      </c>
      <c r="BL115" s="15" t="s">
        <v>144</v>
      </c>
      <c r="BM115" s="15" t="s">
        <v>366</v>
      </c>
    </row>
    <row r="116" s="1" customFormat="1" ht="16.5" customHeight="1">
      <c r="B116" s="36"/>
      <c r="C116" s="201" t="s">
        <v>198</v>
      </c>
      <c r="D116" s="201" t="s">
        <v>115</v>
      </c>
      <c r="E116" s="202" t="s">
        <v>202</v>
      </c>
      <c r="F116" s="203" t="s">
        <v>203</v>
      </c>
      <c r="G116" s="204" t="s">
        <v>196</v>
      </c>
      <c r="H116" s="205">
        <v>2.2909999999999999</v>
      </c>
      <c r="I116" s="206"/>
      <c r="J116" s="207">
        <f>ROUND(I116*H116,2)</f>
        <v>0</v>
      </c>
      <c r="K116" s="203" t="s">
        <v>119</v>
      </c>
      <c r="L116" s="41"/>
      <c r="M116" s="208" t="s">
        <v>1</v>
      </c>
      <c r="N116" s="209" t="s">
        <v>42</v>
      </c>
      <c r="O116" s="77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AR116" s="15" t="s">
        <v>144</v>
      </c>
      <c r="AT116" s="15" t="s">
        <v>115</v>
      </c>
      <c r="AU116" s="15" t="s">
        <v>81</v>
      </c>
      <c r="AY116" s="15" t="s">
        <v>112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15" t="s">
        <v>76</v>
      </c>
      <c r="BK116" s="212">
        <f>ROUND(I116*H116,2)</f>
        <v>0</v>
      </c>
      <c r="BL116" s="15" t="s">
        <v>144</v>
      </c>
      <c r="BM116" s="15" t="s">
        <v>367</v>
      </c>
    </row>
    <row r="117" s="1" customFormat="1" ht="22.5" customHeight="1">
      <c r="B117" s="36"/>
      <c r="C117" s="201" t="s">
        <v>148</v>
      </c>
      <c r="D117" s="201" t="s">
        <v>115</v>
      </c>
      <c r="E117" s="202" t="s">
        <v>206</v>
      </c>
      <c r="F117" s="203" t="s">
        <v>207</v>
      </c>
      <c r="G117" s="204" t="s">
        <v>196</v>
      </c>
      <c r="H117" s="205">
        <v>49.790999999999997</v>
      </c>
      <c r="I117" s="206"/>
      <c r="J117" s="207">
        <f>ROUND(I117*H117,2)</f>
        <v>0</v>
      </c>
      <c r="K117" s="203" t="s">
        <v>119</v>
      </c>
      <c r="L117" s="41"/>
      <c r="M117" s="208" t="s">
        <v>1</v>
      </c>
      <c r="N117" s="209" t="s">
        <v>42</v>
      </c>
      <c r="O117" s="77"/>
      <c r="P117" s="210">
        <f>O117*H117</f>
        <v>0</v>
      </c>
      <c r="Q117" s="210">
        <v>0</v>
      </c>
      <c r="R117" s="210">
        <f>Q117*H117</f>
        <v>0</v>
      </c>
      <c r="S117" s="210">
        <v>0</v>
      </c>
      <c r="T117" s="211">
        <f>S117*H117</f>
        <v>0</v>
      </c>
      <c r="AR117" s="15" t="s">
        <v>144</v>
      </c>
      <c r="AT117" s="15" t="s">
        <v>115</v>
      </c>
      <c r="AU117" s="15" t="s">
        <v>81</v>
      </c>
      <c r="AY117" s="15" t="s">
        <v>112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15" t="s">
        <v>76</v>
      </c>
      <c r="BK117" s="212">
        <f>ROUND(I117*H117,2)</f>
        <v>0</v>
      </c>
      <c r="BL117" s="15" t="s">
        <v>144</v>
      </c>
      <c r="BM117" s="15" t="s">
        <v>368</v>
      </c>
    </row>
    <row r="118" s="11" customFormat="1">
      <c r="B118" s="220"/>
      <c r="C118" s="221"/>
      <c r="D118" s="222" t="s">
        <v>156</v>
      </c>
      <c r="E118" s="223" t="s">
        <v>1</v>
      </c>
      <c r="F118" s="224" t="s">
        <v>209</v>
      </c>
      <c r="G118" s="221"/>
      <c r="H118" s="223" t="s">
        <v>1</v>
      </c>
      <c r="I118" s="225"/>
      <c r="J118" s="221"/>
      <c r="K118" s="221"/>
      <c r="L118" s="226"/>
      <c r="M118" s="227"/>
      <c r="N118" s="228"/>
      <c r="O118" s="228"/>
      <c r="P118" s="228"/>
      <c r="Q118" s="228"/>
      <c r="R118" s="228"/>
      <c r="S118" s="228"/>
      <c r="T118" s="229"/>
      <c r="AT118" s="230" t="s">
        <v>156</v>
      </c>
      <c r="AU118" s="230" t="s">
        <v>81</v>
      </c>
      <c r="AV118" s="11" t="s">
        <v>76</v>
      </c>
      <c r="AW118" s="11" t="s">
        <v>33</v>
      </c>
      <c r="AX118" s="11" t="s">
        <v>71</v>
      </c>
      <c r="AY118" s="230" t="s">
        <v>112</v>
      </c>
    </row>
    <row r="119" s="12" customFormat="1">
      <c r="B119" s="231"/>
      <c r="C119" s="232"/>
      <c r="D119" s="222" t="s">
        <v>156</v>
      </c>
      <c r="E119" s="233" t="s">
        <v>1</v>
      </c>
      <c r="F119" s="234" t="s">
        <v>369</v>
      </c>
      <c r="G119" s="232"/>
      <c r="H119" s="235">
        <v>49.790999999999997</v>
      </c>
      <c r="I119" s="236"/>
      <c r="J119" s="232"/>
      <c r="K119" s="232"/>
      <c r="L119" s="237"/>
      <c r="M119" s="238"/>
      <c r="N119" s="239"/>
      <c r="O119" s="239"/>
      <c r="P119" s="239"/>
      <c r="Q119" s="239"/>
      <c r="R119" s="239"/>
      <c r="S119" s="239"/>
      <c r="T119" s="240"/>
      <c r="AT119" s="241" t="s">
        <v>156</v>
      </c>
      <c r="AU119" s="241" t="s">
        <v>81</v>
      </c>
      <c r="AV119" s="12" t="s">
        <v>81</v>
      </c>
      <c r="AW119" s="12" t="s">
        <v>33</v>
      </c>
      <c r="AX119" s="12" t="s">
        <v>71</v>
      </c>
      <c r="AY119" s="241" t="s">
        <v>112</v>
      </c>
    </row>
    <row r="120" s="13" customFormat="1">
      <c r="B120" s="242"/>
      <c r="C120" s="243"/>
      <c r="D120" s="222" t="s">
        <v>156</v>
      </c>
      <c r="E120" s="244" t="s">
        <v>1</v>
      </c>
      <c r="F120" s="245" t="s">
        <v>159</v>
      </c>
      <c r="G120" s="243"/>
      <c r="H120" s="246">
        <v>49.790999999999997</v>
      </c>
      <c r="I120" s="247"/>
      <c r="J120" s="243"/>
      <c r="K120" s="243"/>
      <c r="L120" s="248"/>
      <c r="M120" s="249"/>
      <c r="N120" s="250"/>
      <c r="O120" s="250"/>
      <c r="P120" s="250"/>
      <c r="Q120" s="250"/>
      <c r="R120" s="250"/>
      <c r="S120" s="250"/>
      <c r="T120" s="251"/>
      <c r="AT120" s="252" t="s">
        <v>156</v>
      </c>
      <c r="AU120" s="252" t="s">
        <v>81</v>
      </c>
      <c r="AV120" s="13" t="s">
        <v>144</v>
      </c>
      <c r="AW120" s="13" t="s">
        <v>33</v>
      </c>
      <c r="AX120" s="13" t="s">
        <v>76</v>
      </c>
      <c r="AY120" s="252" t="s">
        <v>112</v>
      </c>
    </row>
    <row r="121" s="1" customFormat="1" ht="22.5" customHeight="1">
      <c r="B121" s="36"/>
      <c r="C121" s="201" t="s">
        <v>140</v>
      </c>
      <c r="D121" s="201" t="s">
        <v>115</v>
      </c>
      <c r="E121" s="202" t="s">
        <v>212</v>
      </c>
      <c r="F121" s="203" t="s">
        <v>213</v>
      </c>
      <c r="G121" s="204" t="s">
        <v>196</v>
      </c>
      <c r="H121" s="205">
        <v>2.371</v>
      </c>
      <c r="I121" s="206"/>
      <c r="J121" s="207">
        <f>ROUND(I121*H121,2)</f>
        <v>0</v>
      </c>
      <c r="K121" s="203" t="s">
        <v>119</v>
      </c>
      <c r="L121" s="41"/>
      <c r="M121" s="208" t="s">
        <v>1</v>
      </c>
      <c r="N121" s="209" t="s">
        <v>42</v>
      </c>
      <c r="O121" s="77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AR121" s="15" t="s">
        <v>144</v>
      </c>
      <c r="AT121" s="15" t="s">
        <v>115</v>
      </c>
      <c r="AU121" s="15" t="s">
        <v>81</v>
      </c>
      <c r="AY121" s="15" t="s">
        <v>112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15" t="s">
        <v>76</v>
      </c>
      <c r="BK121" s="212">
        <f>ROUND(I121*H121,2)</f>
        <v>0</v>
      </c>
      <c r="BL121" s="15" t="s">
        <v>144</v>
      </c>
      <c r="BM121" s="15" t="s">
        <v>370</v>
      </c>
    </row>
    <row r="122" s="10" customFormat="1" ht="22.8" customHeight="1">
      <c r="B122" s="185"/>
      <c r="C122" s="186"/>
      <c r="D122" s="187" t="s">
        <v>70</v>
      </c>
      <c r="E122" s="199" t="s">
        <v>371</v>
      </c>
      <c r="F122" s="199" t="s">
        <v>372</v>
      </c>
      <c r="G122" s="186"/>
      <c r="H122" s="186"/>
      <c r="I122" s="189"/>
      <c r="J122" s="200">
        <f>BK122</f>
        <v>0</v>
      </c>
      <c r="K122" s="186"/>
      <c r="L122" s="191"/>
      <c r="M122" s="192"/>
      <c r="N122" s="193"/>
      <c r="O122" s="193"/>
      <c r="P122" s="194">
        <f>SUM(P123:P124)</f>
        <v>0</v>
      </c>
      <c r="Q122" s="193"/>
      <c r="R122" s="194">
        <f>SUM(R123:R124)</f>
        <v>0</v>
      </c>
      <c r="S122" s="193"/>
      <c r="T122" s="195">
        <f>SUM(T123:T124)</f>
        <v>0</v>
      </c>
      <c r="AR122" s="196" t="s">
        <v>76</v>
      </c>
      <c r="AT122" s="197" t="s">
        <v>70</v>
      </c>
      <c r="AU122" s="197" t="s">
        <v>76</v>
      </c>
      <c r="AY122" s="196" t="s">
        <v>112</v>
      </c>
      <c r="BK122" s="198">
        <f>SUM(BK123:BK124)</f>
        <v>0</v>
      </c>
    </row>
    <row r="123" s="1" customFormat="1" ht="22.5" customHeight="1">
      <c r="B123" s="36"/>
      <c r="C123" s="201" t="s">
        <v>373</v>
      </c>
      <c r="D123" s="201" t="s">
        <v>115</v>
      </c>
      <c r="E123" s="202" t="s">
        <v>374</v>
      </c>
      <c r="F123" s="203" t="s">
        <v>375</v>
      </c>
      <c r="G123" s="204" t="s">
        <v>196</v>
      </c>
      <c r="H123" s="205">
        <v>0.63800000000000001</v>
      </c>
      <c r="I123" s="206"/>
      <c r="J123" s="207">
        <f>ROUND(I123*H123,2)</f>
        <v>0</v>
      </c>
      <c r="K123" s="203" t="s">
        <v>119</v>
      </c>
      <c r="L123" s="41"/>
      <c r="M123" s="208" t="s">
        <v>1</v>
      </c>
      <c r="N123" s="209" t="s">
        <v>42</v>
      </c>
      <c r="O123" s="77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AR123" s="15" t="s">
        <v>144</v>
      </c>
      <c r="AT123" s="15" t="s">
        <v>115</v>
      </c>
      <c r="AU123" s="15" t="s">
        <v>81</v>
      </c>
      <c r="AY123" s="15" t="s">
        <v>112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5" t="s">
        <v>76</v>
      </c>
      <c r="BK123" s="212">
        <f>ROUND(I123*H123,2)</f>
        <v>0</v>
      </c>
      <c r="BL123" s="15" t="s">
        <v>144</v>
      </c>
      <c r="BM123" s="15" t="s">
        <v>376</v>
      </c>
    </row>
    <row r="124" s="1" customFormat="1" ht="22.5" customHeight="1">
      <c r="B124" s="36"/>
      <c r="C124" s="201" t="s">
        <v>377</v>
      </c>
      <c r="D124" s="201" t="s">
        <v>115</v>
      </c>
      <c r="E124" s="202" t="s">
        <v>378</v>
      </c>
      <c r="F124" s="203" t="s">
        <v>379</v>
      </c>
      <c r="G124" s="204" t="s">
        <v>196</v>
      </c>
      <c r="H124" s="205">
        <v>0.63800000000000001</v>
      </c>
      <c r="I124" s="206"/>
      <c r="J124" s="207">
        <f>ROUND(I124*H124,2)</f>
        <v>0</v>
      </c>
      <c r="K124" s="203" t="s">
        <v>119</v>
      </c>
      <c r="L124" s="41"/>
      <c r="M124" s="208" t="s">
        <v>1</v>
      </c>
      <c r="N124" s="209" t="s">
        <v>42</v>
      </c>
      <c r="O124" s="77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1">
        <f>S124*H124</f>
        <v>0</v>
      </c>
      <c r="AR124" s="15" t="s">
        <v>144</v>
      </c>
      <c r="AT124" s="15" t="s">
        <v>115</v>
      </c>
      <c r="AU124" s="15" t="s">
        <v>81</v>
      </c>
      <c r="AY124" s="15" t="s">
        <v>112</v>
      </c>
      <c r="BE124" s="212">
        <f>IF(N124="základní",J124,0)</f>
        <v>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15" t="s">
        <v>76</v>
      </c>
      <c r="BK124" s="212">
        <f>ROUND(I124*H124,2)</f>
        <v>0</v>
      </c>
      <c r="BL124" s="15" t="s">
        <v>144</v>
      </c>
      <c r="BM124" s="15" t="s">
        <v>380</v>
      </c>
    </row>
    <row r="125" s="10" customFormat="1" ht="25.92" customHeight="1">
      <c r="B125" s="185"/>
      <c r="C125" s="186"/>
      <c r="D125" s="187" t="s">
        <v>70</v>
      </c>
      <c r="E125" s="188" t="s">
        <v>216</v>
      </c>
      <c r="F125" s="188" t="s">
        <v>217</v>
      </c>
      <c r="G125" s="186"/>
      <c r="H125" s="186"/>
      <c r="I125" s="189"/>
      <c r="J125" s="190">
        <f>BK125</f>
        <v>0</v>
      </c>
      <c r="K125" s="186"/>
      <c r="L125" s="191"/>
      <c r="M125" s="192"/>
      <c r="N125" s="193"/>
      <c r="O125" s="193"/>
      <c r="P125" s="194">
        <f>P126+P140+P149+P152+P163</f>
        <v>0</v>
      </c>
      <c r="Q125" s="193"/>
      <c r="R125" s="194">
        <f>R126+R140+R149+R152+R163</f>
        <v>0.37556829999999997</v>
      </c>
      <c r="S125" s="193"/>
      <c r="T125" s="195">
        <f>T126+T140+T149+T152+T163</f>
        <v>0.16802800000000001</v>
      </c>
      <c r="AR125" s="196" t="s">
        <v>81</v>
      </c>
      <c r="AT125" s="197" t="s">
        <v>70</v>
      </c>
      <c r="AU125" s="197" t="s">
        <v>71</v>
      </c>
      <c r="AY125" s="196" t="s">
        <v>112</v>
      </c>
      <c r="BK125" s="198">
        <f>BK126+BK140+BK149+BK152+BK163</f>
        <v>0</v>
      </c>
    </row>
    <row r="126" s="10" customFormat="1" ht="22.8" customHeight="1">
      <c r="B126" s="185"/>
      <c r="C126" s="186"/>
      <c r="D126" s="187" t="s">
        <v>70</v>
      </c>
      <c r="E126" s="199" t="s">
        <v>381</v>
      </c>
      <c r="F126" s="199" t="s">
        <v>382</v>
      </c>
      <c r="G126" s="186"/>
      <c r="H126" s="186"/>
      <c r="I126" s="189"/>
      <c r="J126" s="200">
        <f>BK126</f>
        <v>0</v>
      </c>
      <c r="K126" s="186"/>
      <c r="L126" s="191"/>
      <c r="M126" s="192"/>
      <c r="N126" s="193"/>
      <c r="O126" s="193"/>
      <c r="P126" s="194">
        <f>SUM(P127:P139)</f>
        <v>0</v>
      </c>
      <c r="Q126" s="193"/>
      <c r="R126" s="194">
        <f>SUM(R127:R139)</f>
        <v>0.017425</v>
      </c>
      <c r="S126" s="193"/>
      <c r="T126" s="195">
        <f>SUM(T127:T139)</f>
        <v>0.03993</v>
      </c>
      <c r="AR126" s="196" t="s">
        <v>81</v>
      </c>
      <c r="AT126" s="197" t="s">
        <v>70</v>
      </c>
      <c r="AU126" s="197" t="s">
        <v>76</v>
      </c>
      <c r="AY126" s="196" t="s">
        <v>112</v>
      </c>
      <c r="BK126" s="198">
        <f>SUM(BK127:BK139)</f>
        <v>0</v>
      </c>
    </row>
    <row r="127" s="1" customFormat="1" ht="16.5" customHeight="1">
      <c r="B127" s="36"/>
      <c r="C127" s="201" t="s">
        <v>76</v>
      </c>
      <c r="D127" s="201" t="s">
        <v>115</v>
      </c>
      <c r="E127" s="202" t="s">
        <v>383</v>
      </c>
      <c r="F127" s="203" t="s">
        <v>384</v>
      </c>
      <c r="G127" s="204" t="s">
        <v>154</v>
      </c>
      <c r="H127" s="205">
        <v>11</v>
      </c>
      <c r="I127" s="206"/>
      <c r="J127" s="207">
        <f>ROUND(I127*H127,2)</f>
        <v>0</v>
      </c>
      <c r="K127" s="203" t="s">
        <v>119</v>
      </c>
      <c r="L127" s="41"/>
      <c r="M127" s="208" t="s">
        <v>1</v>
      </c>
      <c r="N127" s="209" t="s">
        <v>42</v>
      </c>
      <c r="O127" s="77"/>
      <c r="P127" s="210">
        <f>O127*H127</f>
        <v>0</v>
      </c>
      <c r="Q127" s="210">
        <v>0</v>
      </c>
      <c r="R127" s="210">
        <f>Q127*H127</f>
        <v>0</v>
      </c>
      <c r="S127" s="210">
        <v>0.0020999999999999999</v>
      </c>
      <c r="T127" s="211">
        <f>S127*H127</f>
        <v>0.023099999999999999</v>
      </c>
      <c r="AR127" s="15" t="s">
        <v>224</v>
      </c>
      <c r="AT127" s="15" t="s">
        <v>115</v>
      </c>
      <c r="AU127" s="15" t="s">
        <v>81</v>
      </c>
      <c r="AY127" s="15" t="s">
        <v>112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5" t="s">
        <v>76</v>
      </c>
      <c r="BK127" s="212">
        <f>ROUND(I127*H127,2)</f>
        <v>0</v>
      </c>
      <c r="BL127" s="15" t="s">
        <v>224</v>
      </c>
      <c r="BM127" s="15" t="s">
        <v>385</v>
      </c>
    </row>
    <row r="128" s="1" customFormat="1" ht="16.5" customHeight="1">
      <c r="B128" s="36"/>
      <c r="C128" s="201" t="s">
        <v>81</v>
      </c>
      <c r="D128" s="201" t="s">
        <v>115</v>
      </c>
      <c r="E128" s="202" t="s">
        <v>386</v>
      </c>
      <c r="F128" s="203" t="s">
        <v>387</v>
      </c>
      <c r="G128" s="204" t="s">
        <v>154</v>
      </c>
      <c r="H128" s="205">
        <v>8.5</v>
      </c>
      <c r="I128" s="206"/>
      <c r="J128" s="207">
        <f>ROUND(I128*H128,2)</f>
        <v>0</v>
      </c>
      <c r="K128" s="203" t="s">
        <v>119</v>
      </c>
      <c r="L128" s="41"/>
      <c r="M128" s="208" t="s">
        <v>1</v>
      </c>
      <c r="N128" s="209" t="s">
        <v>42</v>
      </c>
      <c r="O128" s="77"/>
      <c r="P128" s="210">
        <f>O128*H128</f>
        <v>0</v>
      </c>
      <c r="Q128" s="210">
        <v>0</v>
      </c>
      <c r="R128" s="210">
        <f>Q128*H128</f>
        <v>0</v>
      </c>
      <c r="S128" s="210">
        <v>0.00198</v>
      </c>
      <c r="T128" s="211">
        <f>S128*H128</f>
        <v>0.016830000000000001</v>
      </c>
      <c r="AR128" s="15" t="s">
        <v>224</v>
      </c>
      <c r="AT128" s="15" t="s">
        <v>115</v>
      </c>
      <c r="AU128" s="15" t="s">
        <v>81</v>
      </c>
      <c r="AY128" s="15" t="s">
        <v>112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5" t="s">
        <v>76</v>
      </c>
      <c r="BK128" s="212">
        <f>ROUND(I128*H128,2)</f>
        <v>0</v>
      </c>
      <c r="BL128" s="15" t="s">
        <v>224</v>
      </c>
      <c r="BM128" s="15" t="s">
        <v>388</v>
      </c>
    </row>
    <row r="129" s="1" customFormat="1" ht="16.5" customHeight="1">
      <c r="B129" s="36"/>
      <c r="C129" s="201" t="s">
        <v>248</v>
      </c>
      <c r="D129" s="201" t="s">
        <v>115</v>
      </c>
      <c r="E129" s="202" t="s">
        <v>389</v>
      </c>
      <c r="F129" s="203" t="s">
        <v>390</v>
      </c>
      <c r="G129" s="204" t="s">
        <v>154</v>
      </c>
      <c r="H129" s="205">
        <v>11</v>
      </c>
      <c r="I129" s="206"/>
      <c r="J129" s="207">
        <f>ROUND(I129*H129,2)</f>
        <v>0</v>
      </c>
      <c r="K129" s="203" t="s">
        <v>119</v>
      </c>
      <c r="L129" s="41"/>
      <c r="M129" s="208" t="s">
        <v>1</v>
      </c>
      <c r="N129" s="209" t="s">
        <v>42</v>
      </c>
      <c r="O129" s="77"/>
      <c r="P129" s="210">
        <f>O129*H129</f>
        <v>0</v>
      </c>
      <c r="Q129" s="210">
        <v>0.00046000000000000001</v>
      </c>
      <c r="R129" s="210">
        <f>Q129*H129</f>
        <v>0.0050600000000000003</v>
      </c>
      <c r="S129" s="210">
        <v>0</v>
      </c>
      <c r="T129" s="211">
        <f>S129*H129</f>
        <v>0</v>
      </c>
      <c r="AR129" s="15" t="s">
        <v>224</v>
      </c>
      <c r="AT129" s="15" t="s">
        <v>115</v>
      </c>
      <c r="AU129" s="15" t="s">
        <v>81</v>
      </c>
      <c r="AY129" s="15" t="s">
        <v>112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5" t="s">
        <v>76</v>
      </c>
      <c r="BK129" s="212">
        <f>ROUND(I129*H129,2)</f>
        <v>0</v>
      </c>
      <c r="BL129" s="15" t="s">
        <v>224</v>
      </c>
      <c r="BM129" s="15" t="s">
        <v>391</v>
      </c>
    </row>
    <row r="130" s="1" customFormat="1" ht="16.5" customHeight="1">
      <c r="B130" s="36"/>
      <c r="C130" s="201" t="s">
        <v>252</v>
      </c>
      <c r="D130" s="201" t="s">
        <v>115</v>
      </c>
      <c r="E130" s="202" t="s">
        <v>392</v>
      </c>
      <c r="F130" s="203" t="s">
        <v>393</v>
      </c>
      <c r="G130" s="204" t="s">
        <v>154</v>
      </c>
      <c r="H130" s="205">
        <v>8.5</v>
      </c>
      <c r="I130" s="206"/>
      <c r="J130" s="207">
        <f>ROUND(I130*H130,2)</f>
        <v>0</v>
      </c>
      <c r="K130" s="203" t="s">
        <v>119</v>
      </c>
      <c r="L130" s="41"/>
      <c r="M130" s="208" t="s">
        <v>1</v>
      </c>
      <c r="N130" s="209" t="s">
        <v>42</v>
      </c>
      <c r="O130" s="77"/>
      <c r="P130" s="210">
        <f>O130*H130</f>
        <v>0</v>
      </c>
      <c r="Q130" s="210">
        <v>0.0012099999999999999</v>
      </c>
      <c r="R130" s="210">
        <f>Q130*H130</f>
        <v>0.010284999999999999</v>
      </c>
      <c r="S130" s="210">
        <v>0</v>
      </c>
      <c r="T130" s="211">
        <f>S130*H130</f>
        <v>0</v>
      </c>
      <c r="AR130" s="15" t="s">
        <v>224</v>
      </c>
      <c r="AT130" s="15" t="s">
        <v>115</v>
      </c>
      <c r="AU130" s="15" t="s">
        <v>81</v>
      </c>
      <c r="AY130" s="15" t="s">
        <v>112</v>
      </c>
      <c r="BE130" s="212">
        <f>IF(N130="základní",J130,0)</f>
        <v>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15" t="s">
        <v>76</v>
      </c>
      <c r="BK130" s="212">
        <f>ROUND(I130*H130,2)</f>
        <v>0</v>
      </c>
      <c r="BL130" s="15" t="s">
        <v>224</v>
      </c>
      <c r="BM130" s="15" t="s">
        <v>394</v>
      </c>
    </row>
    <row r="131" s="1" customFormat="1" ht="16.5" customHeight="1">
      <c r="B131" s="36"/>
      <c r="C131" s="201" t="s">
        <v>259</v>
      </c>
      <c r="D131" s="201" t="s">
        <v>115</v>
      </c>
      <c r="E131" s="202" t="s">
        <v>395</v>
      </c>
      <c r="F131" s="203" t="s">
        <v>396</v>
      </c>
      <c r="G131" s="204" t="s">
        <v>154</v>
      </c>
      <c r="H131" s="205">
        <v>4</v>
      </c>
      <c r="I131" s="206"/>
      <c r="J131" s="207">
        <f>ROUND(I131*H131,2)</f>
        <v>0</v>
      </c>
      <c r="K131" s="203" t="s">
        <v>119</v>
      </c>
      <c r="L131" s="41"/>
      <c r="M131" s="208" t="s">
        <v>1</v>
      </c>
      <c r="N131" s="209" t="s">
        <v>42</v>
      </c>
      <c r="O131" s="77"/>
      <c r="P131" s="210">
        <f>O131*H131</f>
        <v>0</v>
      </c>
      <c r="Q131" s="210">
        <v>0.00035</v>
      </c>
      <c r="R131" s="210">
        <f>Q131*H131</f>
        <v>0.0014</v>
      </c>
      <c r="S131" s="210">
        <v>0</v>
      </c>
      <c r="T131" s="211">
        <f>S131*H131</f>
        <v>0</v>
      </c>
      <c r="AR131" s="15" t="s">
        <v>224</v>
      </c>
      <c r="AT131" s="15" t="s">
        <v>115</v>
      </c>
      <c r="AU131" s="15" t="s">
        <v>81</v>
      </c>
      <c r="AY131" s="15" t="s">
        <v>112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5" t="s">
        <v>76</v>
      </c>
      <c r="BK131" s="212">
        <f>ROUND(I131*H131,2)</f>
        <v>0</v>
      </c>
      <c r="BL131" s="15" t="s">
        <v>224</v>
      </c>
      <c r="BM131" s="15" t="s">
        <v>397</v>
      </c>
    </row>
    <row r="132" s="1" customFormat="1" ht="16.5" customHeight="1">
      <c r="B132" s="36"/>
      <c r="C132" s="201" t="s">
        <v>171</v>
      </c>
      <c r="D132" s="201" t="s">
        <v>115</v>
      </c>
      <c r="E132" s="202" t="s">
        <v>398</v>
      </c>
      <c r="F132" s="203" t="s">
        <v>399</v>
      </c>
      <c r="G132" s="204" t="s">
        <v>223</v>
      </c>
      <c r="H132" s="205">
        <v>6</v>
      </c>
      <c r="I132" s="206"/>
      <c r="J132" s="207">
        <f>ROUND(I132*H132,2)</f>
        <v>0</v>
      </c>
      <c r="K132" s="203" t="s">
        <v>119</v>
      </c>
      <c r="L132" s="41"/>
      <c r="M132" s="208" t="s">
        <v>1</v>
      </c>
      <c r="N132" s="209" t="s">
        <v>42</v>
      </c>
      <c r="O132" s="77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AR132" s="15" t="s">
        <v>224</v>
      </c>
      <c r="AT132" s="15" t="s">
        <v>115</v>
      </c>
      <c r="AU132" s="15" t="s">
        <v>81</v>
      </c>
      <c r="AY132" s="15" t="s">
        <v>112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5" t="s">
        <v>76</v>
      </c>
      <c r="BK132" s="212">
        <f>ROUND(I132*H132,2)</f>
        <v>0</v>
      </c>
      <c r="BL132" s="15" t="s">
        <v>224</v>
      </c>
      <c r="BM132" s="15" t="s">
        <v>400</v>
      </c>
    </row>
    <row r="133" s="1" customFormat="1" ht="16.5" customHeight="1">
      <c r="B133" s="36"/>
      <c r="C133" s="201" t="s">
        <v>263</v>
      </c>
      <c r="D133" s="201" t="s">
        <v>115</v>
      </c>
      <c r="E133" s="202" t="s">
        <v>401</v>
      </c>
      <c r="F133" s="203" t="s">
        <v>402</v>
      </c>
      <c r="G133" s="204" t="s">
        <v>223</v>
      </c>
      <c r="H133" s="205">
        <v>2</v>
      </c>
      <c r="I133" s="206"/>
      <c r="J133" s="207">
        <f>ROUND(I133*H133,2)</f>
        <v>0</v>
      </c>
      <c r="K133" s="203" t="s">
        <v>119</v>
      </c>
      <c r="L133" s="41"/>
      <c r="M133" s="208" t="s">
        <v>1</v>
      </c>
      <c r="N133" s="209" t="s">
        <v>42</v>
      </c>
      <c r="O133" s="77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1">
        <f>S133*H133</f>
        <v>0</v>
      </c>
      <c r="AR133" s="15" t="s">
        <v>224</v>
      </c>
      <c r="AT133" s="15" t="s">
        <v>115</v>
      </c>
      <c r="AU133" s="15" t="s">
        <v>81</v>
      </c>
      <c r="AY133" s="15" t="s">
        <v>112</v>
      </c>
      <c r="BE133" s="212">
        <f>IF(N133="základní",J133,0)</f>
        <v>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15" t="s">
        <v>76</v>
      </c>
      <c r="BK133" s="212">
        <f>ROUND(I133*H133,2)</f>
        <v>0</v>
      </c>
      <c r="BL133" s="15" t="s">
        <v>224</v>
      </c>
      <c r="BM133" s="15" t="s">
        <v>403</v>
      </c>
    </row>
    <row r="134" s="1" customFormat="1" ht="16.5" customHeight="1">
      <c r="B134" s="36"/>
      <c r="C134" s="201" t="s">
        <v>8</v>
      </c>
      <c r="D134" s="201" t="s">
        <v>115</v>
      </c>
      <c r="E134" s="202" t="s">
        <v>404</v>
      </c>
      <c r="F134" s="203" t="s">
        <v>405</v>
      </c>
      <c r="G134" s="204" t="s">
        <v>223</v>
      </c>
      <c r="H134" s="205">
        <v>2</v>
      </c>
      <c r="I134" s="206"/>
      <c r="J134" s="207">
        <f>ROUND(I134*H134,2)</f>
        <v>0</v>
      </c>
      <c r="K134" s="203" t="s">
        <v>119</v>
      </c>
      <c r="L134" s="41"/>
      <c r="M134" s="208" t="s">
        <v>1</v>
      </c>
      <c r="N134" s="209" t="s">
        <v>42</v>
      </c>
      <c r="O134" s="77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AR134" s="15" t="s">
        <v>224</v>
      </c>
      <c r="AT134" s="15" t="s">
        <v>115</v>
      </c>
      <c r="AU134" s="15" t="s">
        <v>81</v>
      </c>
      <c r="AY134" s="15" t="s">
        <v>112</v>
      </c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5" t="s">
        <v>76</v>
      </c>
      <c r="BK134" s="212">
        <f>ROUND(I134*H134,2)</f>
        <v>0</v>
      </c>
      <c r="BL134" s="15" t="s">
        <v>224</v>
      </c>
      <c r="BM134" s="15" t="s">
        <v>406</v>
      </c>
    </row>
    <row r="135" s="1" customFormat="1" ht="16.5" customHeight="1">
      <c r="B135" s="36"/>
      <c r="C135" s="201" t="s">
        <v>407</v>
      </c>
      <c r="D135" s="201" t="s">
        <v>115</v>
      </c>
      <c r="E135" s="202" t="s">
        <v>408</v>
      </c>
      <c r="F135" s="203" t="s">
        <v>409</v>
      </c>
      <c r="G135" s="204" t="s">
        <v>223</v>
      </c>
      <c r="H135" s="205">
        <v>2</v>
      </c>
      <c r="I135" s="206"/>
      <c r="J135" s="207">
        <f>ROUND(I135*H135,2)</f>
        <v>0</v>
      </c>
      <c r="K135" s="203" t="s">
        <v>119</v>
      </c>
      <c r="L135" s="41"/>
      <c r="M135" s="208" t="s">
        <v>1</v>
      </c>
      <c r="N135" s="209" t="s">
        <v>42</v>
      </c>
      <c r="O135" s="77"/>
      <c r="P135" s="210">
        <f>O135*H135</f>
        <v>0</v>
      </c>
      <c r="Q135" s="210">
        <v>0.00034000000000000002</v>
      </c>
      <c r="R135" s="210">
        <f>Q135*H135</f>
        <v>0.00068000000000000005</v>
      </c>
      <c r="S135" s="210">
        <v>0</v>
      </c>
      <c r="T135" s="211">
        <f>S135*H135</f>
        <v>0</v>
      </c>
      <c r="AR135" s="15" t="s">
        <v>224</v>
      </c>
      <c r="AT135" s="15" t="s">
        <v>115</v>
      </c>
      <c r="AU135" s="15" t="s">
        <v>81</v>
      </c>
      <c r="AY135" s="15" t="s">
        <v>112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5" t="s">
        <v>76</v>
      </c>
      <c r="BK135" s="212">
        <f>ROUND(I135*H135,2)</f>
        <v>0</v>
      </c>
      <c r="BL135" s="15" t="s">
        <v>224</v>
      </c>
      <c r="BM135" s="15" t="s">
        <v>410</v>
      </c>
    </row>
    <row r="136" s="1" customFormat="1" ht="16.5" customHeight="1">
      <c r="B136" s="36"/>
      <c r="C136" s="201" t="s">
        <v>411</v>
      </c>
      <c r="D136" s="201" t="s">
        <v>115</v>
      </c>
      <c r="E136" s="202" t="s">
        <v>412</v>
      </c>
      <c r="F136" s="203" t="s">
        <v>413</v>
      </c>
      <c r="G136" s="204" t="s">
        <v>414</v>
      </c>
      <c r="H136" s="205">
        <v>20</v>
      </c>
      <c r="I136" s="206"/>
      <c r="J136" s="207">
        <f>ROUND(I136*H136,2)</f>
        <v>0</v>
      </c>
      <c r="K136" s="203" t="s">
        <v>119</v>
      </c>
      <c r="L136" s="41"/>
      <c r="M136" s="208" t="s">
        <v>1</v>
      </c>
      <c r="N136" s="209" t="s">
        <v>42</v>
      </c>
      <c r="O136" s="77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1">
        <f>S136*H136</f>
        <v>0</v>
      </c>
      <c r="AR136" s="15" t="s">
        <v>224</v>
      </c>
      <c r="AT136" s="15" t="s">
        <v>115</v>
      </c>
      <c r="AU136" s="15" t="s">
        <v>81</v>
      </c>
      <c r="AY136" s="15" t="s">
        <v>112</v>
      </c>
      <c r="BE136" s="212">
        <f>IF(N136="základní",J136,0)</f>
        <v>0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15" t="s">
        <v>76</v>
      </c>
      <c r="BK136" s="212">
        <f>ROUND(I136*H136,2)</f>
        <v>0</v>
      </c>
      <c r="BL136" s="15" t="s">
        <v>224</v>
      </c>
      <c r="BM136" s="15" t="s">
        <v>415</v>
      </c>
    </row>
    <row r="137" s="1" customFormat="1" ht="22.5" customHeight="1">
      <c r="B137" s="36"/>
      <c r="C137" s="201" t="s">
        <v>224</v>
      </c>
      <c r="D137" s="201" t="s">
        <v>115</v>
      </c>
      <c r="E137" s="202" t="s">
        <v>416</v>
      </c>
      <c r="F137" s="203" t="s">
        <v>417</v>
      </c>
      <c r="G137" s="204" t="s">
        <v>196</v>
      </c>
      <c r="H137" s="205">
        <v>0.017000000000000001</v>
      </c>
      <c r="I137" s="206"/>
      <c r="J137" s="207">
        <f>ROUND(I137*H137,2)</f>
        <v>0</v>
      </c>
      <c r="K137" s="203" t="s">
        <v>119</v>
      </c>
      <c r="L137" s="41"/>
      <c r="M137" s="208" t="s">
        <v>1</v>
      </c>
      <c r="N137" s="209" t="s">
        <v>42</v>
      </c>
      <c r="O137" s="77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AR137" s="15" t="s">
        <v>224</v>
      </c>
      <c r="AT137" s="15" t="s">
        <v>115</v>
      </c>
      <c r="AU137" s="15" t="s">
        <v>81</v>
      </c>
      <c r="AY137" s="15" t="s">
        <v>112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5" t="s">
        <v>76</v>
      </c>
      <c r="BK137" s="212">
        <f>ROUND(I137*H137,2)</f>
        <v>0</v>
      </c>
      <c r="BL137" s="15" t="s">
        <v>224</v>
      </c>
      <c r="BM137" s="15" t="s">
        <v>418</v>
      </c>
    </row>
    <row r="138" s="1" customFormat="1" ht="22.5" customHeight="1">
      <c r="B138" s="36"/>
      <c r="C138" s="201" t="s">
        <v>419</v>
      </c>
      <c r="D138" s="201" t="s">
        <v>115</v>
      </c>
      <c r="E138" s="202" t="s">
        <v>420</v>
      </c>
      <c r="F138" s="203" t="s">
        <v>421</v>
      </c>
      <c r="G138" s="204" t="s">
        <v>196</v>
      </c>
      <c r="H138" s="205">
        <v>0.017000000000000001</v>
      </c>
      <c r="I138" s="206"/>
      <c r="J138" s="207">
        <f>ROUND(I138*H138,2)</f>
        <v>0</v>
      </c>
      <c r="K138" s="203" t="s">
        <v>119</v>
      </c>
      <c r="L138" s="41"/>
      <c r="M138" s="208" t="s">
        <v>1</v>
      </c>
      <c r="N138" s="209" t="s">
        <v>42</v>
      </c>
      <c r="O138" s="77"/>
      <c r="P138" s="210">
        <f>O138*H138</f>
        <v>0</v>
      </c>
      <c r="Q138" s="210">
        <v>0</v>
      </c>
      <c r="R138" s="210">
        <f>Q138*H138</f>
        <v>0</v>
      </c>
      <c r="S138" s="210">
        <v>0</v>
      </c>
      <c r="T138" s="211">
        <f>S138*H138</f>
        <v>0</v>
      </c>
      <c r="AR138" s="15" t="s">
        <v>224</v>
      </c>
      <c r="AT138" s="15" t="s">
        <v>115</v>
      </c>
      <c r="AU138" s="15" t="s">
        <v>81</v>
      </c>
      <c r="AY138" s="15" t="s">
        <v>112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5" t="s">
        <v>76</v>
      </c>
      <c r="BK138" s="212">
        <f>ROUND(I138*H138,2)</f>
        <v>0</v>
      </c>
      <c r="BL138" s="15" t="s">
        <v>224</v>
      </c>
      <c r="BM138" s="15" t="s">
        <v>422</v>
      </c>
    </row>
    <row r="139" s="1" customFormat="1" ht="22.5" customHeight="1">
      <c r="B139" s="36"/>
      <c r="C139" s="201" t="s">
        <v>273</v>
      </c>
      <c r="D139" s="201" t="s">
        <v>115</v>
      </c>
      <c r="E139" s="202" t="s">
        <v>423</v>
      </c>
      <c r="F139" s="203" t="s">
        <v>424</v>
      </c>
      <c r="G139" s="204" t="s">
        <v>196</v>
      </c>
      <c r="H139" s="205">
        <v>0.017000000000000001</v>
      </c>
      <c r="I139" s="206"/>
      <c r="J139" s="207">
        <f>ROUND(I139*H139,2)</f>
        <v>0</v>
      </c>
      <c r="K139" s="203" t="s">
        <v>119</v>
      </c>
      <c r="L139" s="41"/>
      <c r="M139" s="208" t="s">
        <v>1</v>
      </c>
      <c r="N139" s="209" t="s">
        <v>42</v>
      </c>
      <c r="O139" s="77"/>
      <c r="P139" s="210">
        <f>O139*H139</f>
        <v>0</v>
      </c>
      <c r="Q139" s="210">
        <v>0</v>
      </c>
      <c r="R139" s="210">
        <f>Q139*H139</f>
        <v>0</v>
      </c>
      <c r="S139" s="210">
        <v>0</v>
      </c>
      <c r="T139" s="211">
        <f>S139*H139</f>
        <v>0</v>
      </c>
      <c r="AR139" s="15" t="s">
        <v>224</v>
      </c>
      <c r="AT139" s="15" t="s">
        <v>115</v>
      </c>
      <c r="AU139" s="15" t="s">
        <v>81</v>
      </c>
      <c r="AY139" s="15" t="s">
        <v>112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5" t="s">
        <v>76</v>
      </c>
      <c r="BK139" s="212">
        <f>ROUND(I139*H139,2)</f>
        <v>0</v>
      </c>
      <c r="BL139" s="15" t="s">
        <v>224</v>
      </c>
      <c r="BM139" s="15" t="s">
        <v>425</v>
      </c>
    </row>
    <row r="140" s="10" customFormat="1" ht="22.8" customHeight="1">
      <c r="B140" s="185"/>
      <c r="C140" s="186"/>
      <c r="D140" s="187" t="s">
        <v>70</v>
      </c>
      <c r="E140" s="199" t="s">
        <v>426</v>
      </c>
      <c r="F140" s="199" t="s">
        <v>427</v>
      </c>
      <c r="G140" s="186"/>
      <c r="H140" s="186"/>
      <c r="I140" s="189"/>
      <c r="J140" s="200">
        <f>BK140</f>
        <v>0</v>
      </c>
      <c r="K140" s="186"/>
      <c r="L140" s="191"/>
      <c r="M140" s="192"/>
      <c r="N140" s="193"/>
      <c r="O140" s="193"/>
      <c r="P140" s="194">
        <f>SUM(P141:P148)</f>
        <v>0</v>
      </c>
      <c r="Q140" s="193"/>
      <c r="R140" s="194">
        <f>SUM(R141:R148)</f>
        <v>0.0064800000000000005</v>
      </c>
      <c r="S140" s="193"/>
      <c r="T140" s="195">
        <f>SUM(T141:T148)</f>
        <v>0.058809999999999994</v>
      </c>
      <c r="AR140" s="196" t="s">
        <v>81</v>
      </c>
      <c r="AT140" s="197" t="s">
        <v>70</v>
      </c>
      <c r="AU140" s="197" t="s">
        <v>76</v>
      </c>
      <c r="AY140" s="196" t="s">
        <v>112</v>
      </c>
      <c r="BK140" s="198">
        <f>SUM(BK141:BK148)</f>
        <v>0</v>
      </c>
    </row>
    <row r="141" s="1" customFormat="1" ht="16.5" customHeight="1">
      <c r="B141" s="36"/>
      <c r="C141" s="201" t="s">
        <v>144</v>
      </c>
      <c r="D141" s="201" t="s">
        <v>115</v>
      </c>
      <c r="E141" s="202" t="s">
        <v>428</v>
      </c>
      <c r="F141" s="203" t="s">
        <v>429</v>
      </c>
      <c r="G141" s="204" t="s">
        <v>154</v>
      </c>
      <c r="H141" s="205">
        <v>11</v>
      </c>
      <c r="I141" s="206"/>
      <c r="J141" s="207">
        <f>ROUND(I141*H141,2)</f>
        <v>0</v>
      </c>
      <c r="K141" s="203" t="s">
        <v>119</v>
      </c>
      <c r="L141" s="41"/>
      <c r="M141" s="208" t="s">
        <v>1</v>
      </c>
      <c r="N141" s="209" t="s">
        <v>42</v>
      </c>
      <c r="O141" s="77"/>
      <c r="P141" s="210">
        <f>O141*H141</f>
        <v>0</v>
      </c>
      <c r="Q141" s="210">
        <v>0</v>
      </c>
      <c r="R141" s="210">
        <f>Q141*H141</f>
        <v>0</v>
      </c>
      <c r="S141" s="210">
        <v>0.0049699999999999996</v>
      </c>
      <c r="T141" s="211">
        <f>S141*H141</f>
        <v>0.054669999999999996</v>
      </c>
      <c r="AR141" s="15" t="s">
        <v>224</v>
      </c>
      <c r="AT141" s="15" t="s">
        <v>115</v>
      </c>
      <c r="AU141" s="15" t="s">
        <v>81</v>
      </c>
      <c r="AY141" s="15" t="s">
        <v>112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5" t="s">
        <v>76</v>
      </c>
      <c r="BK141" s="212">
        <f>ROUND(I141*H141,2)</f>
        <v>0</v>
      </c>
      <c r="BL141" s="15" t="s">
        <v>224</v>
      </c>
      <c r="BM141" s="15" t="s">
        <v>430</v>
      </c>
    </row>
    <row r="142" s="1" customFormat="1" ht="16.5" customHeight="1">
      <c r="B142" s="36"/>
      <c r="C142" s="201" t="s">
        <v>277</v>
      </c>
      <c r="D142" s="201" t="s">
        <v>115</v>
      </c>
      <c r="E142" s="202" t="s">
        <v>431</v>
      </c>
      <c r="F142" s="203" t="s">
        <v>432</v>
      </c>
      <c r="G142" s="204" t="s">
        <v>154</v>
      </c>
      <c r="H142" s="205">
        <v>11</v>
      </c>
      <c r="I142" s="206"/>
      <c r="J142" s="207">
        <f>ROUND(I142*H142,2)</f>
        <v>0</v>
      </c>
      <c r="K142" s="203" t="s">
        <v>119</v>
      </c>
      <c r="L142" s="41"/>
      <c r="M142" s="208" t="s">
        <v>1</v>
      </c>
      <c r="N142" s="209" t="s">
        <v>42</v>
      </c>
      <c r="O142" s="77"/>
      <c r="P142" s="210">
        <f>O142*H142</f>
        <v>0</v>
      </c>
      <c r="Q142" s="210">
        <v>0.00040000000000000002</v>
      </c>
      <c r="R142" s="210">
        <f>Q142*H142</f>
        <v>0.0044000000000000003</v>
      </c>
      <c r="S142" s="210">
        <v>0</v>
      </c>
      <c r="T142" s="211">
        <f>S142*H142</f>
        <v>0</v>
      </c>
      <c r="AR142" s="15" t="s">
        <v>224</v>
      </c>
      <c r="AT142" s="15" t="s">
        <v>115</v>
      </c>
      <c r="AU142" s="15" t="s">
        <v>81</v>
      </c>
      <c r="AY142" s="15" t="s">
        <v>112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15" t="s">
        <v>76</v>
      </c>
      <c r="BK142" s="212">
        <f>ROUND(I142*H142,2)</f>
        <v>0</v>
      </c>
      <c r="BL142" s="15" t="s">
        <v>224</v>
      </c>
      <c r="BM142" s="15" t="s">
        <v>433</v>
      </c>
    </row>
    <row r="143" s="1" customFormat="1" ht="16.5" customHeight="1">
      <c r="B143" s="36"/>
      <c r="C143" s="201" t="s">
        <v>281</v>
      </c>
      <c r="D143" s="201" t="s">
        <v>115</v>
      </c>
      <c r="E143" s="202" t="s">
        <v>434</v>
      </c>
      <c r="F143" s="203" t="s">
        <v>435</v>
      </c>
      <c r="G143" s="204" t="s">
        <v>154</v>
      </c>
      <c r="H143" s="205">
        <v>3</v>
      </c>
      <c r="I143" s="206"/>
      <c r="J143" s="207">
        <f>ROUND(I143*H143,2)</f>
        <v>0</v>
      </c>
      <c r="K143" s="203" t="s">
        <v>119</v>
      </c>
      <c r="L143" s="41"/>
      <c r="M143" s="208" t="s">
        <v>1</v>
      </c>
      <c r="N143" s="209" t="s">
        <v>42</v>
      </c>
      <c r="O143" s="77"/>
      <c r="P143" s="210">
        <f>O143*H143</f>
        <v>0</v>
      </c>
      <c r="Q143" s="210">
        <v>0.00066</v>
      </c>
      <c r="R143" s="210">
        <f>Q143*H143</f>
        <v>0.00198</v>
      </c>
      <c r="S143" s="210">
        <v>0</v>
      </c>
      <c r="T143" s="211">
        <f>S143*H143</f>
        <v>0</v>
      </c>
      <c r="AR143" s="15" t="s">
        <v>224</v>
      </c>
      <c r="AT143" s="15" t="s">
        <v>115</v>
      </c>
      <c r="AU143" s="15" t="s">
        <v>81</v>
      </c>
      <c r="AY143" s="15" t="s">
        <v>112</v>
      </c>
      <c r="BE143" s="212">
        <f>IF(N143="základní",J143,0)</f>
        <v>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15" t="s">
        <v>76</v>
      </c>
      <c r="BK143" s="212">
        <f>ROUND(I143*H143,2)</f>
        <v>0</v>
      </c>
      <c r="BL143" s="15" t="s">
        <v>224</v>
      </c>
      <c r="BM143" s="15" t="s">
        <v>436</v>
      </c>
    </row>
    <row r="144" s="1" customFormat="1" ht="16.5" customHeight="1">
      <c r="B144" s="36"/>
      <c r="C144" s="201" t="s">
        <v>111</v>
      </c>
      <c r="D144" s="201" t="s">
        <v>115</v>
      </c>
      <c r="E144" s="202" t="s">
        <v>437</v>
      </c>
      <c r="F144" s="203" t="s">
        <v>438</v>
      </c>
      <c r="G144" s="204" t="s">
        <v>223</v>
      </c>
      <c r="H144" s="205">
        <v>6</v>
      </c>
      <c r="I144" s="206"/>
      <c r="J144" s="207">
        <f>ROUND(I144*H144,2)</f>
        <v>0</v>
      </c>
      <c r="K144" s="203" t="s">
        <v>119</v>
      </c>
      <c r="L144" s="41"/>
      <c r="M144" s="208" t="s">
        <v>1</v>
      </c>
      <c r="N144" s="209" t="s">
        <v>42</v>
      </c>
      <c r="O144" s="77"/>
      <c r="P144" s="210">
        <f>O144*H144</f>
        <v>0</v>
      </c>
      <c r="Q144" s="210">
        <v>0</v>
      </c>
      <c r="R144" s="210">
        <f>Q144*H144</f>
        <v>0</v>
      </c>
      <c r="S144" s="210">
        <v>0.00068999999999999997</v>
      </c>
      <c r="T144" s="211">
        <f>S144*H144</f>
        <v>0.0041399999999999996</v>
      </c>
      <c r="AR144" s="15" t="s">
        <v>224</v>
      </c>
      <c r="AT144" s="15" t="s">
        <v>115</v>
      </c>
      <c r="AU144" s="15" t="s">
        <v>81</v>
      </c>
      <c r="AY144" s="15" t="s">
        <v>112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5" t="s">
        <v>76</v>
      </c>
      <c r="BK144" s="212">
        <f>ROUND(I144*H144,2)</f>
        <v>0</v>
      </c>
      <c r="BL144" s="15" t="s">
        <v>224</v>
      </c>
      <c r="BM144" s="15" t="s">
        <v>439</v>
      </c>
    </row>
    <row r="145" s="1" customFormat="1" ht="16.5" customHeight="1">
      <c r="B145" s="36"/>
      <c r="C145" s="201" t="s">
        <v>440</v>
      </c>
      <c r="D145" s="201" t="s">
        <v>115</v>
      </c>
      <c r="E145" s="202" t="s">
        <v>441</v>
      </c>
      <c r="F145" s="203" t="s">
        <v>442</v>
      </c>
      <c r="G145" s="204" t="s">
        <v>414</v>
      </c>
      <c r="H145" s="205">
        <v>10</v>
      </c>
      <c r="I145" s="206"/>
      <c r="J145" s="207">
        <f>ROUND(I145*H145,2)</f>
        <v>0</v>
      </c>
      <c r="K145" s="203" t="s">
        <v>119</v>
      </c>
      <c r="L145" s="41"/>
      <c r="M145" s="208" t="s">
        <v>1</v>
      </c>
      <c r="N145" s="209" t="s">
        <v>42</v>
      </c>
      <c r="O145" s="77"/>
      <c r="P145" s="210">
        <f>O145*H145</f>
        <v>0</v>
      </c>
      <c r="Q145" s="210">
        <v>1.0000000000000001E-05</v>
      </c>
      <c r="R145" s="210">
        <f>Q145*H145</f>
        <v>0.00010000000000000001</v>
      </c>
      <c r="S145" s="210">
        <v>0</v>
      </c>
      <c r="T145" s="211">
        <f>S145*H145</f>
        <v>0</v>
      </c>
      <c r="AR145" s="15" t="s">
        <v>224</v>
      </c>
      <c r="AT145" s="15" t="s">
        <v>115</v>
      </c>
      <c r="AU145" s="15" t="s">
        <v>81</v>
      </c>
      <c r="AY145" s="15" t="s">
        <v>112</v>
      </c>
      <c r="BE145" s="212">
        <f>IF(N145="základní",J145,0)</f>
        <v>0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15" t="s">
        <v>76</v>
      </c>
      <c r="BK145" s="212">
        <f>ROUND(I145*H145,2)</f>
        <v>0</v>
      </c>
      <c r="BL145" s="15" t="s">
        <v>224</v>
      </c>
      <c r="BM145" s="15" t="s">
        <v>443</v>
      </c>
    </row>
    <row r="146" s="1" customFormat="1" ht="22.5" customHeight="1">
      <c r="B146" s="36"/>
      <c r="C146" s="201" t="s">
        <v>220</v>
      </c>
      <c r="D146" s="201" t="s">
        <v>115</v>
      </c>
      <c r="E146" s="202" t="s">
        <v>444</v>
      </c>
      <c r="F146" s="203" t="s">
        <v>445</v>
      </c>
      <c r="G146" s="204" t="s">
        <v>196</v>
      </c>
      <c r="H146" s="205">
        <v>0.0060000000000000001</v>
      </c>
      <c r="I146" s="206"/>
      <c r="J146" s="207">
        <f>ROUND(I146*H146,2)</f>
        <v>0</v>
      </c>
      <c r="K146" s="203" t="s">
        <v>119</v>
      </c>
      <c r="L146" s="41"/>
      <c r="M146" s="208" t="s">
        <v>1</v>
      </c>
      <c r="N146" s="209" t="s">
        <v>42</v>
      </c>
      <c r="O146" s="77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1">
        <f>S146*H146</f>
        <v>0</v>
      </c>
      <c r="AR146" s="15" t="s">
        <v>224</v>
      </c>
      <c r="AT146" s="15" t="s">
        <v>115</v>
      </c>
      <c r="AU146" s="15" t="s">
        <v>81</v>
      </c>
      <c r="AY146" s="15" t="s">
        <v>112</v>
      </c>
      <c r="BE146" s="212">
        <f>IF(N146="základní",J146,0)</f>
        <v>0</v>
      </c>
      <c r="BF146" s="212">
        <f>IF(N146="snížená",J146,0)</f>
        <v>0</v>
      </c>
      <c r="BG146" s="212">
        <f>IF(N146="zákl. přenesená",J146,0)</f>
        <v>0</v>
      </c>
      <c r="BH146" s="212">
        <f>IF(N146="sníž. přenesená",J146,0)</f>
        <v>0</v>
      </c>
      <c r="BI146" s="212">
        <f>IF(N146="nulová",J146,0)</f>
        <v>0</v>
      </c>
      <c r="BJ146" s="15" t="s">
        <v>76</v>
      </c>
      <c r="BK146" s="212">
        <f>ROUND(I146*H146,2)</f>
        <v>0</v>
      </c>
      <c r="BL146" s="15" t="s">
        <v>224</v>
      </c>
      <c r="BM146" s="15" t="s">
        <v>446</v>
      </c>
    </row>
    <row r="147" s="1" customFormat="1" ht="22.5" customHeight="1">
      <c r="B147" s="36"/>
      <c r="C147" s="201" t="s">
        <v>447</v>
      </c>
      <c r="D147" s="201" t="s">
        <v>115</v>
      </c>
      <c r="E147" s="202" t="s">
        <v>448</v>
      </c>
      <c r="F147" s="203" t="s">
        <v>449</v>
      </c>
      <c r="G147" s="204" t="s">
        <v>196</v>
      </c>
      <c r="H147" s="205">
        <v>0.0060000000000000001</v>
      </c>
      <c r="I147" s="206"/>
      <c r="J147" s="207">
        <f>ROUND(I147*H147,2)</f>
        <v>0</v>
      </c>
      <c r="K147" s="203" t="s">
        <v>119</v>
      </c>
      <c r="L147" s="41"/>
      <c r="M147" s="208" t="s">
        <v>1</v>
      </c>
      <c r="N147" s="209" t="s">
        <v>42</v>
      </c>
      <c r="O147" s="77"/>
      <c r="P147" s="210">
        <f>O147*H147</f>
        <v>0</v>
      </c>
      <c r="Q147" s="210">
        <v>0</v>
      </c>
      <c r="R147" s="210">
        <f>Q147*H147</f>
        <v>0</v>
      </c>
      <c r="S147" s="210">
        <v>0</v>
      </c>
      <c r="T147" s="211">
        <f>S147*H147</f>
        <v>0</v>
      </c>
      <c r="AR147" s="15" t="s">
        <v>224</v>
      </c>
      <c r="AT147" s="15" t="s">
        <v>115</v>
      </c>
      <c r="AU147" s="15" t="s">
        <v>81</v>
      </c>
      <c r="AY147" s="15" t="s">
        <v>112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5" t="s">
        <v>76</v>
      </c>
      <c r="BK147" s="212">
        <f>ROUND(I147*H147,2)</f>
        <v>0</v>
      </c>
      <c r="BL147" s="15" t="s">
        <v>224</v>
      </c>
      <c r="BM147" s="15" t="s">
        <v>450</v>
      </c>
    </row>
    <row r="148" s="1" customFormat="1" ht="22.5" customHeight="1">
      <c r="B148" s="36"/>
      <c r="C148" s="201" t="s">
        <v>226</v>
      </c>
      <c r="D148" s="201" t="s">
        <v>115</v>
      </c>
      <c r="E148" s="202" t="s">
        <v>451</v>
      </c>
      <c r="F148" s="203" t="s">
        <v>452</v>
      </c>
      <c r="G148" s="204" t="s">
        <v>196</v>
      </c>
      <c r="H148" s="205">
        <v>0.0060000000000000001</v>
      </c>
      <c r="I148" s="206"/>
      <c r="J148" s="207">
        <f>ROUND(I148*H148,2)</f>
        <v>0</v>
      </c>
      <c r="K148" s="203" t="s">
        <v>119</v>
      </c>
      <c r="L148" s="41"/>
      <c r="M148" s="208" t="s">
        <v>1</v>
      </c>
      <c r="N148" s="209" t="s">
        <v>42</v>
      </c>
      <c r="O148" s="77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1">
        <f>S148*H148</f>
        <v>0</v>
      </c>
      <c r="AR148" s="15" t="s">
        <v>224</v>
      </c>
      <c r="AT148" s="15" t="s">
        <v>115</v>
      </c>
      <c r="AU148" s="15" t="s">
        <v>81</v>
      </c>
      <c r="AY148" s="15" t="s">
        <v>112</v>
      </c>
      <c r="BE148" s="212">
        <f>IF(N148="základní",J148,0)</f>
        <v>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15" t="s">
        <v>76</v>
      </c>
      <c r="BK148" s="212">
        <f>ROUND(I148*H148,2)</f>
        <v>0</v>
      </c>
      <c r="BL148" s="15" t="s">
        <v>224</v>
      </c>
      <c r="BM148" s="15" t="s">
        <v>453</v>
      </c>
    </row>
    <row r="149" s="10" customFormat="1" ht="22.8" customHeight="1">
      <c r="B149" s="185"/>
      <c r="C149" s="186"/>
      <c r="D149" s="187" t="s">
        <v>70</v>
      </c>
      <c r="E149" s="199" t="s">
        <v>454</v>
      </c>
      <c r="F149" s="199" t="s">
        <v>455</v>
      </c>
      <c r="G149" s="186"/>
      <c r="H149" s="186"/>
      <c r="I149" s="189"/>
      <c r="J149" s="200">
        <f>BK149</f>
        <v>0</v>
      </c>
      <c r="K149" s="186"/>
      <c r="L149" s="191"/>
      <c r="M149" s="192"/>
      <c r="N149" s="193"/>
      <c r="O149" s="193"/>
      <c r="P149" s="194">
        <f>SUM(P150:P151)</f>
        <v>0</v>
      </c>
      <c r="Q149" s="193"/>
      <c r="R149" s="194">
        <f>SUM(R150:R151)</f>
        <v>0.11586000000000001</v>
      </c>
      <c r="S149" s="193"/>
      <c r="T149" s="195">
        <f>SUM(T150:T151)</f>
        <v>0.066420000000000007</v>
      </c>
      <c r="AR149" s="196" t="s">
        <v>81</v>
      </c>
      <c r="AT149" s="197" t="s">
        <v>70</v>
      </c>
      <c r="AU149" s="197" t="s">
        <v>76</v>
      </c>
      <c r="AY149" s="196" t="s">
        <v>112</v>
      </c>
      <c r="BK149" s="198">
        <f>SUM(BK150:BK151)</f>
        <v>0</v>
      </c>
    </row>
    <row r="150" s="1" customFormat="1" ht="16.5" customHeight="1">
      <c r="B150" s="36"/>
      <c r="C150" s="201" t="s">
        <v>160</v>
      </c>
      <c r="D150" s="201" t="s">
        <v>115</v>
      </c>
      <c r="E150" s="202" t="s">
        <v>456</v>
      </c>
      <c r="F150" s="203" t="s">
        <v>457</v>
      </c>
      <c r="G150" s="204" t="s">
        <v>458</v>
      </c>
      <c r="H150" s="205">
        <v>6</v>
      </c>
      <c r="I150" s="206"/>
      <c r="J150" s="207">
        <f>ROUND(I150*H150,2)</f>
        <v>0</v>
      </c>
      <c r="K150" s="203" t="s">
        <v>119</v>
      </c>
      <c r="L150" s="41"/>
      <c r="M150" s="208" t="s">
        <v>1</v>
      </c>
      <c r="N150" s="209" t="s">
        <v>42</v>
      </c>
      <c r="O150" s="77"/>
      <c r="P150" s="210">
        <f>O150*H150</f>
        <v>0</v>
      </c>
      <c r="Q150" s="210">
        <v>0.019310000000000001</v>
      </c>
      <c r="R150" s="210">
        <f>Q150*H150</f>
        <v>0.11586000000000001</v>
      </c>
      <c r="S150" s="210">
        <v>0</v>
      </c>
      <c r="T150" s="211">
        <f>S150*H150</f>
        <v>0</v>
      </c>
      <c r="AR150" s="15" t="s">
        <v>224</v>
      </c>
      <c r="AT150" s="15" t="s">
        <v>115</v>
      </c>
      <c r="AU150" s="15" t="s">
        <v>81</v>
      </c>
      <c r="AY150" s="15" t="s">
        <v>112</v>
      </c>
      <c r="BE150" s="212">
        <f>IF(N150="základní",J150,0)</f>
        <v>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15" t="s">
        <v>76</v>
      </c>
      <c r="BK150" s="212">
        <f>ROUND(I150*H150,2)</f>
        <v>0</v>
      </c>
      <c r="BL150" s="15" t="s">
        <v>224</v>
      </c>
      <c r="BM150" s="15" t="s">
        <v>459</v>
      </c>
    </row>
    <row r="151" s="1" customFormat="1" ht="16.5" customHeight="1">
      <c r="B151" s="36"/>
      <c r="C151" s="201" t="s">
        <v>138</v>
      </c>
      <c r="D151" s="201" t="s">
        <v>115</v>
      </c>
      <c r="E151" s="202" t="s">
        <v>460</v>
      </c>
      <c r="F151" s="203" t="s">
        <v>461</v>
      </c>
      <c r="G151" s="204" t="s">
        <v>458</v>
      </c>
      <c r="H151" s="205">
        <v>6</v>
      </c>
      <c r="I151" s="206"/>
      <c r="J151" s="207">
        <f>ROUND(I151*H151,2)</f>
        <v>0</v>
      </c>
      <c r="K151" s="203" t="s">
        <v>119</v>
      </c>
      <c r="L151" s="41"/>
      <c r="M151" s="208" t="s">
        <v>1</v>
      </c>
      <c r="N151" s="209" t="s">
        <v>42</v>
      </c>
      <c r="O151" s="77"/>
      <c r="P151" s="210">
        <f>O151*H151</f>
        <v>0</v>
      </c>
      <c r="Q151" s="210">
        <v>0</v>
      </c>
      <c r="R151" s="210">
        <f>Q151*H151</f>
        <v>0</v>
      </c>
      <c r="S151" s="210">
        <v>0.01107</v>
      </c>
      <c r="T151" s="211">
        <f>S151*H151</f>
        <v>0.066420000000000007</v>
      </c>
      <c r="AR151" s="15" t="s">
        <v>224</v>
      </c>
      <c r="AT151" s="15" t="s">
        <v>115</v>
      </c>
      <c r="AU151" s="15" t="s">
        <v>81</v>
      </c>
      <c r="AY151" s="15" t="s">
        <v>112</v>
      </c>
      <c r="BE151" s="212">
        <f>IF(N151="základní",J151,0)</f>
        <v>0</v>
      </c>
      <c r="BF151" s="212">
        <f>IF(N151="snížená",J151,0)</f>
        <v>0</v>
      </c>
      <c r="BG151" s="212">
        <f>IF(N151="zákl. přenesená",J151,0)</f>
        <v>0</v>
      </c>
      <c r="BH151" s="212">
        <f>IF(N151="sníž. přenesená",J151,0)</f>
        <v>0</v>
      </c>
      <c r="BI151" s="212">
        <f>IF(N151="nulová",J151,0)</f>
        <v>0</v>
      </c>
      <c r="BJ151" s="15" t="s">
        <v>76</v>
      </c>
      <c r="BK151" s="212">
        <f>ROUND(I151*H151,2)</f>
        <v>0</v>
      </c>
      <c r="BL151" s="15" t="s">
        <v>224</v>
      </c>
      <c r="BM151" s="15" t="s">
        <v>462</v>
      </c>
    </row>
    <row r="152" s="10" customFormat="1" ht="22.8" customHeight="1">
      <c r="B152" s="185"/>
      <c r="C152" s="186"/>
      <c r="D152" s="187" t="s">
        <v>70</v>
      </c>
      <c r="E152" s="199" t="s">
        <v>463</v>
      </c>
      <c r="F152" s="199" t="s">
        <v>464</v>
      </c>
      <c r="G152" s="186"/>
      <c r="H152" s="186"/>
      <c r="I152" s="189"/>
      <c r="J152" s="200">
        <f>BK152</f>
        <v>0</v>
      </c>
      <c r="K152" s="186"/>
      <c r="L152" s="191"/>
      <c r="M152" s="192"/>
      <c r="N152" s="193"/>
      <c r="O152" s="193"/>
      <c r="P152" s="194">
        <f>SUM(P153:P162)</f>
        <v>0</v>
      </c>
      <c r="Q152" s="193"/>
      <c r="R152" s="194">
        <f>SUM(R153:R162)</f>
        <v>0.00060000000000000006</v>
      </c>
      <c r="S152" s="193"/>
      <c r="T152" s="195">
        <f>SUM(T153:T162)</f>
        <v>0.0028680000000000003</v>
      </c>
      <c r="AR152" s="196" t="s">
        <v>81</v>
      </c>
      <c r="AT152" s="197" t="s">
        <v>70</v>
      </c>
      <c r="AU152" s="197" t="s">
        <v>76</v>
      </c>
      <c r="AY152" s="196" t="s">
        <v>112</v>
      </c>
      <c r="BK152" s="198">
        <f>SUM(BK153:BK162)</f>
        <v>0</v>
      </c>
    </row>
    <row r="153" s="1" customFormat="1" ht="22.5" customHeight="1">
      <c r="B153" s="36"/>
      <c r="C153" s="201" t="s">
        <v>465</v>
      </c>
      <c r="D153" s="201" t="s">
        <v>115</v>
      </c>
      <c r="E153" s="202" t="s">
        <v>466</v>
      </c>
      <c r="F153" s="203" t="s">
        <v>467</v>
      </c>
      <c r="G153" s="204" t="s">
        <v>154</v>
      </c>
      <c r="H153" s="205">
        <v>15</v>
      </c>
      <c r="I153" s="206"/>
      <c r="J153" s="207">
        <f>ROUND(I153*H153,2)</f>
        <v>0</v>
      </c>
      <c r="K153" s="203" t="s">
        <v>119</v>
      </c>
      <c r="L153" s="41"/>
      <c r="M153" s="208" t="s">
        <v>1</v>
      </c>
      <c r="N153" s="209" t="s">
        <v>42</v>
      </c>
      <c r="O153" s="77"/>
      <c r="P153" s="210">
        <f>O153*H153</f>
        <v>0</v>
      </c>
      <c r="Q153" s="210">
        <v>0</v>
      </c>
      <c r="R153" s="210">
        <f>Q153*H153</f>
        <v>0</v>
      </c>
      <c r="S153" s="210">
        <v>0</v>
      </c>
      <c r="T153" s="211">
        <f>S153*H153</f>
        <v>0</v>
      </c>
      <c r="AR153" s="15" t="s">
        <v>224</v>
      </c>
      <c r="AT153" s="15" t="s">
        <v>115</v>
      </c>
      <c r="AU153" s="15" t="s">
        <v>81</v>
      </c>
      <c r="AY153" s="15" t="s">
        <v>112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15" t="s">
        <v>76</v>
      </c>
      <c r="BK153" s="212">
        <f>ROUND(I153*H153,2)</f>
        <v>0</v>
      </c>
      <c r="BL153" s="15" t="s">
        <v>224</v>
      </c>
      <c r="BM153" s="15" t="s">
        <v>468</v>
      </c>
    </row>
    <row r="154" s="1" customFormat="1" ht="16.5" customHeight="1">
      <c r="B154" s="36"/>
      <c r="C154" s="253" t="s">
        <v>469</v>
      </c>
      <c r="D154" s="253" t="s">
        <v>227</v>
      </c>
      <c r="E154" s="254" t="s">
        <v>470</v>
      </c>
      <c r="F154" s="255" t="s">
        <v>471</v>
      </c>
      <c r="G154" s="256" t="s">
        <v>154</v>
      </c>
      <c r="H154" s="257">
        <v>15</v>
      </c>
      <c r="I154" s="258"/>
      <c r="J154" s="259">
        <f>ROUND(I154*H154,2)</f>
        <v>0</v>
      </c>
      <c r="K154" s="255" t="s">
        <v>119</v>
      </c>
      <c r="L154" s="260"/>
      <c r="M154" s="261" t="s">
        <v>1</v>
      </c>
      <c r="N154" s="262" t="s">
        <v>42</v>
      </c>
      <c r="O154" s="77"/>
      <c r="P154" s="210">
        <f>O154*H154</f>
        <v>0</v>
      </c>
      <c r="Q154" s="210">
        <v>4.0000000000000003E-05</v>
      </c>
      <c r="R154" s="210">
        <f>Q154*H154</f>
        <v>0.00060000000000000006</v>
      </c>
      <c r="S154" s="210">
        <v>0</v>
      </c>
      <c r="T154" s="211">
        <f>S154*H154</f>
        <v>0</v>
      </c>
      <c r="AR154" s="15" t="s">
        <v>220</v>
      </c>
      <c r="AT154" s="15" t="s">
        <v>227</v>
      </c>
      <c r="AU154" s="15" t="s">
        <v>81</v>
      </c>
      <c r="AY154" s="15" t="s">
        <v>112</v>
      </c>
      <c r="BE154" s="212">
        <f>IF(N154="základní",J154,0)</f>
        <v>0</v>
      </c>
      <c r="BF154" s="212">
        <f>IF(N154="snížená",J154,0)</f>
        <v>0</v>
      </c>
      <c r="BG154" s="212">
        <f>IF(N154="zákl. přenesená",J154,0)</f>
        <v>0</v>
      </c>
      <c r="BH154" s="212">
        <f>IF(N154="sníž. přenesená",J154,0)</f>
        <v>0</v>
      </c>
      <c r="BI154" s="212">
        <f>IF(N154="nulová",J154,0)</f>
        <v>0</v>
      </c>
      <c r="BJ154" s="15" t="s">
        <v>76</v>
      </c>
      <c r="BK154" s="212">
        <f>ROUND(I154*H154,2)</f>
        <v>0</v>
      </c>
      <c r="BL154" s="15" t="s">
        <v>224</v>
      </c>
      <c r="BM154" s="15" t="s">
        <v>472</v>
      </c>
    </row>
    <row r="155" s="1" customFormat="1" ht="16.5" customHeight="1">
      <c r="B155" s="36"/>
      <c r="C155" s="201" t="s">
        <v>473</v>
      </c>
      <c r="D155" s="201" t="s">
        <v>115</v>
      </c>
      <c r="E155" s="202" t="s">
        <v>474</v>
      </c>
      <c r="F155" s="203" t="s">
        <v>475</v>
      </c>
      <c r="G155" s="204" t="s">
        <v>223</v>
      </c>
      <c r="H155" s="205">
        <v>12</v>
      </c>
      <c r="I155" s="206"/>
      <c r="J155" s="207">
        <f>ROUND(I155*H155,2)</f>
        <v>0</v>
      </c>
      <c r="K155" s="203" t="s">
        <v>119</v>
      </c>
      <c r="L155" s="41"/>
      <c r="M155" s="208" t="s">
        <v>1</v>
      </c>
      <c r="N155" s="209" t="s">
        <v>42</v>
      </c>
      <c r="O155" s="77"/>
      <c r="P155" s="210">
        <f>O155*H155</f>
        <v>0</v>
      </c>
      <c r="Q155" s="210">
        <v>0</v>
      </c>
      <c r="R155" s="210">
        <f>Q155*H155</f>
        <v>0</v>
      </c>
      <c r="S155" s="210">
        <v>0</v>
      </c>
      <c r="T155" s="211">
        <f>S155*H155</f>
        <v>0</v>
      </c>
      <c r="AR155" s="15" t="s">
        <v>224</v>
      </c>
      <c r="AT155" s="15" t="s">
        <v>115</v>
      </c>
      <c r="AU155" s="15" t="s">
        <v>81</v>
      </c>
      <c r="AY155" s="15" t="s">
        <v>112</v>
      </c>
      <c r="BE155" s="212">
        <f>IF(N155="základní",J155,0)</f>
        <v>0</v>
      </c>
      <c r="BF155" s="212">
        <f>IF(N155="snížená",J155,0)</f>
        <v>0</v>
      </c>
      <c r="BG155" s="212">
        <f>IF(N155="zákl. přenesená",J155,0)</f>
        <v>0</v>
      </c>
      <c r="BH155" s="212">
        <f>IF(N155="sníž. přenesená",J155,0)</f>
        <v>0</v>
      </c>
      <c r="BI155" s="212">
        <f>IF(N155="nulová",J155,0)</f>
        <v>0</v>
      </c>
      <c r="BJ155" s="15" t="s">
        <v>76</v>
      </c>
      <c r="BK155" s="212">
        <f>ROUND(I155*H155,2)</f>
        <v>0</v>
      </c>
      <c r="BL155" s="15" t="s">
        <v>224</v>
      </c>
      <c r="BM155" s="15" t="s">
        <v>476</v>
      </c>
    </row>
    <row r="156" s="1" customFormat="1" ht="16.5" customHeight="1">
      <c r="B156" s="36"/>
      <c r="C156" s="201" t="s">
        <v>231</v>
      </c>
      <c r="D156" s="201" t="s">
        <v>115</v>
      </c>
      <c r="E156" s="202" t="s">
        <v>477</v>
      </c>
      <c r="F156" s="203" t="s">
        <v>478</v>
      </c>
      <c r="G156" s="204" t="s">
        <v>223</v>
      </c>
      <c r="H156" s="205">
        <v>6</v>
      </c>
      <c r="I156" s="206"/>
      <c r="J156" s="207">
        <f>ROUND(I156*H156,2)</f>
        <v>0</v>
      </c>
      <c r="K156" s="203" t="s">
        <v>119</v>
      </c>
      <c r="L156" s="41"/>
      <c r="M156" s="208" t="s">
        <v>1</v>
      </c>
      <c r="N156" s="209" t="s">
        <v>42</v>
      </c>
      <c r="O156" s="77"/>
      <c r="P156" s="210">
        <f>O156*H156</f>
        <v>0</v>
      </c>
      <c r="Q156" s="210">
        <v>0</v>
      </c>
      <c r="R156" s="210">
        <f>Q156*H156</f>
        <v>0</v>
      </c>
      <c r="S156" s="210">
        <v>0.00023000000000000001</v>
      </c>
      <c r="T156" s="211">
        <f>S156*H156</f>
        <v>0.0013800000000000002</v>
      </c>
      <c r="AR156" s="15" t="s">
        <v>224</v>
      </c>
      <c r="AT156" s="15" t="s">
        <v>115</v>
      </c>
      <c r="AU156" s="15" t="s">
        <v>81</v>
      </c>
      <c r="AY156" s="15" t="s">
        <v>112</v>
      </c>
      <c r="BE156" s="212">
        <f>IF(N156="základní",J156,0)</f>
        <v>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15" t="s">
        <v>76</v>
      </c>
      <c r="BK156" s="212">
        <f>ROUND(I156*H156,2)</f>
        <v>0</v>
      </c>
      <c r="BL156" s="15" t="s">
        <v>224</v>
      </c>
      <c r="BM156" s="15" t="s">
        <v>479</v>
      </c>
    </row>
    <row r="157" s="1" customFormat="1" ht="22.5" customHeight="1">
      <c r="B157" s="36"/>
      <c r="C157" s="201" t="s">
        <v>480</v>
      </c>
      <c r="D157" s="201" t="s">
        <v>115</v>
      </c>
      <c r="E157" s="202" t="s">
        <v>481</v>
      </c>
      <c r="F157" s="203" t="s">
        <v>482</v>
      </c>
      <c r="G157" s="204" t="s">
        <v>223</v>
      </c>
      <c r="H157" s="205">
        <v>6</v>
      </c>
      <c r="I157" s="206"/>
      <c r="J157" s="207">
        <f>ROUND(I157*H157,2)</f>
        <v>0</v>
      </c>
      <c r="K157" s="203" t="s">
        <v>119</v>
      </c>
      <c r="L157" s="41"/>
      <c r="M157" s="208" t="s">
        <v>1</v>
      </c>
      <c r="N157" s="209" t="s">
        <v>42</v>
      </c>
      <c r="O157" s="77"/>
      <c r="P157" s="210">
        <f>O157*H157</f>
        <v>0</v>
      </c>
      <c r="Q157" s="210">
        <v>0</v>
      </c>
      <c r="R157" s="210">
        <f>Q157*H157</f>
        <v>0</v>
      </c>
      <c r="S157" s="210">
        <v>0</v>
      </c>
      <c r="T157" s="211">
        <f>S157*H157</f>
        <v>0</v>
      </c>
      <c r="AR157" s="15" t="s">
        <v>224</v>
      </c>
      <c r="AT157" s="15" t="s">
        <v>115</v>
      </c>
      <c r="AU157" s="15" t="s">
        <v>81</v>
      </c>
      <c r="AY157" s="15" t="s">
        <v>112</v>
      </c>
      <c r="BE157" s="212">
        <f>IF(N157="základní",J157,0)</f>
        <v>0</v>
      </c>
      <c r="BF157" s="212">
        <f>IF(N157="snížená",J157,0)</f>
        <v>0</v>
      </c>
      <c r="BG157" s="212">
        <f>IF(N157="zákl. přenesená",J157,0)</f>
        <v>0</v>
      </c>
      <c r="BH157" s="212">
        <f>IF(N157="sníž. přenesená",J157,0)</f>
        <v>0</v>
      </c>
      <c r="BI157" s="212">
        <f>IF(N157="nulová",J157,0)</f>
        <v>0</v>
      </c>
      <c r="BJ157" s="15" t="s">
        <v>76</v>
      </c>
      <c r="BK157" s="212">
        <f>ROUND(I157*H157,2)</f>
        <v>0</v>
      </c>
      <c r="BL157" s="15" t="s">
        <v>224</v>
      </c>
      <c r="BM157" s="15" t="s">
        <v>483</v>
      </c>
    </row>
    <row r="158" s="1" customFormat="1" ht="22.5" customHeight="1">
      <c r="B158" s="36"/>
      <c r="C158" s="201" t="s">
        <v>235</v>
      </c>
      <c r="D158" s="201" t="s">
        <v>115</v>
      </c>
      <c r="E158" s="202" t="s">
        <v>484</v>
      </c>
      <c r="F158" s="203" t="s">
        <v>485</v>
      </c>
      <c r="G158" s="204" t="s">
        <v>223</v>
      </c>
      <c r="H158" s="205">
        <v>6</v>
      </c>
      <c r="I158" s="206"/>
      <c r="J158" s="207">
        <f>ROUND(I158*H158,2)</f>
        <v>0</v>
      </c>
      <c r="K158" s="203" t="s">
        <v>119</v>
      </c>
      <c r="L158" s="41"/>
      <c r="M158" s="208" t="s">
        <v>1</v>
      </c>
      <c r="N158" s="209" t="s">
        <v>42</v>
      </c>
      <c r="O158" s="77"/>
      <c r="P158" s="210">
        <f>O158*H158</f>
        <v>0</v>
      </c>
      <c r="Q158" s="210">
        <v>0</v>
      </c>
      <c r="R158" s="210">
        <f>Q158*H158</f>
        <v>0</v>
      </c>
      <c r="S158" s="210">
        <v>4.8000000000000001E-05</v>
      </c>
      <c r="T158" s="211">
        <f>S158*H158</f>
        <v>0.00028800000000000001</v>
      </c>
      <c r="AR158" s="15" t="s">
        <v>224</v>
      </c>
      <c r="AT158" s="15" t="s">
        <v>115</v>
      </c>
      <c r="AU158" s="15" t="s">
        <v>81</v>
      </c>
      <c r="AY158" s="15" t="s">
        <v>112</v>
      </c>
      <c r="BE158" s="212">
        <f>IF(N158="základní",J158,0)</f>
        <v>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15" t="s">
        <v>76</v>
      </c>
      <c r="BK158" s="212">
        <f>ROUND(I158*H158,2)</f>
        <v>0</v>
      </c>
      <c r="BL158" s="15" t="s">
        <v>224</v>
      </c>
      <c r="BM158" s="15" t="s">
        <v>486</v>
      </c>
    </row>
    <row r="159" s="1" customFormat="1" ht="16.5" customHeight="1">
      <c r="B159" s="36"/>
      <c r="C159" s="201" t="s">
        <v>287</v>
      </c>
      <c r="D159" s="201" t="s">
        <v>115</v>
      </c>
      <c r="E159" s="202" t="s">
        <v>487</v>
      </c>
      <c r="F159" s="203" t="s">
        <v>488</v>
      </c>
      <c r="G159" s="204" t="s">
        <v>223</v>
      </c>
      <c r="H159" s="205">
        <v>6</v>
      </c>
      <c r="I159" s="206"/>
      <c r="J159" s="207">
        <f>ROUND(I159*H159,2)</f>
        <v>0</v>
      </c>
      <c r="K159" s="203" t="s">
        <v>119</v>
      </c>
      <c r="L159" s="41"/>
      <c r="M159" s="208" t="s">
        <v>1</v>
      </c>
      <c r="N159" s="209" t="s">
        <v>42</v>
      </c>
      <c r="O159" s="77"/>
      <c r="P159" s="210">
        <f>O159*H159</f>
        <v>0</v>
      </c>
      <c r="Q159" s="210">
        <v>0</v>
      </c>
      <c r="R159" s="210">
        <f>Q159*H159</f>
        <v>0</v>
      </c>
      <c r="S159" s="210">
        <v>0.00020000000000000001</v>
      </c>
      <c r="T159" s="211">
        <f>S159*H159</f>
        <v>0.0012000000000000001</v>
      </c>
      <c r="AR159" s="15" t="s">
        <v>224</v>
      </c>
      <c r="AT159" s="15" t="s">
        <v>115</v>
      </c>
      <c r="AU159" s="15" t="s">
        <v>81</v>
      </c>
      <c r="AY159" s="15" t="s">
        <v>112</v>
      </c>
      <c r="BE159" s="212">
        <f>IF(N159="základní",J159,0)</f>
        <v>0</v>
      </c>
      <c r="BF159" s="212">
        <f>IF(N159="snížená",J159,0)</f>
        <v>0</v>
      </c>
      <c r="BG159" s="212">
        <f>IF(N159="zákl. přenesená",J159,0)</f>
        <v>0</v>
      </c>
      <c r="BH159" s="212">
        <f>IF(N159="sníž. přenesená",J159,0)</f>
        <v>0</v>
      </c>
      <c r="BI159" s="212">
        <f>IF(N159="nulová",J159,0)</f>
        <v>0</v>
      </c>
      <c r="BJ159" s="15" t="s">
        <v>76</v>
      </c>
      <c r="BK159" s="212">
        <f>ROUND(I159*H159,2)</f>
        <v>0</v>
      </c>
      <c r="BL159" s="15" t="s">
        <v>224</v>
      </c>
      <c r="BM159" s="15" t="s">
        <v>489</v>
      </c>
    </row>
    <row r="160" s="1" customFormat="1" ht="22.5" customHeight="1">
      <c r="B160" s="36"/>
      <c r="C160" s="201" t="s">
        <v>490</v>
      </c>
      <c r="D160" s="201" t="s">
        <v>115</v>
      </c>
      <c r="E160" s="202" t="s">
        <v>491</v>
      </c>
      <c r="F160" s="203" t="s">
        <v>492</v>
      </c>
      <c r="G160" s="204" t="s">
        <v>223</v>
      </c>
      <c r="H160" s="205">
        <v>6</v>
      </c>
      <c r="I160" s="206"/>
      <c r="J160" s="207">
        <f>ROUND(I160*H160,2)</f>
        <v>0</v>
      </c>
      <c r="K160" s="203" t="s">
        <v>119</v>
      </c>
      <c r="L160" s="41"/>
      <c r="M160" s="208" t="s">
        <v>1</v>
      </c>
      <c r="N160" s="209" t="s">
        <v>42</v>
      </c>
      <c r="O160" s="77"/>
      <c r="P160" s="210">
        <f>O160*H160</f>
        <v>0</v>
      </c>
      <c r="Q160" s="210">
        <v>0</v>
      </c>
      <c r="R160" s="210">
        <f>Q160*H160</f>
        <v>0</v>
      </c>
      <c r="S160" s="210">
        <v>0</v>
      </c>
      <c r="T160" s="211">
        <f>S160*H160</f>
        <v>0</v>
      </c>
      <c r="AR160" s="15" t="s">
        <v>224</v>
      </c>
      <c r="AT160" s="15" t="s">
        <v>115</v>
      </c>
      <c r="AU160" s="15" t="s">
        <v>81</v>
      </c>
      <c r="AY160" s="15" t="s">
        <v>112</v>
      </c>
      <c r="BE160" s="212">
        <f>IF(N160="základní",J160,0)</f>
        <v>0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15" t="s">
        <v>76</v>
      </c>
      <c r="BK160" s="212">
        <f>ROUND(I160*H160,2)</f>
        <v>0</v>
      </c>
      <c r="BL160" s="15" t="s">
        <v>224</v>
      </c>
      <c r="BM160" s="15" t="s">
        <v>493</v>
      </c>
    </row>
    <row r="161" s="1" customFormat="1" ht="22.5" customHeight="1">
      <c r="B161" s="36"/>
      <c r="C161" s="201" t="s">
        <v>494</v>
      </c>
      <c r="D161" s="201" t="s">
        <v>115</v>
      </c>
      <c r="E161" s="202" t="s">
        <v>495</v>
      </c>
      <c r="F161" s="203" t="s">
        <v>496</v>
      </c>
      <c r="G161" s="204" t="s">
        <v>196</v>
      </c>
      <c r="H161" s="205">
        <v>0.001</v>
      </c>
      <c r="I161" s="206"/>
      <c r="J161" s="207">
        <f>ROUND(I161*H161,2)</f>
        <v>0</v>
      </c>
      <c r="K161" s="203" t="s">
        <v>119</v>
      </c>
      <c r="L161" s="41"/>
      <c r="M161" s="208" t="s">
        <v>1</v>
      </c>
      <c r="N161" s="209" t="s">
        <v>42</v>
      </c>
      <c r="O161" s="77"/>
      <c r="P161" s="210">
        <f>O161*H161</f>
        <v>0</v>
      </c>
      <c r="Q161" s="210">
        <v>0</v>
      </c>
      <c r="R161" s="210">
        <f>Q161*H161</f>
        <v>0</v>
      </c>
      <c r="S161" s="210">
        <v>0</v>
      </c>
      <c r="T161" s="211">
        <f>S161*H161</f>
        <v>0</v>
      </c>
      <c r="AR161" s="15" t="s">
        <v>224</v>
      </c>
      <c r="AT161" s="15" t="s">
        <v>115</v>
      </c>
      <c r="AU161" s="15" t="s">
        <v>81</v>
      </c>
      <c r="AY161" s="15" t="s">
        <v>112</v>
      </c>
      <c r="BE161" s="212">
        <f>IF(N161="základní",J161,0)</f>
        <v>0</v>
      </c>
      <c r="BF161" s="212">
        <f>IF(N161="snížená",J161,0)</f>
        <v>0</v>
      </c>
      <c r="BG161" s="212">
        <f>IF(N161="zákl. přenesená",J161,0)</f>
        <v>0</v>
      </c>
      <c r="BH161" s="212">
        <f>IF(N161="sníž. přenesená",J161,0)</f>
        <v>0</v>
      </c>
      <c r="BI161" s="212">
        <f>IF(N161="nulová",J161,0)</f>
        <v>0</v>
      </c>
      <c r="BJ161" s="15" t="s">
        <v>76</v>
      </c>
      <c r="BK161" s="212">
        <f>ROUND(I161*H161,2)</f>
        <v>0</v>
      </c>
      <c r="BL161" s="15" t="s">
        <v>224</v>
      </c>
      <c r="BM161" s="15" t="s">
        <v>497</v>
      </c>
    </row>
    <row r="162" s="1" customFormat="1" ht="22.5" customHeight="1">
      <c r="B162" s="36"/>
      <c r="C162" s="201" t="s">
        <v>498</v>
      </c>
      <c r="D162" s="201" t="s">
        <v>115</v>
      </c>
      <c r="E162" s="202" t="s">
        <v>499</v>
      </c>
      <c r="F162" s="203" t="s">
        <v>500</v>
      </c>
      <c r="G162" s="204" t="s">
        <v>196</v>
      </c>
      <c r="H162" s="205">
        <v>0.001</v>
      </c>
      <c r="I162" s="206"/>
      <c r="J162" s="207">
        <f>ROUND(I162*H162,2)</f>
        <v>0</v>
      </c>
      <c r="K162" s="203" t="s">
        <v>119</v>
      </c>
      <c r="L162" s="41"/>
      <c r="M162" s="208" t="s">
        <v>1</v>
      </c>
      <c r="N162" s="209" t="s">
        <v>42</v>
      </c>
      <c r="O162" s="77"/>
      <c r="P162" s="210">
        <f>O162*H162</f>
        <v>0</v>
      </c>
      <c r="Q162" s="210">
        <v>0</v>
      </c>
      <c r="R162" s="210">
        <f>Q162*H162</f>
        <v>0</v>
      </c>
      <c r="S162" s="210">
        <v>0</v>
      </c>
      <c r="T162" s="211">
        <f>S162*H162</f>
        <v>0</v>
      </c>
      <c r="AR162" s="15" t="s">
        <v>224</v>
      </c>
      <c r="AT162" s="15" t="s">
        <v>115</v>
      </c>
      <c r="AU162" s="15" t="s">
        <v>81</v>
      </c>
      <c r="AY162" s="15" t="s">
        <v>112</v>
      </c>
      <c r="BE162" s="212">
        <f>IF(N162="základní",J162,0)</f>
        <v>0</v>
      </c>
      <c r="BF162" s="212">
        <f>IF(N162="snížená",J162,0)</f>
        <v>0</v>
      </c>
      <c r="BG162" s="212">
        <f>IF(N162="zákl. přenesená",J162,0)</f>
        <v>0</v>
      </c>
      <c r="BH162" s="212">
        <f>IF(N162="sníž. přenesená",J162,0)</f>
        <v>0</v>
      </c>
      <c r="BI162" s="212">
        <f>IF(N162="nulová",J162,0)</f>
        <v>0</v>
      </c>
      <c r="BJ162" s="15" t="s">
        <v>76</v>
      </c>
      <c r="BK162" s="212">
        <f>ROUND(I162*H162,2)</f>
        <v>0</v>
      </c>
      <c r="BL162" s="15" t="s">
        <v>224</v>
      </c>
      <c r="BM162" s="15" t="s">
        <v>501</v>
      </c>
    </row>
    <row r="163" s="10" customFormat="1" ht="22.8" customHeight="1">
      <c r="B163" s="185"/>
      <c r="C163" s="186"/>
      <c r="D163" s="187" t="s">
        <v>70</v>
      </c>
      <c r="E163" s="199" t="s">
        <v>502</v>
      </c>
      <c r="F163" s="199" t="s">
        <v>503</v>
      </c>
      <c r="G163" s="186"/>
      <c r="H163" s="186"/>
      <c r="I163" s="189"/>
      <c r="J163" s="200">
        <f>BK163</f>
        <v>0</v>
      </c>
      <c r="K163" s="186"/>
      <c r="L163" s="191"/>
      <c r="M163" s="192"/>
      <c r="N163" s="193"/>
      <c r="O163" s="193"/>
      <c r="P163" s="194">
        <f>SUM(P164:P184)</f>
        <v>0</v>
      </c>
      <c r="Q163" s="193"/>
      <c r="R163" s="194">
        <f>SUM(R164:R184)</f>
        <v>0.2352033</v>
      </c>
      <c r="S163" s="193"/>
      <c r="T163" s="195">
        <f>SUM(T164:T184)</f>
        <v>0</v>
      </c>
      <c r="AR163" s="196" t="s">
        <v>81</v>
      </c>
      <c r="AT163" s="197" t="s">
        <v>70</v>
      </c>
      <c r="AU163" s="197" t="s">
        <v>76</v>
      </c>
      <c r="AY163" s="196" t="s">
        <v>112</v>
      </c>
      <c r="BK163" s="198">
        <f>SUM(BK164:BK184)</f>
        <v>0</v>
      </c>
    </row>
    <row r="164" s="1" customFormat="1" ht="16.5" customHeight="1">
      <c r="B164" s="36"/>
      <c r="C164" s="201" t="s">
        <v>504</v>
      </c>
      <c r="D164" s="201" t="s">
        <v>115</v>
      </c>
      <c r="E164" s="202" t="s">
        <v>505</v>
      </c>
      <c r="F164" s="203" t="s">
        <v>506</v>
      </c>
      <c r="G164" s="204" t="s">
        <v>143</v>
      </c>
      <c r="H164" s="205">
        <v>11.470000000000001</v>
      </c>
      <c r="I164" s="206"/>
      <c r="J164" s="207">
        <f>ROUND(I164*H164,2)</f>
        <v>0</v>
      </c>
      <c r="K164" s="203" t="s">
        <v>119</v>
      </c>
      <c r="L164" s="41"/>
      <c r="M164" s="208" t="s">
        <v>1</v>
      </c>
      <c r="N164" s="209" t="s">
        <v>42</v>
      </c>
      <c r="O164" s="77"/>
      <c r="P164" s="210">
        <f>O164*H164</f>
        <v>0</v>
      </c>
      <c r="Q164" s="210">
        <v>0.00029999999999999997</v>
      </c>
      <c r="R164" s="210">
        <f>Q164*H164</f>
        <v>0.003441</v>
      </c>
      <c r="S164" s="210">
        <v>0</v>
      </c>
      <c r="T164" s="211">
        <f>S164*H164</f>
        <v>0</v>
      </c>
      <c r="AR164" s="15" t="s">
        <v>224</v>
      </c>
      <c r="AT164" s="15" t="s">
        <v>115</v>
      </c>
      <c r="AU164" s="15" t="s">
        <v>81</v>
      </c>
      <c r="AY164" s="15" t="s">
        <v>112</v>
      </c>
      <c r="BE164" s="212">
        <f>IF(N164="základní",J164,0)</f>
        <v>0</v>
      </c>
      <c r="BF164" s="212">
        <f>IF(N164="snížená",J164,0)</f>
        <v>0</v>
      </c>
      <c r="BG164" s="212">
        <f>IF(N164="zákl. přenesená",J164,0)</f>
        <v>0</v>
      </c>
      <c r="BH164" s="212">
        <f>IF(N164="sníž. přenesená",J164,0)</f>
        <v>0</v>
      </c>
      <c r="BI164" s="212">
        <f>IF(N164="nulová",J164,0)</f>
        <v>0</v>
      </c>
      <c r="BJ164" s="15" t="s">
        <v>76</v>
      </c>
      <c r="BK164" s="212">
        <f>ROUND(I164*H164,2)</f>
        <v>0</v>
      </c>
      <c r="BL164" s="15" t="s">
        <v>224</v>
      </c>
      <c r="BM164" s="15" t="s">
        <v>507</v>
      </c>
    </row>
    <row r="165" s="11" customFormat="1">
      <c r="B165" s="220"/>
      <c r="C165" s="221"/>
      <c r="D165" s="222" t="s">
        <v>156</v>
      </c>
      <c r="E165" s="223" t="s">
        <v>1</v>
      </c>
      <c r="F165" s="224" t="s">
        <v>508</v>
      </c>
      <c r="G165" s="221"/>
      <c r="H165" s="223" t="s">
        <v>1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156</v>
      </c>
      <c r="AU165" s="230" t="s">
        <v>81</v>
      </c>
      <c r="AV165" s="11" t="s">
        <v>76</v>
      </c>
      <c r="AW165" s="11" t="s">
        <v>33</v>
      </c>
      <c r="AX165" s="11" t="s">
        <v>71</v>
      </c>
      <c r="AY165" s="230" t="s">
        <v>112</v>
      </c>
    </row>
    <row r="166" s="12" customFormat="1">
      <c r="B166" s="231"/>
      <c r="C166" s="232"/>
      <c r="D166" s="222" t="s">
        <v>156</v>
      </c>
      <c r="E166" s="233" t="s">
        <v>1</v>
      </c>
      <c r="F166" s="234" t="s">
        <v>335</v>
      </c>
      <c r="G166" s="232"/>
      <c r="H166" s="235">
        <v>11.470000000000001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AT166" s="241" t="s">
        <v>156</v>
      </c>
      <c r="AU166" s="241" t="s">
        <v>81</v>
      </c>
      <c r="AV166" s="12" t="s">
        <v>81</v>
      </c>
      <c r="AW166" s="12" t="s">
        <v>33</v>
      </c>
      <c r="AX166" s="12" t="s">
        <v>71</v>
      </c>
      <c r="AY166" s="241" t="s">
        <v>112</v>
      </c>
    </row>
    <row r="167" s="13" customFormat="1">
      <c r="B167" s="242"/>
      <c r="C167" s="243"/>
      <c r="D167" s="222" t="s">
        <v>156</v>
      </c>
      <c r="E167" s="244" t="s">
        <v>1</v>
      </c>
      <c r="F167" s="245" t="s">
        <v>159</v>
      </c>
      <c r="G167" s="243"/>
      <c r="H167" s="246">
        <v>11.470000000000001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AT167" s="252" t="s">
        <v>156</v>
      </c>
      <c r="AU167" s="252" t="s">
        <v>81</v>
      </c>
      <c r="AV167" s="13" t="s">
        <v>144</v>
      </c>
      <c r="AW167" s="13" t="s">
        <v>33</v>
      </c>
      <c r="AX167" s="13" t="s">
        <v>76</v>
      </c>
      <c r="AY167" s="252" t="s">
        <v>112</v>
      </c>
    </row>
    <row r="168" s="1" customFormat="1" ht="22.5" customHeight="1">
      <c r="B168" s="36"/>
      <c r="C168" s="201" t="s">
        <v>509</v>
      </c>
      <c r="D168" s="201" t="s">
        <v>115</v>
      </c>
      <c r="E168" s="202" t="s">
        <v>510</v>
      </c>
      <c r="F168" s="203" t="s">
        <v>511</v>
      </c>
      <c r="G168" s="204" t="s">
        <v>143</v>
      </c>
      <c r="H168" s="205">
        <v>11.470000000000001</v>
      </c>
      <c r="I168" s="206"/>
      <c r="J168" s="207">
        <f>ROUND(I168*H168,2)</f>
        <v>0</v>
      </c>
      <c r="K168" s="203" t="s">
        <v>119</v>
      </c>
      <c r="L168" s="41"/>
      <c r="M168" s="208" t="s">
        <v>1</v>
      </c>
      <c r="N168" s="209" t="s">
        <v>42</v>
      </c>
      <c r="O168" s="77"/>
      <c r="P168" s="210">
        <f>O168*H168</f>
        <v>0</v>
      </c>
      <c r="Q168" s="210">
        <v>0.0051999999999999998</v>
      </c>
      <c r="R168" s="210">
        <f>Q168*H168</f>
        <v>0.059644000000000003</v>
      </c>
      <c r="S168" s="210">
        <v>0</v>
      </c>
      <c r="T168" s="211">
        <f>S168*H168</f>
        <v>0</v>
      </c>
      <c r="AR168" s="15" t="s">
        <v>224</v>
      </c>
      <c r="AT168" s="15" t="s">
        <v>115</v>
      </c>
      <c r="AU168" s="15" t="s">
        <v>81</v>
      </c>
      <c r="AY168" s="15" t="s">
        <v>112</v>
      </c>
      <c r="BE168" s="212">
        <f>IF(N168="základní",J168,0)</f>
        <v>0</v>
      </c>
      <c r="BF168" s="212">
        <f>IF(N168="snížená",J168,0)</f>
        <v>0</v>
      </c>
      <c r="BG168" s="212">
        <f>IF(N168="zákl. přenesená",J168,0)</f>
        <v>0</v>
      </c>
      <c r="BH168" s="212">
        <f>IF(N168="sníž. přenesená",J168,0)</f>
        <v>0</v>
      </c>
      <c r="BI168" s="212">
        <f>IF(N168="nulová",J168,0)</f>
        <v>0</v>
      </c>
      <c r="BJ168" s="15" t="s">
        <v>76</v>
      </c>
      <c r="BK168" s="212">
        <f>ROUND(I168*H168,2)</f>
        <v>0</v>
      </c>
      <c r="BL168" s="15" t="s">
        <v>224</v>
      </c>
      <c r="BM168" s="15" t="s">
        <v>512</v>
      </c>
    </row>
    <row r="169" s="11" customFormat="1">
      <c r="B169" s="220"/>
      <c r="C169" s="221"/>
      <c r="D169" s="222" t="s">
        <v>156</v>
      </c>
      <c r="E169" s="223" t="s">
        <v>1</v>
      </c>
      <c r="F169" s="224" t="s">
        <v>508</v>
      </c>
      <c r="G169" s="221"/>
      <c r="H169" s="223" t="s">
        <v>1</v>
      </c>
      <c r="I169" s="225"/>
      <c r="J169" s="221"/>
      <c r="K169" s="221"/>
      <c r="L169" s="226"/>
      <c r="M169" s="227"/>
      <c r="N169" s="228"/>
      <c r="O169" s="228"/>
      <c r="P169" s="228"/>
      <c r="Q169" s="228"/>
      <c r="R169" s="228"/>
      <c r="S169" s="228"/>
      <c r="T169" s="229"/>
      <c r="AT169" s="230" t="s">
        <v>156</v>
      </c>
      <c r="AU169" s="230" t="s">
        <v>81</v>
      </c>
      <c r="AV169" s="11" t="s">
        <v>76</v>
      </c>
      <c r="AW169" s="11" t="s">
        <v>33</v>
      </c>
      <c r="AX169" s="11" t="s">
        <v>71</v>
      </c>
      <c r="AY169" s="230" t="s">
        <v>112</v>
      </c>
    </row>
    <row r="170" s="12" customFormat="1">
      <c r="B170" s="231"/>
      <c r="C170" s="232"/>
      <c r="D170" s="222" t="s">
        <v>156</v>
      </c>
      <c r="E170" s="233" t="s">
        <v>1</v>
      </c>
      <c r="F170" s="234" t="s">
        <v>335</v>
      </c>
      <c r="G170" s="232"/>
      <c r="H170" s="235">
        <v>11.470000000000001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AT170" s="241" t="s">
        <v>156</v>
      </c>
      <c r="AU170" s="241" t="s">
        <v>81</v>
      </c>
      <c r="AV170" s="12" t="s">
        <v>81</v>
      </c>
      <c r="AW170" s="12" t="s">
        <v>33</v>
      </c>
      <c r="AX170" s="12" t="s">
        <v>71</v>
      </c>
      <c r="AY170" s="241" t="s">
        <v>112</v>
      </c>
    </row>
    <row r="171" s="13" customFormat="1">
      <c r="B171" s="242"/>
      <c r="C171" s="243"/>
      <c r="D171" s="222" t="s">
        <v>156</v>
      </c>
      <c r="E171" s="244" t="s">
        <v>1</v>
      </c>
      <c r="F171" s="245" t="s">
        <v>159</v>
      </c>
      <c r="G171" s="243"/>
      <c r="H171" s="246">
        <v>11.470000000000001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AT171" s="252" t="s">
        <v>156</v>
      </c>
      <c r="AU171" s="252" t="s">
        <v>81</v>
      </c>
      <c r="AV171" s="13" t="s">
        <v>144</v>
      </c>
      <c r="AW171" s="13" t="s">
        <v>33</v>
      </c>
      <c r="AX171" s="13" t="s">
        <v>76</v>
      </c>
      <c r="AY171" s="252" t="s">
        <v>112</v>
      </c>
    </row>
    <row r="172" s="1" customFormat="1" ht="16.5" customHeight="1">
      <c r="B172" s="36"/>
      <c r="C172" s="253" t="s">
        <v>513</v>
      </c>
      <c r="D172" s="253" t="s">
        <v>227</v>
      </c>
      <c r="E172" s="254" t="s">
        <v>514</v>
      </c>
      <c r="F172" s="255" t="s">
        <v>515</v>
      </c>
      <c r="G172" s="256" t="s">
        <v>143</v>
      </c>
      <c r="H172" s="257">
        <v>12.617000000000001</v>
      </c>
      <c r="I172" s="258"/>
      <c r="J172" s="259">
        <f>ROUND(I172*H172,2)</f>
        <v>0</v>
      </c>
      <c r="K172" s="255" t="s">
        <v>119</v>
      </c>
      <c r="L172" s="260"/>
      <c r="M172" s="261" t="s">
        <v>1</v>
      </c>
      <c r="N172" s="262" t="s">
        <v>42</v>
      </c>
      <c r="O172" s="77"/>
      <c r="P172" s="210">
        <f>O172*H172</f>
        <v>0</v>
      </c>
      <c r="Q172" s="210">
        <v>0.0126</v>
      </c>
      <c r="R172" s="210">
        <f>Q172*H172</f>
        <v>0.15897420000000001</v>
      </c>
      <c r="S172" s="210">
        <v>0</v>
      </c>
      <c r="T172" s="211">
        <f>S172*H172</f>
        <v>0</v>
      </c>
      <c r="AR172" s="15" t="s">
        <v>220</v>
      </c>
      <c r="AT172" s="15" t="s">
        <v>227</v>
      </c>
      <c r="AU172" s="15" t="s">
        <v>81</v>
      </c>
      <c r="AY172" s="15" t="s">
        <v>112</v>
      </c>
      <c r="BE172" s="212">
        <f>IF(N172="základní",J172,0)</f>
        <v>0</v>
      </c>
      <c r="BF172" s="212">
        <f>IF(N172="snížená",J172,0)</f>
        <v>0</v>
      </c>
      <c r="BG172" s="212">
        <f>IF(N172="zákl. přenesená",J172,0)</f>
        <v>0</v>
      </c>
      <c r="BH172" s="212">
        <f>IF(N172="sníž. přenesená",J172,0)</f>
        <v>0</v>
      </c>
      <c r="BI172" s="212">
        <f>IF(N172="nulová",J172,0)</f>
        <v>0</v>
      </c>
      <c r="BJ172" s="15" t="s">
        <v>76</v>
      </c>
      <c r="BK172" s="212">
        <f>ROUND(I172*H172,2)</f>
        <v>0</v>
      </c>
      <c r="BL172" s="15" t="s">
        <v>224</v>
      </c>
      <c r="BM172" s="15" t="s">
        <v>516</v>
      </c>
    </row>
    <row r="173" s="12" customFormat="1">
      <c r="B173" s="231"/>
      <c r="C173" s="232"/>
      <c r="D173" s="222" t="s">
        <v>156</v>
      </c>
      <c r="E173" s="232"/>
      <c r="F173" s="234" t="s">
        <v>517</v>
      </c>
      <c r="G173" s="232"/>
      <c r="H173" s="235">
        <v>12.617000000000001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AT173" s="241" t="s">
        <v>156</v>
      </c>
      <c r="AU173" s="241" t="s">
        <v>81</v>
      </c>
      <c r="AV173" s="12" t="s">
        <v>81</v>
      </c>
      <c r="AW173" s="12" t="s">
        <v>4</v>
      </c>
      <c r="AX173" s="12" t="s">
        <v>76</v>
      </c>
      <c r="AY173" s="241" t="s">
        <v>112</v>
      </c>
    </row>
    <row r="174" s="1" customFormat="1" ht="16.5" customHeight="1">
      <c r="B174" s="36"/>
      <c r="C174" s="201" t="s">
        <v>518</v>
      </c>
      <c r="D174" s="201" t="s">
        <v>115</v>
      </c>
      <c r="E174" s="202" t="s">
        <v>519</v>
      </c>
      <c r="F174" s="203" t="s">
        <v>520</v>
      </c>
      <c r="G174" s="204" t="s">
        <v>143</v>
      </c>
      <c r="H174" s="205">
        <v>11.470000000000001</v>
      </c>
      <c r="I174" s="206"/>
      <c r="J174" s="207">
        <f>ROUND(I174*H174,2)</f>
        <v>0</v>
      </c>
      <c r="K174" s="203" t="s">
        <v>119</v>
      </c>
      <c r="L174" s="41"/>
      <c r="M174" s="208" t="s">
        <v>1</v>
      </c>
      <c r="N174" s="209" t="s">
        <v>42</v>
      </c>
      <c r="O174" s="77"/>
      <c r="P174" s="210">
        <f>O174*H174</f>
        <v>0</v>
      </c>
      <c r="Q174" s="210">
        <v>0.00093000000000000005</v>
      </c>
      <c r="R174" s="210">
        <f>Q174*H174</f>
        <v>0.010667100000000001</v>
      </c>
      <c r="S174" s="210">
        <v>0</v>
      </c>
      <c r="T174" s="211">
        <f>S174*H174</f>
        <v>0</v>
      </c>
      <c r="AR174" s="15" t="s">
        <v>224</v>
      </c>
      <c r="AT174" s="15" t="s">
        <v>115</v>
      </c>
      <c r="AU174" s="15" t="s">
        <v>81</v>
      </c>
      <c r="AY174" s="15" t="s">
        <v>112</v>
      </c>
      <c r="BE174" s="212">
        <f>IF(N174="základní",J174,0)</f>
        <v>0</v>
      </c>
      <c r="BF174" s="212">
        <f>IF(N174="snížená",J174,0)</f>
        <v>0</v>
      </c>
      <c r="BG174" s="212">
        <f>IF(N174="zákl. přenesená",J174,0)</f>
        <v>0</v>
      </c>
      <c r="BH174" s="212">
        <f>IF(N174="sníž. přenesená",J174,0)</f>
        <v>0</v>
      </c>
      <c r="BI174" s="212">
        <f>IF(N174="nulová",J174,0)</f>
        <v>0</v>
      </c>
      <c r="BJ174" s="15" t="s">
        <v>76</v>
      </c>
      <c r="BK174" s="212">
        <f>ROUND(I174*H174,2)</f>
        <v>0</v>
      </c>
      <c r="BL174" s="15" t="s">
        <v>224</v>
      </c>
      <c r="BM174" s="15" t="s">
        <v>521</v>
      </c>
    </row>
    <row r="175" s="11" customFormat="1">
      <c r="B175" s="220"/>
      <c r="C175" s="221"/>
      <c r="D175" s="222" t="s">
        <v>156</v>
      </c>
      <c r="E175" s="223" t="s">
        <v>1</v>
      </c>
      <c r="F175" s="224" t="s">
        <v>508</v>
      </c>
      <c r="G175" s="221"/>
      <c r="H175" s="223" t="s">
        <v>1</v>
      </c>
      <c r="I175" s="225"/>
      <c r="J175" s="221"/>
      <c r="K175" s="221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156</v>
      </c>
      <c r="AU175" s="230" t="s">
        <v>81</v>
      </c>
      <c r="AV175" s="11" t="s">
        <v>76</v>
      </c>
      <c r="AW175" s="11" t="s">
        <v>33</v>
      </c>
      <c r="AX175" s="11" t="s">
        <v>71</v>
      </c>
      <c r="AY175" s="230" t="s">
        <v>112</v>
      </c>
    </row>
    <row r="176" s="12" customFormat="1">
      <c r="B176" s="231"/>
      <c r="C176" s="232"/>
      <c r="D176" s="222" t="s">
        <v>156</v>
      </c>
      <c r="E176" s="233" t="s">
        <v>1</v>
      </c>
      <c r="F176" s="234" t="s">
        <v>335</v>
      </c>
      <c r="G176" s="232"/>
      <c r="H176" s="235">
        <v>11.470000000000001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AT176" s="241" t="s">
        <v>156</v>
      </c>
      <c r="AU176" s="241" t="s">
        <v>81</v>
      </c>
      <c r="AV176" s="12" t="s">
        <v>81</v>
      </c>
      <c r="AW176" s="12" t="s">
        <v>33</v>
      </c>
      <c r="AX176" s="12" t="s">
        <v>71</v>
      </c>
      <c r="AY176" s="241" t="s">
        <v>112</v>
      </c>
    </row>
    <row r="177" s="13" customFormat="1">
      <c r="B177" s="242"/>
      <c r="C177" s="243"/>
      <c r="D177" s="222" t="s">
        <v>156</v>
      </c>
      <c r="E177" s="244" t="s">
        <v>1</v>
      </c>
      <c r="F177" s="245" t="s">
        <v>159</v>
      </c>
      <c r="G177" s="243"/>
      <c r="H177" s="246">
        <v>11.470000000000001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AT177" s="252" t="s">
        <v>156</v>
      </c>
      <c r="AU177" s="252" t="s">
        <v>81</v>
      </c>
      <c r="AV177" s="13" t="s">
        <v>144</v>
      </c>
      <c r="AW177" s="13" t="s">
        <v>33</v>
      </c>
      <c r="AX177" s="13" t="s">
        <v>76</v>
      </c>
      <c r="AY177" s="252" t="s">
        <v>112</v>
      </c>
    </row>
    <row r="178" s="1" customFormat="1" ht="16.5" customHeight="1">
      <c r="B178" s="36"/>
      <c r="C178" s="201" t="s">
        <v>522</v>
      </c>
      <c r="D178" s="201" t="s">
        <v>115</v>
      </c>
      <c r="E178" s="202" t="s">
        <v>523</v>
      </c>
      <c r="F178" s="203" t="s">
        <v>524</v>
      </c>
      <c r="G178" s="204" t="s">
        <v>154</v>
      </c>
      <c r="H178" s="205">
        <v>7.4000000000000004</v>
      </c>
      <c r="I178" s="206"/>
      <c r="J178" s="207">
        <f>ROUND(I178*H178,2)</f>
        <v>0</v>
      </c>
      <c r="K178" s="203" t="s">
        <v>119</v>
      </c>
      <c r="L178" s="41"/>
      <c r="M178" s="208" t="s">
        <v>1</v>
      </c>
      <c r="N178" s="209" t="s">
        <v>42</v>
      </c>
      <c r="O178" s="77"/>
      <c r="P178" s="210">
        <f>O178*H178</f>
        <v>0</v>
      </c>
      <c r="Q178" s="210">
        <v>0.00031</v>
      </c>
      <c r="R178" s="210">
        <f>Q178*H178</f>
        <v>0.002294</v>
      </c>
      <c r="S178" s="210">
        <v>0</v>
      </c>
      <c r="T178" s="211">
        <f>S178*H178</f>
        <v>0</v>
      </c>
      <c r="AR178" s="15" t="s">
        <v>224</v>
      </c>
      <c r="AT178" s="15" t="s">
        <v>115</v>
      </c>
      <c r="AU178" s="15" t="s">
        <v>81</v>
      </c>
      <c r="AY178" s="15" t="s">
        <v>112</v>
      </c>
      <c r="BE178" s="212">
        <f>IF(N178="základní",J178,0)</f>
        <v>0</v>
      </c>
      <c r="BF178" s="212">
        <f>IF(N178="snížená",J178,0)</f>
        <v>0</v>
      </c>
      <c r="BG178" s="212">
        <f>IF(N178="zákl. přenesená",J178,0)</f>
        <v>0</v>
      </c>
      <c r="BH178" s="212">
        <f>IF(N178="sníž. přenesená",J178,0)</f>
        <v>0</v>
      </c>
      <c r="BI178" s="212">
        <f>IF(N178="nulová",J178,0)</f>
        <v>0</v>
      </c>
      <c r="BJ178" s="15" t="s">
        <v>76</v>
      </c>
      <c r="BK178" s="212">
        <f>ROUND(I178*H178,2)</f>
        <v>0</v>
      </c>
      <c r="BL178" s="15" t="s">
        <v>224</v>
      </c>
      <c r="BM178" s="15" t="s">
        <v>525</v>
      </c>
    </row>
    <row r="179" s="1" customFormat="1" ht="16.5" customHeight="1">
      <c r="B179" s="36"/>
      <c r="C179" s="201" t="s">
        <v>526</v>
      </c>
      <c r="D179" s="201" t="s">
        <v>115</v>
      </c>
      <c r="E179" s="202" t="s">
        <v>527</v>
      </c>
      <c r="F179" s="203" t="s">
        <v>528</v>
      </c>
      <c r="G179" s="204" t="s">
        <v>154</v>
      </c>
      <c r="H179" s="205">
        <v>6.0999999999999996</v>
      </c>
      <c r="I179" s="206"/>
      <c r="J179" s="207">
        <f>ROUND(I179*H179,2)</f>
        <v>0</v>
      </c>
      <c r="K179" s="203" t="s">
        <v>119</v>
      </c>
      <c r="L179" s="41"/>
      <c r="M179" s="208" t="s">
        <v>1</v>
      </c>
      <c r="N179" s="209" t="s">
        <v>42</v>
      </c>
      <c r="O179" s="77"/>
      <c r="P179" s="210">
        <f>O179*H179</f>
        <v>0</v>
      </c>
      <c r="Q179" s="210">
        <v>3.0000000000000001E-05</v>
      </c>
      <c r="R179" s="210">
        <f>Q179*H179</f>
        <v>0.000183</v>
      </c>
      <c r="S179" s="210">
        <v>0</v>
      </c>
      <c r="T179" s="211">
        <f>S179*H179</f>
        <v>0</v>
      </c>
      <c r="AR179" s="15" t="s">
        <v>224</v>
      </c>
      <c r="AT179" s="15" t="s">
        <v>115</v>
      </c>
      <c r="AU179" s="15" t="s">
        <v>81</v>
      </c>
      <c r="AY179" s="15" t="s">
        <v>112</v>
      </c>
      <c r="BE179" s="212">
        <f>IF(N179="základní",J179,0)</f>
        <v>0</v>
      </c>
      <c r="BF179" s="212">
        <f>IF(N179="snížená",J179,0)</f>
        <v>0</v>
      </c>
      <c r="BG179" s="212">
        <f>IF(N179="zákl. přenesená",J179,0)</f>
        <v>0</v>
      </c>
      <c r="BH179" s="212">
        <f>IF(N179="sníž. přenesená",J179,0)</f>
        <v>0</v>
      </c>
      <c r="BI179" s="212">
        <f>IF(N179="nulová",J179,0)</f>
        <v>0</v>
      </c>
      <c r="BJ179" s="15" t="s">
        <v>76</v>
      </c>
      <c r="BK179" s="212">
        <f>ROUND(I179*H179,2)</f>
        <v>0</v>
      </c>
      <c r="BL179" s="15" t="s">
        <v>224</v>
      </c>
      <c r="BM179" s="15" t="s">
        <v>529</v>
      </c>
    </row>
    <row r="180" s="1" customFormat="1" ht="16.5" customHeight="1">
      <c r="B180" s="36"/>
      <c r="C180" s="201" t="s">
        <v>530</v>
      </c>
      <c r="D180" s="201" t="s">
        <v>115</v>
      </c>
      <c r="E180" s="202" t="s">
        <v>531</v>
      </c>
      <c r="F180" s="203" t="s">
        <v>532</v>
      </c>
      <c r="G180" s="204" t="s">
        <v>223</v>
      </c>
      <c r="H180" s="205">
        <v>6</v>
      </c>
      <c r="I180" s="206"/>
      <c r="J180" s="207">
        <f>ROUND(I180*H180,2)</f>
        <v>0</v>
      </c>
      <c r="K180" s="203" t="s">
        <v>119</v>
      </c>
      <c r="L180" s="41"/>
      <c r="M180" s="208" t="s">
        <v>1</v>
      </c>
      <c r="N180" s="209" t="s">
        <v>42</v>
      </c>
      <c r="O180" s="77"/>
      <c r="P180" s="210">
        <f>O180*H180</f>
        <v>0</v>
      </c>
      <c r="Q180" s="210">
        <v>0</v>
      </c>
      <c r="R180" s="210">
        <f>Q180*H180</f>
        <v>0</v>
      </c>
      <c r="S180" s="210">
        <v>0</v>
      </c>
      <c r="T180" s="211">
        <f>S180*H180</f>
        <v>0</v>
      </c>
      <c r="AR180" s="15" t="s">
        <v>224</v>
      </c>
      <c r="AT180" s="15" t="s">
        <v>115</v>
      </c>
      <c r="AU180" s="15" t="s">
        <v>81</v>
      </c>
      <c r="AY180" s="15" t="s">
        <v>112</v>
      </c>
      <c r="BE180" s="212">
        <f>IF(N180="základní",J180,0)</f>
        <v>0</v>
      </c>
      <c r="BF180" s="212">
        <f>IF(N180="snížená",J180,0)</f>
        <v>0</v>
      </c>
      <c r="BG180" s="212">
        <f>IF(N180="zákl. přenesená",J180,0)</f>
        <v>0</v>
      </c>
      <c r="BH180" s="212">
        <f>IF(N180="sníž. přenesená",J180,0)</f>
        <v>0</v>
      </c>
      <c r="BI180" s="212">
        <f>IF(N180="nulová",J180,0)</f>
        <v>0</v>
      </c>
      <c r="BJ180" s="15" t="s">
        <v>76</v>
      </c>
      <c r="BK180" s="212">
        <f>ROUND(I180*H180,2)</f>
        <v>0</v>
      </c>
      <c r="BL180" s="15" t="s">
        <v>224</v>
      </c>
      <c r="BM180" s="15" t="s">
        <v>533</v>
      </c>
    </row>
    <row r="181" s="1" customFormat="1" ht="16.5" customHeight="1">
      <c r="B181" s="36"/>
      <c r="C181" s="201" t="s">
        <v>534</v>
      </c>
      <c r="D181" s="201" t="s">
        <v>115</v>
      </c>
      <c r="E181" s="202" t="s">
        <v>535</v>
      </c>
      <c r="F181" s="203" t="s">
        <v>536</v>
      </c>
      <c r="G181" s="204" t="s">
        <v>223</v>
      </c>
      <c r="H181" s="205">
        <v>6</v>
      </c>
      <c r="I181" s="206"/>
      <c r="J181" s="207">
        <f>ROUND(I181*H181,2)</f>
        <v>0</v>
      </c>
      <c r="K181" s="203" t="s">
        <v>119</v>
      </c>
      <c r="L181" s="41"/>
      <c r="M181" s="208" t="s">
        <v>1</v>
      </c>
      <c r="N181" s="209" t="s">
        <v>42</v>
      </c>
      <c r="O181" s="77"/>
      <c r="P181" s="210">
        <f>O181*H181</f>
        <v>0</v>
      </c>
      <c r="Q181" s="210">
        <v>0</v>
      </c>
      <c r="R181" s="210">
        <f>Q181*H181</f>
        <v>0</v>
      </c>
      <c r="S181" s="210">
        <v>0</v>
      </c>
      <c r="T181" s="211">
        <f>S181*H181</f>
        <v>0</v>
      </c>
      <c r="AR181" s="15" t="s">
        <v>224</v>
      </c>
      <c r="AT181" s="15" t="s">
        <v>115</v>
      </c>
      <c r="AU181" s="15" t="s">
        <v>81</v>
      </c>
      <c r="AY181" s="15" t="s">
        <v>112</v>
      </c>
      <c r="BE181" s="212">
        <f>IF(N181="základní",J181,0)</f>
        <v>0</v>
      </c>
      <c r="BF181" s="212">
        <f>IF(N181="snížená",J181,0)</f>
        <v>0</v>
      </c>
      <c r="BG181" s="212">
        <f>IF(N181="zákl. přenesená",J181,0)</f>
        <v>0</v>
      </c>
      <c r="BH181" s="212">
        <f>IF(N181="sníž. přenesená",J181,0)</f>
        <v>0</v>
      </c>
      <c r="BI181" s="212">
        <f>IF(N181="nulová",J181,0)</f>
        <v>0</v>
      </c>
      <c r="BJ181" s="15" t="s">
        <v>76</v>
      </c>
      <c r="BK181" s="212">
        <f>ROUND(I181*H181,2)</f>
        <v>0</v>
      </c>
      <c r="BL181" s="15" t="s">
        <v>224</v>
      </c>
      <c r="BM181" s="15" t="s">
        <v>537</v>
      </c>
    </row>
    <row r="182" s="1" customFormat="1" ht="22.5" customHeight="1">
      <c r="B182" s="36"/>
      <c r="C182" s="201" t="s">
        <v>538</v>
      </c>
      <c r="D182" s="201" t="s">
        <v>115</v>
      </c>
      <c r="E182" s="202" t="s">
        <v>539</v>
      </c>
      <c r="F182" s="203" t="s">
        <v>540</v>
      </c>
      <c r="G182" s="204" t="s">
        <v>196</v>
      </c>
      <c r="H182" s="205">
        <v>0.23499999999999999</v>
      </c>
      <c r="I182" s="206"/>
      <c r="J182" s="207">
        <f>ROUND(I182*H182,2)</f>
        <v>0</v>
      </c>
      <c r="K182" s="203" t="s">
        <v>119</v>
      </c>
      <c r="L182" s="41"/>
      <c r="M182" s="208" t="s">
        <v>1</v>
      </c>
      <c r="N182" s="209" t="s">
        <v>42</v>
      </c>
      <c r="O182" s="77"/>
      <c r="P182" s="210">
        <f>O182*H182</f>
        <v>0</v>
      </c>
      <c r="Q182" s="210">
        <v>0</v>
      </c>
      <c r="R182" s="210">
        <f>Q182*H182</f>
        <v>0</v>
      </c>
      <c r="S182" s="210">
        <v>0</v>
      </c>
      <c r="T182" s="211">
        <f>S182*H182</f>
        <v>0</v>
      </c>
      <c r="AR182" s="15" t="s">
        <v>224</v>
      </c>
      <c r="AT182" s="15" t="s">
        <v>115</v>
      </c>
      <c r="AU182" s="15" t="s">
        <v>81</v>
      </c>
      <c r="AY182" s="15" t="s">
        <v>112</v>
      </c>
      <c r="BE182" s="212">
        <f>IF(N182="základní",J182,0)</f>
        <v>0</v>
      </c>
      <c r="BF182" s="212">
        <f>IF(N182="snížená",J182,0)</f>
        <v>0</v>
      </c>
      <c r="BG182" s="212">
        <f>IF(N182="zákl. přenesená",J182,0)</f>
        <v>0</v>
      </c>
      <c r="BH182" s="212">
        <f>IF(N182="sníž. přenesená",J182,0)</f>
        <v>0</v>
      </c>
      <c r="BI182" s="212">
        <f>IF(N182="nulová",J182,0)</f>
        <v>0</v>
      </c>
      <c r="BJ182" s="15" t="s">
        <v>76</v>
      </c>
      <c r="BK182" s="212">
        <f>ROUND(I182*H182,2)</f>
        <v>0</v>
      </c>
      <c r="BL182" s="15" t="s">
        <v>224</v>
      </c>
      <c r="BM182" s="15" t="s">
        <v>541</v>
      </c>
    </row>
    <row r="183" s="1" customFormat="1" ht="22.5" customHeight="1">
      <c r="B183" s="36"/>
      <c r="C183" s="201" t="s">
        <v>542</v>
      </c>
      <c r="D183" s="201" t="s">
        <v>115</v>
      </c>
      <c r="E183" s="202" t="s">
        <v>543</v>
      </c>
      <c r="F183" s="203" t="s">
        <v>544</v>
      </c>
      <c r="G183" s="204" t="s">
        <v>196</v>
      </c>
      <c r="H183" s="205">
        <v>0.23499999999999999</v>
      </c>
      <c r="I183" s="206"/>
      <c r="J183" s="207">
        <f>ROUND(I183*H183,2)</f>
        <v>0</v>
      </c>
      <c r="K183" s="203" t="s">
        <v>119</v>
      </c>
      <c r="L183" s="41"/>
      <c r="M183" s="208" t="s">
        <v>1</v>
      </c>
      <c r="N183" s="209" t="s">
        <v>42</v>
      </c>
      <c r="O183" s="77"/>
      <c r="P183" s="210">
        <f>O183*H183</f>
        <v>0</v>
      </c>
      <c r="Q183" s="210">
        <v>0</v>
      </c>
      <c r="R183" s="210">
        <f>Q183*H183</f>
        <v>0</v>
      </c>
      <c r="S183" s="210">
        <v>0</v>
      </c>
      <c r="T183" s="211">
        <f>S183*H183</f>
        <v>0</v>
      </c>
      <c r="AR183" s="15" t="s">
        <v>224</v>
      </c>
      <c r="AT183" s="15" t="s">
        <v>115</v>
      </c>
      <c r="AU183" s="15" t="s">
        <v>81</v>
      </c>
      <c r="AY183" s="15" t="s">
        <v>112</v>
      </c>
      <c r="BE183" s="212">
        <f>IF(N183="základní",J183,0)</f>
        <v>0</v>
      </c>
      <c r="BF183" s="212">
        <f>IF(N183="snížená",J183,0)</f>
        <v>0</v>
      </c>
      <c r="BG183" s="212">
        <f>IF(N183="zákl. přenesená",J183,0)</f>
        <v>0</v>
      </c>
      <c r="BH183" s="212">
        <f>IF(N183="sníž. přenesená",J183,0)</f>
        <v>0</v>
      </c>
      <c r="BI183" s="212">
        <f>IF(N183="nulová",J183,0)</f>
        <v>0</v>
      </c>
      <c r="BJ183" s="15" t="s">
        <v>76</v>
      </c>
      <c r="BK183" s="212">
        <f>ROUND(I183*H183,2)</f>
        <v>0</v>
      </c>
      <c r="BL183" s="15" t="s">
        <v>224</v>
      </c>
      <c r="BM183" s="15" t="s">
        <v>545</v>
      </c>
    </row>
    <row r="184" s="1" customFormat="1" ht="22.5" customHeight="1">
      <c r="B184" s="36"/>
      <c r="C184" s="201" t="s">
        <v>546</v>
      </c>
      <c r="D184" s="201" t="s">
        <v>115</v>
      </c>
      <c r="E184" s="202" t="s">
        <v>547</v>
      </c>
      <c r="F184" s="203" t="s">
        <v>548</v>
      </c>
      <c r="G184" s="204" t="s">
        <v>196</v>
      </c>
      <c r="H184" s="205">
        <v>0.23499999999999999</v>
      </c>
      <c r="I184" s="206"/>
      <c r="J184" s="207">
        <f>ROUND(I184*H184,2)</f>
        <v>0</v>
      </c>
      <c r="K184" s="203" t="s">
        <v>119</v>
      </c>
      <c r="L184" s="41"/>
      <c r="M184" s="213" t="s">
        <v>1</v>
      </c>
      <c r="N184" s="214" t="s">
        <v>42</v>
      </c>
      <c r="O184" s="215"/>
      <c r="P184" s="216">
        <f>O184*H184</f>
        <v>0</v>
      </c>
      <c r="Q184" s="216">
        <v>0</v>
      </c>
      <c r="R184" s="216">
        <f>Q184*H184</f>
        <v>0</v>
      </c>
      <c r="S184" s="216">
        <v>0</v>
      </c>
      <c r="T184" s="217">
        <f>S184*H184</f>
        <v>0</v>
      </c>
      <c r="AR184" s="15" t="s">
        <v>224</v>
      </c>
      <c r="AT184" s="15" t="s">
        <v>115</v>
      </c>
      <c r="AU184" s="15" t="s">
        <v>81</v>
      </c>
      <c r="AY184" s="15" t="s">
        <v>112</v>
      </c>
      <c r="BE184" s="212">
        <f>IF(N184="základní",J184,0)</f>
        <v>0</v>
      </c>
      <c r="BF184" s="212">
        <f>IF(N184="snížená",J184,0)</f>
        <v>0</v>
      </c>
      <c r="BG184" s="212">
        <f>IF(N184="zákl. přenesená",J184,0)</f>
        <v>0</v>
      </c>
      <c r="BH184" s="212">
        <f>IF(N184="sníž. přenesená",J184,0)</f>
        <v>0</v>
      </c>
      <c r="BI184" s="212">
        <f>IF(N184="nulová",J184,0)</f>
        <v>0</v>
      </c>
      <c r="BJ184" s="15" t="s">
        <v>76</v>
      </c>
      <c r="BK184" s="212">
        <f>ROUND(I184*H184,2)</f>
        <v>0</v>
      </c>
      <c r="BL184" s="15" t="s">
        <v>224</v>
      </c>
      <c r="BM184" s="15" t="s">
        <v>549</v>
      </c>
    </row>
    <row r="185" s="1" customFormat="1" ht="6.96" customHeight="1">
      <c r="B185" s="55"/>
      <c r="C185" s="56"/>
      <c r="D185" s="56"/>
      <c r="E185" s="56"/>
      <c r="F185" s="56"/>
      <c r="G185" s="56"/>
      <c r="H185" s="56"/>
      <c r="I185" s="151"/>
      <c r="J185" s="56"/>
      <c r="K185" s="56"/>
      <c r="L185" s="41"/>
    </row>
  </sheetData>
  <sheetProtection sheet="1" autoFilter="0" formatColumns="0" formatRows="0" objects="1" scenarios="1" spinCount="100000" saltValue="0sGyDZkwjChWJRli11eLJobiaFHBW0X83q9uS3tb0SNl4PMQrVoy1F3e7tWLaJfku8f2rDaV2JT1jy6XKSV/8A==" hashValue="xc/vgg6QjTA41PXkWK1xYNuVa+wzpgS927rmKwvGOzFK+gwO3GRGDIy1px1NIy4/xvKMlrDogfqS1fiiWPLtyw==" algorithmName="SHA-512" password="CC35"/>
  <autoFilter ref="C90:K184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Běle</dc:creator>
  <cp:lastModifiedBy>Jiří Běle</cp:lastModifiedBy>
  <dcterms:created xsi:type="dcterms:W3CDTF">2022-04-08T09:34:06Z</dcterms:created>
  <dcterms:modified xsi:type="dcterms:W3CDTF">2022-04-08T09:34:13Z</dcterms:modified>
</cp:coreProperties>
</file>